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2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4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17.xml" ContentType="application/vnd.openxmlformats-officedocument.spreadsheetml.pivotTable+xml"/>
  <Override PartName="/xl/drawings/drawing14.xml" ContentType="application/vnd.openxmlformats-officedocument.drawing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8.xml" ContentType="application/vnd.openxmlformats-officedocument.spreadsheetml.pivotTab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3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1\Downloads\"/>
    </mc:Choice>
  </mc:AlternateContent>
  <bookViews>
    <workbookView xWindow="0" yWindow="0" windowWidth="18996" windowHeight="9072" activeTab="1"/>
  </bookViews>
  <sheets>
    <sheet name="интро" sheetId="5" r:id="rId1"/>
    <sheet name="Дашборд" sheetId="16" r:id="rId2"/>
    <sheet name="продажи" sheetId="1" r:id="rId3"/>
    <sheet name="товар" sheetId="2" r:id="rId4"/>
    <sheet name="клиенты" sheetId="4" r:id="rId5"/>
    <sheet name="Частоты по именам" sheetId="17" r:id="rId6"/>
    <sheet name="коды стран" sheetId="3" r:id="rId7"/>
    <sheet name="География (из продаж)" sheetId="24" r:id="rId8"/>
    <sheet name="Среднее количество по категория" sheetId="20" r:id="rId9"/>
    <sheet name="Продажи по категориям" sheetId="19" r:id="rId10"/>
    <sheet name="По странам" sheetId="15" r:id="rId11"/>
    <sheet name="Продажи по времени от регистрац" sheetId="13" r:id="rId12"/>
    <sheet name="Продажи по поставщикам" sheetId="10" r:id="rId13"/>
    <sheet name="Выгода по поставщикам" sheetId="9" r:id="rId14"/>
    <sheet name="Суммарные продажи по магазинам" sheetId="8" r:id="rId15"/>
    <sheet name="Выгода клиентам" sheetId="7" r:id="rId16"/>
    <sheet name="продажи магазинов" sheetId="6" r:id="rId17"/>
    <sheet name="География клиентов" sheetId="11" r:id="rId18"/>
    <sheet name="Лайфтайм клиентов" sheetId="14" r:id="rId19"/>
    <sheet name="Суммарные траты клиента- разное" sheetId="21" r:id="rId20"/>
  </sheets>
  <definedNames>
    <definedName name="_xlchart.v1.0" hidden="1">'Продажи по поставщикам'!$B$3</definedName>
    <definedName name="_xlchart.v1.1" hidden="1">'Продажи по поставщикам'!$B$4:$B$82</definedName>
    <definedName name="_xlchart.v1.2" hidden="1">'Продажи по поставщикам'!$B$3</definedName>
    <definedName name="_xlchart.v1.3" hidden="1">'Продажи по поставщикам'!$B$4:$B$82</definedName>
    <definedName name="_xlchart.v1.4" hidden="1">клиенты!$D$2:$D$435</definedName>
    <definedName name="_xlchart.v1.5" hidden="1">клиенты!$J$2:$J$435</definedName>
    <definedName name="_xlcn.WorksheetConnection_Урок11ПетровскийЕ.xlsxКлиенты_" hidden="1">Клиенты_[]</definedName>
    <definedName name="_xlcn.WorksheetConnection_Урок11ПетровскийЕ.xlsxПродажи_" hidden="1">Продажи_[]</definedName>
    <definedName name="ВстроеннаяВременнаяШкала_Дата_регистрации_клиента">#N/A</definedName>
    <definedName name="ВстроеннаяВременнаяШкала_дата_создания_чека">#N/A</definedName>
    <definedName name="Срез_Категория">#N/A</definedName>
    <definedName name="Срез_магазин_покупки">#N/A</definedName>
    <definedName name="Срез_Поставщик">#N/A</definedName>
    <definedName name="Срез_Страна_клиента">#N/A</definedName>
  </definedNames>
  <calcPr calcId="162913"/>
  <pivotCaches>
    <pivotCache cacheId="0" r:id="rId21"/>
    <pivotCache cacheId="1" r:id="rId22"/>
  </pivotCaches>
  <extLs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7"/>
        <x15:timelineCacheRef r:id="rId2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Клиенты_" name="Клиенты_" connection="WorksheetConnection_Урок 11 ПетровскийЕ.xlsx!Клиенты_"/>
          <x15:modelTable id="Продажи_" name="Продажи_" connection="WorksheetConnection_Урок 11 ПетровскийЕ.xlsx!Продажи_"/>
        </x15:modelTables>
        <x15:modelRelationships>
          <x15:modelRelationship fromTable="Продажи_" fromColumn="id клиента" toTable="Клиенты_" toColumn="id клиента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U2" i="1"/>
  <c r="U3" i="1"/>
  <c r="U4" i="1"/>
  <c r="U173" i="1"/>
  <c r="U6" i="1"/>
  <c r="U7" i="1"/>
  <c r="U8" i="1"/>
  <c r="U9" i="1"/>
  <c r="U10" i="1"/>
  <c r="U783" i="1"/>
  <c r="U12" i="1"/>
  <c r="U13" i="1"/>
  <c r="U14" i="1"/>
  <c r="U15" i="1"/>
  <c r="U16" i="1"/>
  <c r="U299" i="1"/>
  <c r="U976" i="1"/>
  <c r="U19" i="1"/>
  <c r="U359" i="1"/>
  <c r="U21" i="1"/>
  <c r="U22" i="1"/>
  <c r="U23" i="1"/>
  <c r="U503" i="1"/>
  <c r="U25" i="1"/>
  <c r="U26" i="1"/>
  <c r="U27" i="1"/>
  <c r="U28" i="1"/>
  <c r="U160" i="1"/>
  <c r="U865" i="1"/>
  <c r="U217" i="1"/>
  <c r="U32" i="1"/>
  <c r="U775" i="1"/>
  <c r="U34" i="1"/>
  <c r="U35" i="1"/>
  <c r="U322" i="1"/>
  <c r="U37" i="1"/>
  <c r="U38" i="1"/>
  <c r="U39" i="1"/>
  <c r="U344" i="1"/>
  <c r="U466" i="1"/>
  <c r="U42" i="1"/>
  <c r="U43" i="1"/>
  <c r="U505" i="1"/>
  <c r="U45" i="1"/>
  <c r="U46" i="1"/>
  <c r="U47" i="1"/>
  <c r="U48" i="1"/>
  <c r="U49" i="1"/>
  <c r="U361" i="1"/>
  <c r="U51" i="1"/>
  <c r="U52" i="1"/>
  <c r="U53" i="1"/>
  <c r="U54" i="1"/>
  <c r="U55" i="1"/>
  <c r="U56" i="1"/>
  <c r="U462" i="1"/>
  <c r="U58" i="1"/>
  <c r="U59" i="1"/>
  <c r="U253" i="1"/>
  <c r="U61" i="1"/>
  <c r="U62" i="1"/>
  <c r="U63" i="1"/>
  <c r="U64" i="1"/>
  <c r="U589" i="1"/>
  <c r="U306" i="1"/>
  <c r="U67" i="1"/>
  <c r="U630" i="1"/>
  <c r="U69" i="1"/>
  <c r="U70" i="1"/>
  <c r="U71" i="1"/>
  <c r="U702" i="1"/>
  <c r="U73" i="1"/>
  <c r="U74" i="1"/>
  <c r="U573" i="1"/>
  <c r="U76" i="1"/>
  <c r="U77" i="1"/>
  <c r="U926" i="1"/>
  <c r="U437" i="1"/>
  <c r="U744" i="1"/>
  <c r="U969" i="1"/>
  <c r="U82" i="1"/>
  <c r="U219" i="1"/>
  <c r="U508" i="1"/>
  <c r="U85" i="1"/>
  <c r="U895" i="1"/>
  <c r="U87" i="1"/>
  <c r="U88" i="1"/>
  <c r="U89" i="1"/>
  <c r="U239" i="1"/>
  <c r="U91" i="1"/>
  <c r="U92" i="1"/>
  <c r="U870" i="1"/>
  <c r="U801" i="1"/>
  <c r="U95" i="1"/>
  <c r="U96" i="1"/>
  <c r="U97" i="1"/>
  <c r="U98" i="1"/>
  <c r="U99" i="1"/>
  <c r="U541" i="1"/>
  <c r="U649" i="1"/>
  <c r="U940" i="1"/>
  <c r="U103" i="1"/>
  <c r="U104" i="1"/>
  <c r="U105" i="1"/>
  <c r="U106" i="1"/>
  <c r="U107" i="1"/>
  <c r="U903" i="1"/>
  <c r="U109" i="1"/>
  <c r="U110" i="1"/>
  <c r="U111" i="1"/>
  <c r="U599" i="1"/>
  <c r="U113" i="1"/>
  <c r="U114" i="1"/>
  <c r="U115" i="1"/>
  <c r="U184" i="1"/>
  <c r="U117" i="1"/>
  <c r="U118" i="1"/>
  <c r="U468" i="1"/>
  <c r="U120" i="1"/>
  <c r="U121" i="1"/>
  <c r="U122" i="1"/>
  <c r="U123" i="1"/>
  <c r="U124" i="1"/>
  <c r="U703" i="1"/>
  <c r="U126" i="1"/>
  <c r="U172" i="1"/>
  <c r="U128" i="1"/>
  <c r="U129" i="1"/>
  <c r="U130" i="1"/>
  <c r="U131" i="1"/>
  <c r="U132" i="1"/>
  <c r="U661" i="1"/>
  <c r="U134" i="1"/>
  <c r="U732" i="1"/>
  <c r="U136" i="1"/>
  <c r="U847" i="1"/>
  <c r="U138" i="1"/>
  <c r="U139" i="1"/>
  <c r="U667" i="1"/>
  <c r="U141" i="1"/>
  <c r="U928" i="1"/>
  <c r="U143" i="1"/>
  <c r="U144" i="1"/>
  <c r="U715" i="1"/>
  <c r="U146" i="1"/>
  <c r="U147" i="1"/>
  <c r="U971" i="1"/>
  <c r="U149" i="1"/>
  <c r="U150" i="1"/>
  <c r="U151" i="1"/>
  <c r="U152" i="1"/>
  <c r="U153" i="1"/>
  <c r="U635" i="1"/>
  <c r="U155" i="1"/>
  <c r="U156" i="1"/>
  <c r="U590" i="1"/>
  <c r="U426" i="1"/>
  <c r="U159" i="1"/>
  <c r="U282" i="1"/>
  <c r="U161" i="1"/>
  <c r="U162" i="1"/>
  <c r="U163" i="1"/>
  <c r="U164" i="1"/>
  <c r="U165" i="1"/>
  <c r="U166" i="1"/>
  <c r="U167" i="1"/>
  <c r="U168" i="1"/>
  <c r="U169" i="1"/>
  <c r="U170" i="1"/>
  <c r="U171" i="1"/>
  <c r="U309" i="1"/>
  <c r="U80" i="1"/>
  <c r="U174" i="1"/>
  <c r="U175" i="1"/>
  <c r="U176" i="1"/>
  <c r="U177" i="1"/>
  <c r="U178" i="1"/>
  <c r="U179" i="1"/>
  <c r="U287" i="1"/>
  <c r="U181" i="1"/>
  <c r="U119" i="1"/>
  <c r="U183" i="1"/>
  <c r="U652" i="1"/>
  <c r="U220" i="1"/>
  <c r="U186" i="1"/>
  <c r="U591" i="1"/>
  <c r="U188" i="1"/>
  <c r="U189" i="1"/>
  <c r="U190" i="1"/>
  <c r="U631" i="1"/>
  <c r="U192" i="1"/>
  <c r="U193" i="1"/>
  <c r="U194" i="1"/>
  <c r="U195" i="1"/>
  <c r="U810" i="1"/>
  <c r="U314" i="1"/>
  <c r="U470" i="1"/>
  <c r="U463" i="1"/>
  <c r="U200" i="1"/>
  <c r="U93" i="1"/>
  <c r="U202" i="1"/>
  <c r="U203" i="1"/>
  <c r="U204" i="1"/>
  <c r="U205" i="1"/>
  <c r="U613" i="1"/>
  <c r="U310" i="1"/>
  <c r="U208" i="1"/>
  <c r="U209" i="1"/>
  <c r="U210" i="1"/>
  <c r="U211" i="1"/>
  <c r="U830" i="1"/>
  <c r="U213" i="1"/>
  <c r="U214" i="1"/>
  <c r="U215" i="1"/>
  <c r="U216" i="1"/>
  <c r="U509" i="1"/>
  <c r="U218" i="1"/>
  <c r="U94" i="1"/>
  <c r="U534" i="1"/>
  <c r="U307" i="1"/>
  <c r="U749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808" i="1"/>
  <c r="U238" i="1"/>
  <c r="U266" i="1"/>
  <c r="U240" i="1"/>
  <c r="U241" i="1"/>
  <c r="U560" i="1"/>
  <c r="U66" i="1"/>
  <c r="U739" i="1"/>
  <c r="U245" i="1"/>
  <c r="U246" i="1"/>
  <c r="U247" i="1"/>
  <c r="U248" i="1"/>
  <c r="U316" i="1"/>
  <c r="U250" i="1"/>
  <c r="U423" i="1"/>
  <c r="U252" i="1"/>
  <c r="U191" i="1"/>
  <c r="U254" i="1"/>
  <c r="U255" i="1"/>
  <c r="U256" i="1"/>
  <c r="U257" i="1"/>
  <c r="U973" i="1"/>
  <c r="U943" i="1"/>
  <c r="U260" i="1"/>
  <c r="U261" i="1"/>
  <c r="U262" i="1"/>
  <c r="U263" i="1"/>
  <c r="U264" i="1"/>
  <c r="U265" i="1"/>
  <c r="U885" i="1"/>
  <c r="U267" i="1"/>
  <c r="U268" i="1"/>
  <c r="U802" i="1"/>
  <c r="U133" i="1"/>
  <c r="U340" i="1"/>
  <c r="U272" i="1"/>
  <c r="U273" i="1"/>
  <c r="U274" i="1"/>
  <c r="U983" i="1"/>
  <c r="U276" i="1"/>
  <c r="U277" i="1"/>
  <c r="U278" i="1"/>
  <c r="U356" i="1"/>
  <c r="U280" i="1"/>
  <c r="U281" i="1"/>
  <c r="U602" i="1"/>
  <c r="U283" i="1"/>
  <c r="U284" i="1"/>
  <c r="U285" i="1"/>
  <c r="U286" i="1"/>
  <c r="U542" i="1"/>
  <c r="U623" i="1"/>
  <c r="U100" i="1"/>
  <c r="U290" i="1"/>
  <c r="U291" i="1"/>
  <c r="U787" i="1"/>
  <c r="U293" i="1"/>
  <c r="U294" i="1"/>
  <c r="U295" i="1"/>
  <c r="U518" i="1"/>
  <c r="U20" i="1"/>
  <c r="U543" i="1"/>
  <c r="U875" i="1"/>
  <c r="U300" i="1"/>
  <c r="U187" i="1"/>
  <c r="U538" i="1"/>
  <c r="U303" i="1"/>
  <c r="U515" i="1"/>
  <c r="U305" i="1"/>
  <c r="U524" i="1"/>
  <c r="U742" i="1"/>
  <c r="U308" i="1"/>
  <c r="U900" i="1"/>
  <c r="U357" i="1"/>
  <c r="U5" i="1"/>
  <c r="U369" i="1"/>
  <c r="U987" i="1"/>
  <c r="U148" i="1"/>
  <c r="U315" i="1"/>
  <c r="U401" i="1"/>
  <c r="U317" i="1"/>
  <c r="U318" i="1"/>
  <c r="U901" i="1"/>
  <c r="U320" i="1"/>
  <c r="U321" i="1"/>
  <c r="U40" i="1"/>
  <c r="U323" i="1"/>
  <c r="U324" i="1"/>
  <c r="U325" i="1"/>
  <c r="U326" i="1"/>
  <c r="U327" i="1"/>
  <c r="U328" i="1"/>
  <c r="U329" i="1"/>
  <c r="U330" i="1"/>
  <c r="U339" i="1"/>
  <c r="U332" i="1"/>
  <c r="U407" i="1"/>
  <c r="U334" i="1"/>
  <c r="U335" i="1"/>
  <c r="U336" i="1"/>
  <c r="U337" i="1"/>
  <c r="U338" i="1"/>
  <c r="U643" i="1"/>
  <c r="U490" i="1"/>
  <c r="U341" i="1"/>
  <c r="U342" i="1"/>
  <c r="U343" i="1"/>
  <c r="U687" i="1"/>
  <c r="U345" i="1"/>
  <c r="U346" i="1"/>
  <c r="U347" i="1"/>
  <c r="U112" i="1"/>
  <c r="U450" i="1"/>
  <c r="U350" i="1"/>
  <c r="U351" i="1"/>
  <c r="U352" i="1"/>
  <c r="U353" i="1"/>
  <c r="U354" i="1"/>
  <c r="U137" i="1"/>
  <c r="U292" i="1"/>
  <c r="U86" i="1"/>
  <c r="U358" i="1"/>
  <c r="U941" i="1"/>
  <c r="U360" i="1"/>
  <c r="U296" i="1"/>
  <c r="U362" i="1"/>
  <c r="U363" i="1"/>
  <c r="U364" i="1"/>
  <c r="U365" i="1"/>
  <c r="U366" i="1"/>
  <c r="U367" i="1"/>
  <c r="U368" i="1"/>
  <c r="U297" i="1"/>
  <c r="U370" i="1"/>
  <c r="U371" i="1"/>
  <c r="U372" i="1"/>
  <c r="U373" i="1"/>
  <c r="U374" i="1"/>
  <c r="U101" i="1"/>
  <c r="U376" i="1"/>
  <c r="U377" i="1"/>
  <c r="U904" i="1"/>
  <c r="U379" i="1"/>
  <c r="U380" i="1"/>
  <c r="U381" i="1"/>
  <c r="U29" i="1"/>
  <c r="U556" i="1"/>
  <c r="U384" i="1"/>
  <c r="U929" i="1"/>
  <c r="U386" i="1"/>
  <c r="U387" i="1"/>
  <c r="U388" i="1"/>
  <c r="U608" i="1"/>
  <c r="U390" i="1"/>
  <c r="U391" i="1"/>
  <c r="U392" i="1"/>
  <c r="U393" i="1"/>
  <c r="U375" i="1"/>
  <c r="U395" i="1"/>
  <c r="U396" i="1"/>
  <c r="U397" i="1"/>
  <c r="U398" i="1"/>
  <c r="U564" i="1"/>
  <c r="U400" i="1"/>
  <c r="U697" i="1"/>
  <c r="U402" i="1"/>
  <c r="U403" i="1"/>
  <c r="U404" i="1"/>
  <c r="U405" i="1"/>
  <c r="U406" i="1"/>
  <c r="U891" i="1"/>
  <c r="U408" i="1"/>
  <c r="U409" i="1"/>
  <c r="U410" i="1"/>
  <c r="U442" i="1"/>
  <c r="U412" i="1"/>
  <c r="U413" i="1"/>
  <c r="U414" i="1"/>
  <c r="U301" i="1"/>
  <c r="U786" i="1"/>
  <c r="U271" i="1"/>
  <c r="U382" i="1"/>
  <c r="U419" i="1"/>
  <c r="U420" i="1"/>
  <c r="U421" i="1"/>
  <c r="U157" i="1"/>
  <c r="U198" i="1"/>
  <c r="U448" i="1"/>
  <c r="U425" i="1"/>
  <c r="U559" i="1"/>
  <c r="U427" i="1"/>
  <c r="U655" i="1"/>
  <c r="U429" i="1"/>
  <c r="U430" i="1"/>
  <c r="U431" i="1"/>
  <c r="U432" i="1"/>
  <c r="U433" i="1"/>
  <c r="U434" i="1"/>
  <c r="U435" i="1"/>
  <c r="U436" i="1"/>
  <c r="U833" i="1"/>
  <c r="U438" i="1"/>
  <c r="U439" i="1"/>
  <c r="U440" i="1"/>
  <c r="U441" i="1"/>
  <c r="U394" i="1"/>
  <c r="U443" i="1"/>
  <c r="U444" i="1"/>
  <c r="U242" i="1"/>
  <c r="U446" i="1"/>
  <c r="U72" i="1"/>
  <c r="U576" i="1"/>
  <c r="U449" i="1"/>
  <c r="U36" i="1"/>
  <c r="U451" i="1"/>
  <c r="U452" i="1"/>
  <c r="U453" i="1"/>
  <c r="U249" i="1"/>
  <c r="U455" i="1"/>
  <c r="U456" i="1"/>
  <c r="U457" i="1"/>
  <c r="U458" i="1"/>
  <c r="U459" i="1"/>
  <c r="U460" i="1"/>
  <c r="U461" i="1"/>
  <c r="U389" i="1"/>
  <c r="U568" i="1"/>
  <c r="U464" i="1"/>
  <c r="U465" i="1"/>
  <c r="U497" i="1"/>
  <c r="U158" i="1"/>
  <c r="U251" i="1"/>
  <c r="U469" i="1"/>
  <c r="U275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592" i="1"/>
  <c r="U488" i="1"/>
  <c r="U489" i="1"/>
  <c r="U221" i="1"/>
  <c r="U491" i="1"/>
  <c r="U492" i="1"/>
  <c r="U493" i="1"/>
  <c r="U494" i="1"/>
  <c r="U495" i="1"/>
  <c r="U496" i="1"/>
  <c r="U378" i="1"/>
  <c r="U498" i="1"/>
  <c r="U499" i="1"/>
  <c r="U664" i="1"/>
  <c r="U501" i="1"/>
  <c r="U302" i="1"/>
  <c r="U677" i="1"/>
  <c r="U30" i="1"/>
  <c r="U880" i="1"/>
  <c r="U506" i="1"/>
  <c r="U507" i="1"/>
  <c r="U734" i="1"/>
  <c r="U626" i="1"/>
  <c r="U510" i="1"/>
  <c r="U511" i="1"/>
  <c r="U512" i="1"/>
  <c r="U513" i="1"/>
  <c r="U514" i="1"/>
  <c r="U849" i="1"/>
  <c r="U516" i="1"/>
  <c r="U517" i="1"/>
  <c r="U201" i="1"/>
  <c r="U519" i="1"/>
  <c r="U520" i="1"/>
  <c r="U445" i="1"/>
  <c r="U304" i="1"/>
  <c r="U523" i="1"/>
  <c r="U521" i="1"/>
  <c r="U525" i="1"/>
  <c r="U526" i="1"/>
  <c r="U527" i="1"/>
  <c r="U528" i="1"/>
  <c r="U529" i="1"/>
  <c r="U530" i="1"/>
  <c r="U531" i="1"/>
  <c r="U83" i="1"/>
  <c r="U259" i="1"/>
  <c r="U237" i="1"/>
  <c r="U535" i="1"/>
  <c r="U536" i="1"/>
  <c r="U537" i="1"/>
  <c r="U584" i="1"/>
  <c r="U539" i="1"/>
  <c r="U540" i="1"/>
  <c r="U779" i="1"/>
  <c r="U823" i="1"/>
  <c r="U180" i="1"/>
  <c r="U544" i="1"/>
  <c r="U545" i="1"/>
  <c r="U546" i="1"/>
  <c r="U547" i="1"/>
  <c r="U548" i="1"/>
  <c r="U549" i="1"/>
  <c r="U550" i="1"/>
  <c r="U551" i="1"/>
  <c r="U552" i="1"/>
  <c r="U553" i="1"/>
  <c r="U331" i="1"/>
  <c r="U555" i="1"/>
  <c r="U222" i="1"/>
  <c r="U557" i="1"/>
  <c r="U558" i="1"/>
  <c r="U31" i="1"/>
  <c r="U615" i="1"/>
  <c r="U561" i="1"/>
  <c r="U562" i="1"/>
  <c r="U75" i="1"/>
  <c r="U41" i="1"/>
  <c r="U565" i="1"/>
  <c r="U566" i="1"/>
  <c r="U567" i="1"/>
  <c r="U269" i="1"/>
  <c r="U569" i="1"/>
  <c r="U570" i="1"/>
  <c r="U571" i="1"/>
  <c r="U678" i="1"/>
  <c r="U500" i="1"/>
  <c r="U385" i="1"/>
  <c r="U575" i="1"/>
  <c r="U988" i="1"/>
  <c r="U577" i="1"/>
  <c r="U578" i="1"/>
  <c r="U579" i="1"/>
  <c r="U580" i="1"/>
  <c r="U581" i="1"/>
  <c r="U582" i="1"/>
  <c r="U583" i="1"/>
  <c r="U735" i="1"/>
  <c r="U585" i="1"/>
  <c r="U586" i="1"/>
  <c r="U587" i="1"/>
  <c r="U636" i="1"/>
  <c r="U57" i="1"/>
  <c r="U33" i="1"/>
  <c r="U288" i="1"/>
  <c r="U644" i="1"/>
  <c r="U593" i="1"/>
  <c r="U594" i="1"/>
  <c r="U595" i="1"/>
  <c r="U574" i="1"/>
  <c r="U597" i="1"/>
  <c r="U598" i="1"/>
  <c r="U84" i="1"/>
  <c r="U600" i="1"/>
  <c r="U601" i="1"/>
  <c r="U81" i="1"/>
  <c r="U603" i="1"/>
  <c r="U604" i="1"/>
  <c r="U605" i="1"/>
  <c r="U606" i="1"/>
  <c r="U607" i="1"/>
  <c r="U790" i="1"/>
  <c r="U609" i="1"/>
  <c r="U610" i="1"/>
  <c r="U611" i="1"/>
  <c r="U686" i="1"/>
  <c r="U313" i="1"/>
  <c r="U952" i="1"/>
  <c r="U760" i="1"/>
  <c r="U616" i="1"/>
  <c r="U617" i="1"/>
  <c r="U618" i="1"/>
  <c r="U619" i="1"/>
  <c r="U804" i="1"/>
  <c r="U621" i="1"/>
  <c r="U622" i="1"/>
  <c r="U411" i="1"/>
  <c r="U624" i="1"/>
  <c r="U625" i="1"/>
  <c r="U572" i="1"/>
  <c r="U771" i="1"/>
  <c r="U628" i="1"/>
  <c r="U629" i="1"/>
  <c r="U333" i="1"/>
  <c r="U502" i="1"/>
  <c r="U907" i="1"/>
  <c r="U633" i="1"/>
  <c r="U102" i="1"/>
  <c r="U24" i="1"/>
  <c r="U182" i="1"/>
  <c r="U637" i="1"/>
  <c r="U638" i="1"/>
  <c r="U417" i="1"/>
  <c r="U640" i="1"/>
  <c r="U641" i="1"/>
  <c r="U642" i="1"/>
  <c r="U206" i="1"/>
  <c r="U415" i="1"/>
  <c r="U645" i="1"/>
  <c r="U646" i="1"/>
  <c r="U647" i="1"/>
  <c r="U648" i="1"/>
  <c r="U532" i="1"/>
  <c r="U650" i="1"/>
  <c r="U651" i="1"/>
  <c r="U910" i="1"/>
  <c r="U653" i="1"/>
  <c r="U654" i="1"/>
  <c r="U319" i="1"/>
  <c r="U656" i="1"/>
  <c r="U657" i="1"/>
  <c r="U658" i="1"/>
  <c r="U659" i="1"/>
  <c r="U660" i="1"/>
  <c r="U270" i="1"/>
  <c r="U662" i="1"/>
  <c r="U663" i="1"/>
  <c r="U815" i="1"/>
  <c r="U665" i="1"/>
  <c r="U44" i="1"/>
  <c r="U17" i="1"/>
  <c r="U668" i="1"/>
  <c r="U669" i="1"/>
  <c r="U670" i="1"/>
  <c r="U671" i="1"/>
  <c r="U672" i="1"/>
  <c r="U673" i="1"/>
  <c r="U674" i="1"/>
  <c r="U675" i="1"/>
  <c r="U676" i="1"/>
  <c r="U639" i="1"/>
  <c r="U871" i="1"/>
  <c r="U679" i="1"/>
  <c r="U680" i="1"/>
  <c r="U681" i="1"/>
  <c r="U682" i="1"/>
  <c r="U683" i="1"/>
  <c r="U684" i="1"/>
  <c r="U685" i="1"/>
  <c r="U736" i="1"/>
  <c r="U60" i="1"/>
  <c r="U688" i="1"/>
  <c r="U841" i="1"/>
  <c r="U690" i="1"/>
  <c r="U691" i="1"/>
  <c r="U692" i="1"/>
  <c r="U693" i="1"/>
  <c r="U694" i="1"/>
  <c r="U695" i="1"/>
  <c r="U696" i="1"/>
  <c r="U197" i="1"/>
  <c r="U724" i="1"/>
  <c r="U699" i="1"/>
  <c r="U700" i="1"/>
  <c r="U701" i="1"/>
  <c r="U349" i="1"/>
  <c r="U50" i="1"/>
  <c r="U704" i="1"/>
  <c r="U705" i="1"/>
  <c r="U706" i="1"/>
  <c r="U707" i="1"/>
  <c r="U708" i="1"/>
  <c r="U709" i="1"/>
  <c r="U710" i="1"/>
  <c r="U711" i="1"/>
  <c r="U712" i="1"/>
  <c r="U713" i="1"/>
  <c r="U714" i="1"/>
  <c r="U243" i="1"/>
  <c r="U716" i="1"/>
  <c r="U717" i="1"/>
  <c r="U718" i="1"/>
  <c r="U719" i="1"/>
  <c r="U720" i="1"/>
  <c r="U721" i="1"/>
  <c r="U722" i="1"/>
  <c r="U723" i="1"/>
  <c r="U298" i="1"/>
  <c r="U725" i="1"/>
  <c r="U726" i="1"/>
  <c r="U727" i="1"/>
  <c r="U65" i="1"/>
  <c r="U729" i="1"/>
  <c r="U730" i="1"/>
  <c r="U731" i="1"/>
  <c r="U116" i="1"/>
  <c r="U733" i="1"/>
  <c r="U953" i="1"/>
  <c r="U752" i="1"/>
  <c r="U522" i="1"/>
  <c r="U737" i="1"/>
  <c r="U738" i="1"/>
  <c r="U454" i="1"/>
  <c r="U740" i="1"/>
  <c r="U741" i="1"/>
  <c r="U258" i="1"/>
  <c r="U743" i="1"/>
  <c r="U997" i="1"/>
  <c r="U745" i="1"/>
  <c r="U746" i="1"/>
  <c r="U747" i="1"/>
  <c r="U748" i="1"/>
  <c r="U422" i="1"/>
  <c r="U750" i="1"/>
  <c r="U751" i="1"/>
  <c r="U244" i="1"/>
  <c r="U428" i="1"/>
  <c r="U754" i="1"/>
  <c r="U755" i="1"/>
  <c r="U756" i="1"/>
  <c r="U757" i="1"/>
  <c r="U758" i="1"/>
  <c r="U759" i="1"/>
  <c r="U78" i="1"/>
  <c r="U761" i="1"/>
  <c r="U762" i="1"/>
  <c r="U763" i="1"/>
  <c r="U18" i="1"/>
  <c r="U765" i="1"/>
  <c r="U154" i="1"/>
  <c r="U767" i="1"/>
  <c r="U768" i="1"/>
  <c r="U769" i="1"/>
  <c r="U770" i="1"/>
  <c r="U632" i="1"/>
  <c r="U819" i="1"/>
  <c r="U773" i="1"/>
  <c r="U774" i="1"/>
  <c r="U447" i="1"/>
  <c r="U776" i="1"/>
  <c r="U777" i="1"/>
  <c r="U778" i="1"/>
  <c r="U824" i="1"/>
  <c r="U780" i="1"/>
  <c r="U781" i="1"/>
  <c r="U782" i="1"/>
  <c r="U199" i="1"/>
  <c r="U784" i="1"/>
  <c r="U785" i="1"/>
  <c r="U753" i="1"/>
  <c r="U416" i="1"/>
  <c r="U788" i="1"/>
  <c r="U789" i="1"/>
  <c r="U962" i="1"/>
  <c r="U791" i="1"/>
  <c r="U792" i="1"/>
  <c r="U793" i="1"/>
  <c r="U794" i="1"/>
  <c r="U795" i="1"/>
  <c r="U796" i="1"/>
  <c r="U797" i="1"/>
  <c r="U798" i="1"/>
  <c r="U799" i="1"/>
  <c r="U800" i="1"/>
  <c r="U11" i="1"/>
  <c r="U612" i="1"/>
  <c r="U803" i="1"/>
  <c r="U764" i="1"/>
  <c r="U196" i="1"/>
  <c r="U806" i="1"/>
  <c r="U807" i="1"/>
  <c r="U820" i="1"/>
  <c r="U809" i="1"/>
  <c r="U424" i="1"/>
  <c r="U811" i="1"/>
  <c r="U812" i="1"/>
  <c r="U813" i="1"/>
  <c r="U814" i="1"/>
  <c r="U825" i="1"/>
  <c r="U816" i="1"/>
  <c r="U817" i="1"/>
  <c r="U818" i="1"/>
  <c r="U185" i="1"/>
  <c r="U627" i="1"/>
  <c r="U821" i="1"/>
  <c r="U822" i="1"/>
  <c r="U142" i="1"/>
  <c r="U666" i="1"/>
  <c r="U936" i="1"/>
  <c r="U826" i="1"/>
  <c r="U827" i="1"/>
  <c r="U311" i="1"/>
  <c r="U829" i="1"/>
  <c r="U90" i="1"/>
  <c r="U831" i="1"/>
  <c r="U832" i="1"/>
  <c r="U207" i="1"/>
  <c r="U834" i="1"/>
  <c r="U835" i="1"/>
  <c r="U836" i="1"/>
  <c r="U837" i="1"/>
  <c r="U838" i="1"/>
  <c r="U839" i="1"/>
  <c r="U840" i="1"/>
  <c r="U1000" i="1"/>
  <c r="U842" i="1"/>
  <c r="U843" i="1"/>
  <c r="U844" i="1"/>
  <c r="U845" i="1"/>
  <c r="U846" i="1"/>
  <c r="U212" i="1"/>
  <c r="U848" i="1"/>
  <c r="U7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634" i="1"/>
  <c r="U866" i="1"/>
  <c r="U867" i="1"/>
  <c r="U135" i="1"/>
  <c r="U869" i="1"/>
  <c r="U698" i="1"/>
  <c r="U108" i="1"/>
  <c r="U872" i="1"/>
  <c r="U873" i="1"/>
  <c r="U874" i="1"/>
  <c r="U125" i="1"/>
  <c r="U876" i="1"/>
  <c r="U877" i="1"/>
  <c r="U878" i="1"/>
  <c r="U879" i="1"/>
  <c r="U279" i="1"/>
  <c r="U881" i="1"/>
  <c r="U882" i="1"/>
  <c r="U883" i="1"/>
  <c r="U884" i="1"/>
  <c r="U140" i="1"/>
  <c r="U886" i="1"/>
  <c r="U887" i="1"/>
  <c r="U888" i="1"/>
  <c r="U889" i="1"/>
  <c r="U890" i="1"/>
  <c r="U127" i="1"/>
  <c r="U892" i="1"/>
  <c r="U893" i="1"/>
  <c r="U894" i="1"/>
  <c r="U355" i="1"/>
  <c r="U896" i="1"/>
  <c r="U897" i="1"/>
  <c r="U898" i="1"/>
  <c r="U899" i="1"/>
  <c r="U554" i="1"/>
  <c r="U588" i="1"/>
  <c r="U902" i="1"/>
  <c r="U533" i="1"/>
  <c r="U467" i="1"/>
  <c r="U905" i="1"/>
  <c r="U906" i="1"/>
  <c r="U68" i="1"/>
  <c r="U908" i="1"/>
  <c r="U909" i="1"/>
  <c r="U348" i="1"/>
  <c r="U911" i="1"/>
  <c r="U912" i="1"/>
  <c r="U913" i="1"/>
  <c r="U914" i="1"/>
  <c r="U915" i="1"/>
  <c r="U916" i="1"/>
  <c r="U766" i="1"/>
  <c r="U918" i="1"/>
  <c r="U919" i="1"/>
  <c r="U920" i="1"/>
  <c r="U921" i="1"/>
  <c r="U922" i="1"/>
  <c r="U923" i="1"/>
  <c r="U924" i="1"/>
  <c r="U925" i="1"/>
  <c r="U917" i="1"/>
  <c r="U927" i="1"/>
  <c r="U383" i="1"/>
  <c r="U868" i="1"/>
  <c r="U930" i="1"/>
  <c r="U931" i="1"/>
  <c r="U932" i="1"/>
  <c r="U828" i="1"/>
  <c r="U934" i="1"/>
  <c r="U935" i="1"/>
  <c r="U399" i="1"/>
  <c r="U937" i="1"/>
  <c r="U938" i="1"/>
  <c r="U939" i="1"/>
  <c r="U145" i="1"/>
  <c r="U728" i="1"/>
  <c r="U933" i="1"/>
  <c r="U942" i="1"/>
  <c r="U944" i="1"/>
  <c r="U945" i="1"/>
  <c r="U946" i="1"/>
  <c r="U947" i="1"/>
  <c r="U948" i="1"/>
  <c r="U949" i="1"/>
  <c r="U950" i="1"/>
  <c r="U951" i="1"/>
  <c r="U620" i="1"/>
  <c r="U999" i="1"/>
  <c r="U954" i="1"/>
  <c r="U955" i="1"/>
  <c r="U956" i="1"/>
  <c r="U957" i="1"/>
  <c r="U958" i="1"/>
  <c r="U959" i="1"/>
  <c r="U960" i="1"/>
  <c r="U961" i="1"/>
  <c r="U418" i="1"/>
  <c r="U963" i="1"/>
  <c r="U964" i="1"/>
  <c r="U965" i="1"/>
  <c r="U966" i="1"/>
  <c r="U967" i="1"/>
  <c r="U968" i="1"/>
  <c r="U689" i="1"/>
  <c r="U970" i="1"/>
  <c r="U289" i="1"/>
  <c r="U972" i="1"/>
  <c r="U614" i="1"/>
  <c r="U974" i="1"/>
  <c r="U975" i="1"/>
  <c r="U504" i="1"/>
  <c r="U977" i="1"/>
  <c r="U978" i="1"/>
  <c r="U979" i="1"/>
  <c r="U980" i="1"/>
  <c r="U981" i="1"/>
  <c r="U982" i="1"/>
  <c r="U805" i="1"/>
  <c r="U984" i="1"/>
  <c r="U985" i="1"/>
  <c r="U986" i="1"/>
  <c r="U772" i="1"/>
  <c r="U487" i="1"/>
  <c r="U989" i="1"/>
  <c r="U990" i="1"/>
  <c r="U991" i="1"/>
  <c r="U992" i="1"/>
  <c r="U993" i="1"/>
  <c r="U994" i="1"/>
  <c r="U995" i="1"/>
  <c r="U996" i="1"/>
  <c r="U563" i="1"/>
  <c r="U998" i="1"/>
  <c r="U596" i="1"/>
  <c r="U312" i="1"/>
  <c r="U1001" i="1"/>
  <c r="T2" i="1"/>
  <c r="X2" i="1" s="1"/>
  <c r="T3" i="1"/>
  <c r="X3" i="1" s="1"/>
  <c r="T4" i="1"/>
  <c r="X4" i="1" s="1"/>
  <c r="T173" i="1"/>
  <c r="X173" i="1" s="1"/>
  <c r="T6" i="1"/>
  <c r="X6" i="1" s="1"/>
  <c r="T7" i="1"/>
  <c r="X7" i="1" s="1"/>
  <c r="T8" i="1"/>
  <c r="X8" i="1" s="1"/>
  <c r="T9" i="1"/>
  <c r="X9" i="1" s="1"/>
  <c r="T10" i="1"/>
  <c r="X10" i="1" s="1"/>
  <c r="T783" i="1"/>
  <c r="X783" i="1" s="1"/>
  <c r="T12" i="1"/>
  <c r="X12" i="1" s="1"/>
  <c r="T13" i="1"/>
  <c r="X13" i="1" s="1"/>
  <c r="T14" i="1"/>
  <c r="X14" i="1" s="1"/>
  <c r="T15" i="1"/>
  <c r="X15" i="1" s="1"/>
  <c r="T16" i="1"/>
  <c r="X16" i="1" s="1"/>
  <c r="T299" i="1"/>
  <c r="X299" i="1" s="1"/>
  <c r="T976" i="1"/>
  <c r="X976" i="1" s="1"/>
  <c r="T19" i="1"/>
  <c r="X19" i="1" s="1"/>
  <c r="T359" i="1"/>
  <c r="X359" i="1" s="1"/>
  <c r="T21" i="1"/>
  <c r="X21" i="1" s="1"/>
  <c r="T22" i="1"/>
  <c r="X22" i="1" s="1"/>
  <c r="T23" i="1"/>
  <c r="X23" i="1" s="1"/>
  <c r="T503" i="1"/>
  <c r="X503" i="1" s="1"/>
  <c r="T25" i="1"/>
  <c r="T26" i="1"/>
  <c r="X26" i="1" s="1"/>
  <c r="T27" i="1"/>
  <c r="X27" i="1" s="1"/>
  <c r="T28" i="1"/>
  <c r="X28" i="1" s="1"/>
  <c r="T160" i="1"/>
  <c r="X160" i="1" s="1"/>
  <c r="T865" i="1"/>
  <c r="X865" i="1" s="1"/>
  <c r="T217" i="1"/>
  <c r="X217" i="1" s="1"/>
  <c r="T32" i="1"/>
  <c r="T775" i="1"/>
  <c r="X775" i="1" s="1"/>
  <c r="T34" i="1"/>
  <c r="X34" i="1" s="1"/>
  <c r="T35" i="1"/>
  <c r="X35" i="1" s="1"/>
  <c r="T322" i="1"/>
  <c r="X322" i="1" s="1"/>
  <c r="T37" i="1"/>
  <c r="X37" i="1" s="1"/>
  <c r="T38" i="1"/>
  <c r="X38" i="1" s="1"/>
  <c r="T39" i="1"/>
  <c r="X39" i="1" s="1"/>
  <c r="T344" i="1"/>
  <c r="X344" i="1" s="1"/>
  <c r="T466" i="1"/>
  <c r="X466" i="1" s="1"/>
  <c r="T42" i="1"/>
  <c r="X42" i="1" s="1"/>
  <c r="T43" i="1"/>
  <c r="X43" i="1" s="1"/>
  <c r="T505" i="1"/>
  <c r="X505" i="1" s="1"/>
  <c r="T45" i="1"/>
  <c r="X45" i="1" s="1"/>
  <c r="T46" i="1"/>
  <c r="X46" i="1" s="1"/>
  <c r="T47" i="1"/>
  <c r="X47" i="1" s="1"/>
  <c r="T48" i="1"/>
  <c r="X48" i="1" s="1"/>
  <c r="T49" i="1"/>
  <c r="X49" i="1" s="1"/>
  <c r="T361" i="1"/>
  <c r="X361" i="1" s="1"/>
  <c r="T51" i="1"/>
  <c r="X51" i="1" s="1"/>
  <c r="T52" i="1"/>
  <c r="X52" i="1" s="1"/>
  <c r="T53" i="1"/>
  <c r="X53" i="1" s="1"/>
  <c r="T54" i="1"/>
  <c r="X54" i="1" s="1"/>
  <c r="T55" i="1"/>
  <c r="X55" i="1" s="1"/>
  <c r="T56" i="1"/>
  <c r="X56" i="1" s="1"/>
  <c r="T462" i="1"/>
  <c r="T58" i="1"/>
  <c r="X58" i="1" s="1"/>
  <c r="T59" i="1"/>
  <c r="X59" i="1" s="1"/>
  <c r="T253" i="1"/>
  <c r="X253" i="1" s="1"/>
  <c r="T61" i="1"/>
  <c r="X61" i="1" s="1"/>
  <c r="T62" i="1"/>
  <c r="X62" i="1" s="1"/>
  <c r="T63" i="1"/>
  <c r="X63" i="1" s="1"/>
  <c r="T64" i="1"/>
  <c r="T589" i="1"/>
  <c r="X589" i="1" s="1"/>
  <c r="T306" i="1"/>
  <c r="X306" i="1" s="1"/>
  <c r="T67" i="1"/>
  <c r="X67" i="1" s="1"/>
  <c r="T630" i="1"/>
  <c r="X630" i="1" s="1"/>
  <c r="T69" i="1"/>
  <c r="X69" i="1" s="1"/>
  <c r="T70" i="1"/>
  <c r="X70" i="1" s="1"/>
  <c r="T71" i="1"/>
  <c r="X71" i="1" s="1"/>
  <c r="T702" i="1"/>
  <c r="X702" i="1" s="1"/>
  <c r="T73" i="1"/>
  <c r="X73" i="1" s="1"/>
  <c r="T74" i="1"/>
  <c r="X74" i="1" s="1"/>
  <c r="T573" i="1"/>
  <c r="X573" i="1" s="1"/>
  <c r="T76" i="1"/>
  <c r="X76" i="1" s="1"/>
  <c r="T77" i="1"/>
  <c r="X77" i="1" s="1"/>
  <c r="T926" i="1"/>
  <c r="X926" i="1" s="1"/>
  <c r="T437" i="1"/>
  <c r="X437" i="1" s="1"/>
  <c r="T744" i="1"/>
  <c r="X744" i="1" s="1"/>
  <c r="T969" i="1"/>
  <c r="X969" i="1" s="1"/>
  <c r="T82" i="1"/>
  <c r="X82" i="1" s="1"/>
  <c r="T219" i="1"/>
  <c r="X219" i="1" s="1"/>
  <c r="T508" i="1"/>
  <c r="X508" i="1" s="1"/>
  <c r="T85" i="1"/>
  <c r="X85" i="1" s="1"/>
  <c r="T895" i="1"/>
  <c r="X895" i="1" s="1"/>
  <c r="T87" i="1"/>
  <c r="X87" i="1" s="1"/>
  <c r="T88" i="1"/>
  <c r="X88" i="1" s="1"/>
  <c r="T89" i="1"/>
  <c r="T239" i="1"/>
  <c r="X239" i="1" s="1"/>
  <c r="T91" i="1"/>
  <c r="X91" i="1" s="1"/>
  <c r="T92" i="1"/>
  <c r="X92" i="1" s="1"/>
  <c r="T870" i="1"/>
  <c r="X870" i="1" s="1"/>
  <c r="T801" i="1"/>
  <c r="X801" i="1" s="1"/>
  <c r="T95" i="1"/>
  <c r="X95" i="1" s="1"/>
  <c r="T96" i="1"/>
  <c r="X96" i="1" s="1"/>
  <c r="T97" i="1"/>
  <c r="X97" i="1" s="1"/>
  <c r="T98" i="1"/>
  <c r="X98" i="1" s="1"/>
  <c r="T99" i="1"/>
  <c r="X99" i="1" s="1"/>
  <c r="T541" i="1"/>
  <c r="X541" i="1" s="1"/>
  <c r="T649" i="1"/>
  <c r="X649" i="1" s="1"/>
  <c r="T940" i="1"/>
  <c r="X940" i="1" s="1"/>
  <c r="T103" i="1"/>
  <c r="X103" i="1" s="1"/>
  <c r="T104" i="1"/>
  <c r="X104" i="1" s="1"/>
  <c r="T105" i="1"/>
  <c r="X105" i="1" s="1"/>
  <c r="T106" i="1"/>
  <c r="X106" i="1" s="1"/>
  <c r="T107" i="1"/>
  <c r="X107" i="1" s="1"/>
  <c r="T903" i="1"/>
  <c r="X903" i="1" s="1"/>
  <c r="T109" i="1"/>
  <c r="X109" i="1" s="1"/>
  <c r="T110" i="1"/>
  <c r="X110" i="1" s="1"/>
  <c r="T111" i="1"/>
  <c r="X111" i="1" s="1"/>
  <c r="T599" i="1"/>
  <c r="X599" i="1" s="1"/>
  <c r="T113" i="1"/>
  <c r="X113" i="1" s="1"/>
  <c r="T114" i="1"/>
  <c r="X114" i="1" s="1"/>
  <c r="T115" i="1"/>
  <c r="X115" i="1" s="1"/>
  <c r="T184" i="1"/>
  <c r="X184" i="1" s="1"/>
  <c r="T117" i="1"/>
  <c r="X117" i="1" s="1"/>
  <c r="T118" i="1"/>
  <c r="X118" i="1" s="1"/>
  <c r="T468" i="1"/>
  <c r="X468" i="1" s="1"/>
  <c r="T120" i="1"/>
  <c r="X120" i="1" s="1"/>
  <c r="T121" i="1"/>
  <c r="T122" i="1"/>
  <c r="X122" i="1" s="1"/>
  <c r="T123" i="1"/>
  <c r="X123" i="1" s="1"/>
  <c r="T124" i="1"/>
  <c r="X124" i="1" s="1"/>
  <c r="T703" i="1"/>
  <c r="X703" i="1" s="1"/>
  <c r="T126" i="1"/>
  <c r="X126" i="1" s="1"/>
  <c r="T172" i="1"/>
  <c r="X172" i="1" s="1"/>
  <c r="T128" i="1"/>
  <c r="T129" i="1"/>
  <c r="X129" i="1" s="1"/>
  <c r="T130" i="1"/>
  <c r="X130" i="1" s="1"/>
  <c r="T131" i="1"/>
  <c r="X131" i="1" s="1"/>
  <c r="T132" i="1"/>
  <c r="X132" i="1" s="1"/>
  <c r="T661" i="1"/>
  <c r="X661" i="1" s="1"/>
  <c r="T134" i="1"/>
  <c r="X134" i="1" s="1"/>
  <c r="T732" i="1"/>
  <c r="X732" i="1" s="1"/>
  <c r="T136" i="1"/>
  <c r="X136" i="1" s="1"/>
  <c r="T847" i="1"/>
  <c r="X847" i="1" s="1"/>
  <c r="T138" i="1"/>
  <c r="X138" i="1" s="1"/>
  <c r="T139" i="1"/>
  <c r="X139" i="1" s="1"/>
  <c r="T667" i="1"/>
  <c r="X667" i="1" s="1"/>
  <c r="T141" i="1"/>
  <c r="X141" i="1" s="1"/>
  <c r="T928" i="1"/>
  <c r="X928" i="1" s="1"/>
  <c r="T143" i="1"/>
  <c r="X143" i="1" s="1"/>
  <c r="T144" i="1"/>
  <c r="X144" i="1" s="1"/>
  <c r="T715" i="1"/>
  <c r="X715" i="1" s="1"/>
  <c r="T146" i="1"/>
  <c r="X146" i="1" s="1"/>
  <c r="T147" i="1"/>
  <c r="X147" i="1" s="1"/>
  <c r="T971" i="1"/>
  <c r="X971" i="1" s="1"/>
  <c r="T149" i="1"/>
  <c r="X149" i="1" s="1"/>
  <c r="T150" i="1"/>
  <c r="X150" i="1" s="1"/>
  <c r="T151" i="1"/>
  <c r="X151" i="1" s="1"/>
  <c r="T152" i="1"/>
  <c r="X152" i="1" s="1"/>
  <c r="T153" i="1"/>
  <c r="X153" i="1" s="1"/>
  <c r="T635" i="1"/>
  <c r="X635" i="1" s="1"/>
  <c r="T155" i="1"/>
  <c r="X155" i="1" s="1"/>
  <c r="T156" i="1"/>
  <c r="X156" i="1" s="1"/>
  <c r="T590" i="1"/>
  <c r="X590" i="1" s="1"/>
  <c r="T426" i="1"/>
  <c r="X426" i="1" s="1"/>
  <c r="T159" i="1"/>
  <c r="X159" i="1" s="1"/>
  <c r="T282" i="1"/>
  <c r="X282" i="1" s="1"/>
  <c r="T161" i="1"/>
  <c r="X161" i="1" s="1"/>
  <c r="T162" i="1"/>
  <c r="X162" i="1" s="1"/>
  <c r="T163" i="1"/>
  <c r="X163" i="1" s="1"/>
  <c r="T164" i="1"/>
  <c r="X164" i="1" s="1"/>
  <c r="T165" i="1"/>
  <c r="X165" i="1" s="1"/>
  <c r="T166" i="1"/>
  <c r="X166" i="1" s="1"/>
  <c r="T167" i="1"/>
  <c r="X167" i="1" s="1"/>
  <c r="T168" i="1"/>
  <c r="X168" i="1" s="1"/>
  <c r="T169" i="1"/>
  <c r="X169" i="1" s="1"/>
  <c r="T170" i="1"/>
  <c r="X170" i="1" s="1"/>
  <c r="T171" i="1"/>
  <c r="X171" i="1" s="1"/>
  <c r="T309" i="1"/>
  <c r="X309" i="1" s="1"/>
  <c r="T80" i="1"/>
  <c r="X80" i="1" s="1"/>
  <c r="T174" i="1"/>
  <c r="X174" i="1" s="1"/>
  <c r="T175" i="1"/>
  <c r="X175" i="1" s="1"/>
  <c r="T176" i="1"/>
  <c r="X176" i="1" s="1"/>
  <c r="T177" i="1"/>
  <c r="X177" i="1" s="1"/>
  <c r="T178" i="1"/>
  <c r="X178" i="1" s="1"/>
  <c r="T179" i="1"/>
  <c r="X179" i="1" s="1"/>
  <c r="T287" i="1"/>
  <c r="X287" i="1" s="1"/>
  <c r="T181" i="1"/>
  <c r="X181" i="1" s="1"/>
  <c r="T119" i="1"/>
  <c r="X119" i="1" s="1"/>
  <c r="T183" i="1"/>
  <c r="X183" i="1" s="1"/>
  <c r="T652" i="1"/>
  <c r="X652" i="1" s="1"/>
  <c r="T220" i="1"/>
  <c r="X220" i="1" s="1"/>
  <c r="T186" i="1"/>
  <c r="X186" i="1" s="1"/>
  <c r="T591" i="1"/>
  <c r="X591" i="1" s="1"/>
  <c r="T188" i="1"/>
  <c r="X188" i="1" s="1"/>
  <c r="T189" i="1"/>
  <c r="X189" i="1" s="1"/>
  <c r="T190" i="1"/>
  <c r="X190" i="1" s="1"/>
  <c r="T631" i="1"/>
  <c r="X631" i="1" s="1"/>
  <c r="T192" i="1"/>
  <c r="X192" i="1" s="1"/>
  <c r="T193" i="1"/>
  <c r="X193" i="1" s="1"/>
  <c r="T194" i="1"/>
  <c r="X194" i="1" s="1"/>
  <c r="T195" i="1"/>
  <c r="X195" i="1" s="1"/>
  <c r="T810" i="1"/>
  <c r="X810" i="1" s="1"/>
  <c r="T314" i="1"/>
  <c r="X314" i="1" s="1"/>
  <c r="T470" i="1"/>
  <c r="X470" i="1" s="1"/>
  <c r="T463" i="1"/>
  <c r="X463" i="1" s="1"/>
  <c r="T200" i="1"/>
  <c r="X200" i="1" s="1"/>
  <c r="T93" i="1"/>
  <c r="X93" i="1" s="1"/>
  <c r="T202" i="1"/>
  <c r="X202" i="1" s="1"/>
  <c r="T203" i="1"/>
  <c r="X203" i="1" s="1"/>
  <c r="T204" i="1"/>
  <c r="X204" i="1" s="1"/>
  <c r="T205" i="1"/>
  <c r="X205" i="1" s="1"/>
  <c r="T613" i="1"/>
  <c r="X613" i="1" s="1"/>
  <c r="T310" i="1"/>
  <c r="X310" i="1" s="1"/>
  <c r="T208" i="1"/>
  <c r="X208" i="1" s="1"/>
  <c r="T209" i="1"/>
  <c r="X209" i="1" s="1"/>
  <c r="T210" i="1"/>
  <c r="X210" i="1" s="1"/>
  <c r="T211" i="1"/>
  <c r="X211" i="1" s="1"/>
  <c r="T830" i="1"/>
  <c r="X830" i="1" s="1"/>
  <c r="T213" i="1"/>
  <c r="X213" i="1" s="1"/>
  <c r="T214" i="1"/>
  <c r="X214" i="1" s="1"/>
  <c r="T215" i="1"/>
  <c r="X215" i="1" s="1"/>
  <c r="T216" i="1"/>
  <c r="X216" i="1" s="1"/>
  <c r="T509" i="1"/>
  <c r="X509" i="1" s="1"/>
  <c r="T218" i="1"/>
  <c r="X218" i="1" s="1"/>
  <c r="T94" i="1"/>
  <c r="X94" i="1" s="1"/>
  <c r="T534" i="1"/>
  <c r="X534" i="1" s="1"/>
  <c r="T307" i="1"/>
  <c r="X307" i="1" s="1"/>
  <c r="T749" i="1"/>
  <c r="X749" i="1" s="1"/>
  <c r="T223" i="1"/>
  <c r="X223" i="1" s="1"/>
  <c r="T224" i="1"/>
  <c r="X224" i="1" s="1"/>
  <c r="T225" i="1"/>
  <c r="X225" i="1" s="1"/>
  <c r="T226" i="1"/>
  <c r="X226" i="1" s="1"/>
  <c r="T227" i="1"/>
  <c r="X227" i="1" s="1"/>
  <c r="T228" i="1"/>
  <c r="X228" i="1" s="1"/>
  <c r="T229" i="1"/>
  <c r="X229" i="1" s="1"/>
  <c r="T230" i="1"/>
  <c r="X230" i="1" s="1"/>
  <c r="T231" i="1"/>
  <c r="X231" i="1" s="1"/>
  <c r="T232" i="1"/>
  <c r="X232" i="1" s="1"/>
  <c r="T233" i="1"/>
  <c r="X233" i="1" s="1"/>
  <c r="T234" i="1"/>
  <c r="X234" i="1" s="1"/>
  <c r="T235" i="1"/>
  <c r="X235" i="1" s="1"/>
  <c r="T236" i="1"/>
  <c r="X236" i="1" s="1"/>
  <c r="T808" i="1"/>
  <c r="X808" i="1" s="1"/>
  <c r="T238" i="1"/>
  <c r="X238" i="1" s="1"/>
  <c r="T266" i="1"/>
  <c r="X266" i="1" s="1"/>
  <c r="T240" i="1"/>
  <c r="X240" i="1" s="1"/>
  <c r="T241" i="1"/>
  <c r="T560" i="1"/>
  <c r="X560" i="1" s="1"/>
  <c r="T66" i="1"/>
  <c r="X66" i="1" s="1"/>
  <c r="T739" i="1"/>
  <c r="X739" i="1" s="1"/>
  <c r="T245" i="1"/>
  <c r="X245" i="1" s="1"/>
  <c r="T246" i="1"/>
  <c r="X246" i="1" s="1"/>
  <c r="T247" i="1"/>
  <c r="X247" i="1" s="1"/>
  <c r="T248" i="1"/>
  <c r="X248" i="1" s="1"/>
  <c r="T316" i="1"/>
  <c r="X316" i="1" s="1"/>
  <c r="T250" i="1"/>
  <c r="X250" i="1" s="1"/>
  <c r="T423" i="1"/>
  <c r="X423" i="1" s="1"/>
  <c r="T252" i="1"/>
  <c r="X252" i="1" s="1"/>
  <c r="T191" i="1"/>
  <c r="X191" i="1" s="1"/>
  <c r="T254" i="1"/>
  <c r="X254" i="1" s="1"/>
  <c r="T255" i="1"/>
  <c r="X255" i="1" s="1"/>
  <c r="T256" i="1"/>
  <c r="X256" i="1" s="1"/>
  <c r="T257" i="1"/>
  <c r="X257" i="1" s="1"/>
  <c r="T973" i="1"/>
  <c r="X973" i="1" s="1"/>
  <c r="T943" i="1"/>
  <c r="X943" i="1" s="1"/>
  <c r="T260" i="1"/>
  <c r="X260" i="1" s="1"/>
  <c r="T261" i="1"/>
  <c r="X261" i="1" s="1"/>
  <c r="T262" i="1"/>
  <c r="X262" i="1" s="1"/>
  <c r="T263" i="1"/>
  <c r="X263" i="1" s="1"/>
  <c r="T264" i="1"/>
  <c r="X264" i="1" s="1"/>
  <c r="T265" i="1"/>
  <c r="X265" i="1" s="1"/>
  <c r="T885" i="1"/>
  <c r="X885" i="1" s="1"/>
  <c r="T267" i="1"/>
  <c r="X267" i="1" s="1"/>
  <c r="T268" i="1"/>
  <c r="X268" i="1" s="1"/>
  <c r="T802" i="1"/>
  <c r="X802" i="1" s="1"/>
  <c r="T133" i="1"/>
  <c r="X133" i="1" s="1"/>
  <c r="T340" i="1"/>
  <c r="X340" i="1" s="1"/>
  <c r="T272" i="1"/>
  <c r="X272" i="1" s="1"/>
  <c r="T273" i="1"/>
  <c r="X273" i="1" s="1"/>
  <c r="T274" i="1"/>
  <c r="X274" i="1" s="1"/>
  <c r="T983" i="1"/>
  <c r="X983" i="1" s="1"/>
  <c r="T276" i="1"/>
  <c r="X276" i="1" s="1"/>
  <c r="T277" i="1"/>
  <c r="X277" i="1" s="1"/>
  <c r="T278" i="1"/>
  <c r="X278" i="1" s="1"/>
  <c r="T356" i="1"/>
  <c r="X356" i="1" s="1"/>
  <c r="T280" i="1"/>
  <c r="X280" i="1" s="1"/>
  <c r="T281" i="1"/>
  <c r="X281" i="1" s="1"/>
  <c r="T602" i="1"/>
  <c r="X602" i="1" s="1"/>
  <c r="T283" i="1"/>
  <c r="X283" i="1" s="1"/>
  <c r="T284" i="1"/>
  <c r="X284" i="1" s="1"/>
  <c r="T285" i="1"/>
  <c r="X285" i="1" s="1"/>
  <c r="T286" i="1"/>
  <c r="X286" i="1" s="1"/>
  <c r="T542" i="1"/>
  <c r="X542" i="1" s="1"/>
  <c r="T623" i="1"/>
  <c r="X623" i="1" s="1"/>
  <c r="T100" i="1"/>
  <c r="X100" i="1" s="1"/>
  <c r="T290" i="1"/>
  <c r="X290" i="1" s="1"/>
  <c r="T291" i="1"/>
  <c r="X291" i="1" s="1"/>
  <c r="T787" i="1"/>
  <c r="X787" i="1" s="1"/>
  <c r="T293" i="1"/>
  <c r="X293" i="1" s="1"/>
  <c r="T294" i="1"/>
  <c r="X294" i="1" s="1"/>
  <c r="T295" i="1"/>
  <c r="X295" i="1" s="1"/>
  <c r="T518" i="1"/>
  <c r="X518" i="1" s="1"/>
  <c r="T20" i="1"/>
  <c r="X20" i="1" s="1"/>
  <c r="T543" i="1"/>
  <c r="X543" i="1" s="1"/>
  <c r="T875" i="1"/>
  <c r="X875" i="1" s="1"/>
  <c r="T300" i="1"/>
  <c r="X300" i="1" s="1"/>
  <c r="T187" i="1"/>
  <c r="X187" i="1" s="1"/>
  <c r="T538" i="1"/>
  <c r="X538" i="1" s="1"/>
  <c r="T303" i="1"/>
  <c r="X303" i="1" s="1"/>
  <c r="T515" i="1"/>
  <c r="X515" i="1" s="1"/>
  <c r="T305" i="1"/>
  <c r="X305" i="1" s="1"/>
  <c r="T524" i="1"/>
  <c r="X524" i="1" s="1"/>
  <c r="T742" i="1"/>
  <c r="X742" i="1" s="1"/>
  <c r="T308" i="1"/>
  <c r="X308" i="1" s="1"/>
  <c r="T900" i="1"/>
  <c r="X900" i="1" s="1"/>
  <c r="T357" i="1"/>
  <c r="X357" i="1" s="1"/>
  <c r="T5" i="1"/>
  <c r="X5" i="1" s="1"/>
  <c r="T369" i="1"/>
  <c r="X369" i="1" s="1"/>
  <c r="T987" i="1"/>
  <c r="X987" i="1" s="1"/>
  <c r="T148" i="1"/>
  <c r="X148" i="1" s="1"/>
  <c r="T315" i="1"/>
  <c r="X315" i="1" s="1"/>
  <c r="T401" i="1"/>
  <c r="X401" i="1" s="1"/>
  <c r="T317" i="1"/>
  <c r="X317" i="1" s="1"/>
  <c r="T318" i="1"/>
  <c r="X318" i="1" s="1"/>
  <c r="T901" i="1"/>
  <c r="X901" i="1" s="1"/>
  <c r="T320" i="1"/>
  <c r="X320" i="1" s="1"/>
  <c r="T321" i="1"/>
  <c r="X321" i="1" s="1"/>
  <c r="T40" i="1"/>
  <c r="X40" i="1" s="1"/>
  <c r="T323" i="1"/>
  <c r="X323" i="1" s="1"/>
  <c r="T324" i="1"/>
  <c r="X324" i="1" s="1"/>
  <c r="T325" i="1"/>
  <c r="X325" i="1" s="1"/>
  <c r="T326" i="1"/>
  <c r="X326" i="1" s="1"/>
  <c r="T327" i="1"/>
  <c r="X327" i="1" s="1"/>
  <c r="T328" i="1"/>
  <c r="T329" i="1"/>
  <c r="T330" i="1"/>
  <c r="X330" i="1" s="1"/>
  <c r="T339" i="1"/>
  <c r="X339" i="1" s="1"/>
  <c r="T332" i="1"/>
  <c r="X332" i="1" s="1"/>
  <c r="T407" i="1"/>
  <c r="X407" i="1" s="1"/>
  <c r="T334" i="1"/>
  <c r="X334" i="1" s="1"/>
  <c r="T335" i="1"/>
  <c r="X335" i="1" s="1"/>
  <c r="T336" i="1"/>
  <c r="X336" i="1" s="1"/>
  <c r="T337" i="1"/>
  <c r="X337" i="1" s="1"/>
  <c r="T338" i="1"/>
  <c r="X338" i="1" s="1"/>
  <c r="T643" i="1"/>
  <c r="X643" i="1" s="1"/>
  <c r="T490" i="1"/>
  <c r="X490" i="1" s="1"/>
  <c r="T341" i="1"/>
  <c r="X341" i="1" s="1"/>
  <c r="T342" i="1"/>
  <c r="X342" i="1" s="1"/>
  <c r="T343" i="1"/>
  <c r="X343" i="1" s="1"/>
  <c r="T687" i="1"/>
  <c r="X687" i="1" s="1"/>
  <c r="T345" i="1"/>
  <c r="X345" i="1" s="1"/>
  <c r="T346" i="1"/>
  <c r="X346" i="1" s="1"/>
  <c r="T347" i="1"/>
  <c r="X347" i="1" s="1"/>
  <c r="T112" i="1"/>
  <c r="X112" i="1" s="1"/>
  <c r="T450" i="1"/>
  <c r="X450" i="1" s="1"/>
  <c r="T350" i="1"/>
  <c r="X350" i="1" s="1"/>
  <c r="T351" i="1"/>
  <c r="X351" i="1" s="1"/>
  <c r="T352" i="1"/>
  <c r="X352" i="1" s="1"/>
  <c r="T353" i="1"/>
  <c r="X353" i="1" s="1"/>
  <c r="T354" i="1"/>
  <c r="X354" i="1" s="1"/>
  <c r="T137" i="1"/>
  <c r="X137" i="1" s="1"/>
  <c r="T292" i="1"/>
  <c r="X292" i="1" s="1"/>
  <c r="T86" i="1"/>
  <c r="X86" i="1" s="1"/>
  <c r="T358" i="1"/>
  <c r="X358" i="1" s="1"/>
  <c r="T941" i="1"/>
  <c r="X941" i="1" s="1"/>
  <c r="T360" i="1"/>
  <c r="X360" i="1" s="1"/>
  <c r="T296" i="1"/>
  <c r="X296" i="1" s="1"/>
  <c r="T362" i="1"/>
  <c r="X362" i="1" s="1"/>
  <c r="T363" i="1"/>
  <c r="X363" i="1" s="1"/>
  <c r="T364" i="1"/>
  <c r="X364" i="1" s="1"/>
  <c r="T365" i="1"/>
  <c r="X365" i="1" s="1"/>
  <c r="T366" i="1"/>
  <c r="X366" i="1" s="1"/>
  <c r="T367" i="1"/>
  <c r="X367" i="1" s="1"/>
  <c r="T368" i="1"/>
  <c r="X368" i="1" s="1"/>
  <c r="T297" i="1"/>
  <c r="X297" i="1" s="1"/>
  <c r="T370" i="1"/>
  <c r="X370" i="1" s="1"/>
  <c r="T371" i="1"/>
  <c r="X371" i="1" s="1"/>
  <c r="T372" i="1"/>
  <c r="X372" i="1" s="1"/>
  <c r="T373" i="1"/>
  <c r="X373" i="1" s="1"/>
  <c r="T374" i="1"/>
  <c r="X374" i="1" s="1"/>
  <c r="T101" i="1"/>
  <c r="X101" i="1" s="1"/>
  <c r="T376" i="1"/>
  <c r="X376" i="1" s="1"/>
  <c r="T377" i="1"/>
  <c r="X377" i="1" s="1"/>
  <c r="T904" i="1"/>
  <c r="X904" i="1" s="1"/>
  <c r="T379" i="1"/>
  <c r="X379" i="1" s="1"/>
  <c r="T380" i="1"/>
  <c r="X380" i="1" s="1"/>
  <c r="T381" i="1"/>
  <c r="X381" i="1" s="1"/>
  <c r="T29" i="1"/>
  <c r="X29" i="1" s="1"/>
  <c r="T556" i="1"/>
  <c r="X556" i="1" s="1"/>
  <c r="T384" i="1"/>
  <c r="X384" i="1" s="1"/>
  <c r="T929" i="1"/>
  <c r="X929" i="1" s="1"/>
  <c r="T386" i="1"/>
  <c r="X386" i="1" s="1"/>
  <c r="T387" i="1"/>
  <c r="X387" i="1" s="1"/>
  <c r="T388" i="1"/>
  <c r="X388" i="1" s="1"/>
  <c r="T608" i="1"/>
  <c r="X608" i="1" s="1"/>
  <c r="T390" i="1"/>
  <c r="X390" i="1" s="1"/>
  <c r="T391" i="1"/>
  <c r="X391" i="1" s="1"/>
  <c r="T392" i="1"/>
  <c r="X392" i="1" s="1"/>
  <c r="T393" i="1"/>
  <c r="X393" i="1" s="1"/>
  <c r="T375" i="1"/>
  <c r="X375" i="1" s="1"/>
  <c r="T395" i="1"/>
  <c r="X395" i="1" s="1"/>
  <c r="T396" i="1"/>
  <c r="X396" i="1" s="1"/>
  <c r="T397" i="1"/>
  <c r="X397" i="1" s="1"/>
  <c r="T398" i="1"/>
  <c r="X398" i="1" s="1"/>
  <c r="T564" i="1"/>
  <c r="X564" i="1" s="1"/>
  <c r="T400" i="1"/>
  <c r="T697" i="1"/>
  <c r="T402" i="1"/>
  <c r="X402" i="1" s="1"/>
  <c r="T403" i="1"/>
  <c r="X403" i="1" s="1"/>
  <c r="T404" i="1"/>
  <c r="X404" i="1" s="1"/>
  <c r="T405" i="1"/>
  <c r="X405" i="1" s="1"/>
  <c r="T406" i="1"/>
  <c r="X406" i="1" s="1"/>
  <c r="T891" i="1"/>
  <c r="X891" i="1" s="1"/>
  <c r="T408" i="1"/>
  <c r="X408" i="1" s="1"/>
  <c r="T409" i="1"/>
  <c r="X409" i="1" s="1"/>
  <c r="T410" i="1"/>
  <c r="X410" i="1" s="1"/>
  <c r="T442" i="1"/>
  <c r="X442" i="1" s="1"/>
  <c r="T412" i="1"/>
  <c r="X412" i="1" s="1"/>
  <c r="T413" i="1"/>
  <c r="X413" i="1" s="1"/>
  <c r="T414" i="1"/>
  <c r="X414" i="1" s="1"/>
  <c r="T301" i="1"/>
  <c r="X301" i="1" s="1"/>
  <c r="T786" i="1"/>
  <c r="X786" i="1" s="1"/>
  <c r="T271" i="1"/>
  <c r="X271" i="1" s="1"/>
  <c r="T382" i="1"/>
  <c r="X382" i="1" s="1"/>
  <c r="T419" i="1"/>
  <c r="X419" i="1" s="1"/>
  <c r="T420" i="1"/>
  <c r="X420" i="1" s="1"/>
  <c r="T421" i="1"/>
  <c r="X421" i="1" s="1"/>
  <c r="T157" i="1"/>
  <c r="X157" i="1" s="1"/>
  <c r="T198" i="1"/>
  <c r="X198" i="1" s="1"/>
  <c r="T448" i="1"/>
  <c r="X448" i="1" s="1"/>
  <c r="T425" i="1"/>
  <c r="X425" i="1" s="1"/>
  <c r="T559" i="1"/>
  <c r="X559" i="1" s="1"/>
  <c r="T427" i="1"/>
  <c r="X427" i="1" s="1"/>
  <c r="T655" i="1"/>
  <c r="X655" i="1" s="1"/>
  <c r="T429" i="1"/>
  <c r="X429" i="1" s="1"/>
  <c r="T430" i="1"/>
  <c r="X430" i="1" s="1"/>
  <c r="T431" i="1"/>
  <c r="X431" i="1" s="1"/>
  <c r="T432" i="1"/>
  <c r="X432" i="1" s="1"/>
  <c r="T433" i="1"/>
  <c r="X433" i="1" s="1"/>
  <c r="T434" i="1"/>
  <c r="X434" i="1" s="1"/>
  <c r="T435" i="1"/>
  <c r="X435" i="1" s="1"/>
  <c r="T436" i="1"/>
  <c r="X436" i="1" s="1"/>
  <c r="T833" i="1"/>
  <c r="X833" i="1" s="1"/>
  <c r="T438" i="1"/>
  <c r="X438" i="1" s="1"/>
  <c r="T439" i="1"/>
  <c r="X439" i="1" s="1"/>
  <c r="T440" i="1"/>
  <c r="X440" i="1" s="1"/>
  <c r="T441" i="1"/>
  <c r="X441" i="1" s="1"/>
  <c r="T394" i="1"/>
  <c r="X394" i="1" s="1"/>
  <c r="T443" i="1"/>
  <c r="X443" i="1" s="1"/>
  <c r="T444" i="1"/>
  <c r="X444" i="1" s="1"/>
  <c r="T242" i="1"/>
  <c r="X242" i="1" s="1"/>
  <c r="T446" i="1"/>
  <c r="X446" i="1" s="1"/>
  <c r="T72" i="1"/>
  <c r="X72" i="1" s="1"/>
  <c r="T576" i="1"/>
  <c r="X576" i="1" s="1"/>
  <c r="T449" i="1"/>
  <c r="X449" i="1" s="1"/>
  <c r="T36" i="1"/>
  <c r="X36" i="1" s="1"/>
  <c r="T451" i="1"/>
  <c r="X451" i="1" s="1"/>
  <c r="T452" i="1"/>
  <c r="X452" i="1" s="1"/>
  <c r="T453" i="1"/>
  <c r="X453" i="1" s="1"/>
  <c r="T249" i="1"/>
  <c r="X249" i="1" s="1"/>
  <c r="T455" i="1"/>
  <c r="X455" i="1" s="1"/>
  <c r="T456" i="1"/>
  <c r="X456" i="1" s="1"/>
  <c r="T457" i="1"/>
  <c r="X457" i="1" s="1"/>
  <c r="T458" i="1"/>
  <c r="X458" i="1" s="1"/>
  <c r="T459" i="1"/>
  <c r="X459" i="1" s="1"/>
  <c r="T460" i="1"/>
  <c r="X460" i="1" s="1"/>
  <c r="T461" i="1"/>
  <c r="X461" i="1" s="1"/>
  <c r="T389" i="1"/>
  <c r="X389" i="1" s="1"/>
  <c r="T568" i="1"/>
  <c r="X568" i="1" s="1"/>
  <c r="T464" i="1"/>
  <c r="T465" i="1"/>
  <c r="T497" i="1"/>
  <c r="X497" i="1" s="1"/>
  <c r="T158" i="1"/>
  <c r="X158" i="1" s="1"/>
  <c r="T251" i="1"/>
  <c r="X251" i="1" s="1"/>
  <c r="T469" i="1"/>
  <c r="X469" i="1" s="1"/>
  <c r="T275" i="1"/>
  <c r="X275" i="1" s="1"/>
  <c r="T471" i="1"/>
  <c r="X471" i="1" s="1"/>
  <c r="T472" i="1"/>
  <c r="X472" i="1" s="1"/>
  <c r="T473" i="1"/>
  <c r="X473" i="1" s="1"/>
  <c r="T474" i="1"/>
  <c r="X474" i="1" s="1"/>
  <c r="T475" i="1"/>
  <c r="X475" i="1" s="1"/>
  <c r="T476" i="1"/>
  <c r="X476" i="1" s="1"/>
  <c r="T477" i="1"/>
  <c r="X477" i="1" s="1"/>
  <c r="T478" i="1"/>
  <c r="X478" i="1" s="1"/>
  <c r="T479" i="1"/>
  <c r="X479" i="1" s="1"/>
  <c r="T480" i="1"/>
  <c r="X480" i="1" s="1"/>
  <c r="T481" i="1"/>
  <c r="X481" i="1" s="1"/>
  <c r="T482" i="1"/>
  <c r="X482" i="1" s="1"/>
  <c r="T483" i="1"/>
  <c r="X483" i="1" s="1"/>
  <c r="T484" i="1"/>
  <c r="X484" i="1" s="1"/>
  <c r="T485" i="1"/>
  <c r="X485" i="1" s="1"/>
  <c r="T486" i="1"/>
  <c r="X486" i="1" s="1"/>
  <c r="T592" i="1"/>
  <c r="X592" i="1" s="1"/>
  <c r="T488" i="1"/>
  <c r="X488" i="1" s="1"/>
  <c r="T489" i="1"/>
  <c r="X489" i="1" s="1"/>
  <c r="T221" i="1"/>
  <c r="X221" i="1" s="1"/>
  <c r="T491" i="1"/>
  <c r="X491" i="1" s="1"/>
  <c r="T492" i="1"/>
  <c r="X492" i="1" s="1"/>
  <c r="T493" i="1"/>
  <c r="X493" i="1" s="1"/>
  <c r="T494" i="1"/>
  <c r="X494" i="1" s="1"/>
  <c r="T495" i="1"/>
  <c r="X495" i="1" s="1"/>
  <c r="T496" i="1"/>
  <c r="X496" i="1" s="1"/>
  <c r="T378" i="1"/>
  <c r="X378" i="1" s="1"/>
  <c r="T498" i="1"/>
  <c r="X498" i="1" s="1"/>
  <c r="T499" i="1"/>
  <c r="X499" i="1" s="1"/>
  <c r="T664" i="1"/>
  <c r="X664" i="1" s="1"/>
  <c r="T501" i="1"/>
  <c r="X501" i="1" s="1"/>
  <c r="T302" i="1"/>
  <c r="X302" i="1" s="1"/>
  <c r="T677" i="1"/>
  <c r="X677" i="1" s="1"/>
  <c r="T30" i="1"/>
  <c r="X30" i="1" s="1"/>
  <c r="T880" i="1"/>
  <c r="X880" i="1" s="1"/>
  <c r="T506" i="1"/>
  <c r="X506" i="1" s="1"/>
  <c r="T507" i="1"/>
  <c r="X507" i="1" s="1"/>
  <c r="T734" i="1"/>
  <c r="X734" i="1" s="1"/>
  <c r="T626" i="1"/>
  <c r="X626" i="1" s="1"/>
  <c r="T510" i="1"/>
  <c r="X510" i="1" s="1"/>
  <c r="T511" i="1"/>
  <c r="X511" i="1" s="1"/>
  <c r="T512" i="1"/>
  <c r="X512" i="1" s="1"/>
  <c r="T513" i="1"/>
  <c r="X513" i="1" s="1"/>
  <c r="T514" i="1"/>
  <c r="X514" i="1" s="1"/>
  <c r="T849" i="1"/>
  <c r="X849" i="1" s="1"/>
  <c r="T516" i="1"/>
  <c r="X516" i="1" s="1"/>
  <c r="T517" i="1"/>
  <c r="X517" i="1" s="1"/>
  <c r="T201" i="1"/>
  <c r="X201" i="1" s="1"/>
  <c r="T519" i="1"/>
  <c r="X519" i="1" s="1"/>
  <c r="T520" i="1"/>
  <c r="X520" i="1" s="1"/>
  <c r="T445" i="1"/>
  <c r="X445" i="1" s="1"/>
  <c r="T304" i="1"/>
  <c r="X304" i="1" s="1"/>
  <c r="T523" i="1"/>
  <c r="X523" i="1" s="1"/>
  <c r="T521" i="1"/>
  <c r="X521" i="1" s="1"/>
  <c r="T525" i="1"/>
  <c r="X525" i="1" s="1"/>
  <c r="T526" i="1"/>
  <c r="X526" i="1" s="1"/>
  <c r="T527" i="1"/>
  <c r="X527" i="1" s="1"/>
  <c r="T528" i="1"/>
  <c r="T529" i="1"/>
  <c r="T530" i="1"/>
  <c r="X530" i="1" s="1"/>
  <c r="T531" i="1"/>
  <c r="X531" i="1" s="1"/>
  <c r="T83" i="1"/>
  <c r="X83" i="1" s="1"/>
  <c r="T259" i="1"/>
  <c r="X259" i="1" s="1"/>
  <c r="T237" i="1"/>
  <c r="X237" i="1" s="1"/>
  <c r="T535" i="1"/>
  <c r="X535" i="1" s="1"/>
  <c r="T536" i="1"/>
  <c r="X536" i="1" s="1"/>
  <c r="T537" i="1"/>
  <c r="X537" i="1" s="1"/>
  <c r="T584" i="1"/>
  <c r="X584" i="1" s="1"/>
  <c r="T539" i="1"/>
  <c r="X539" i="1" s="1"/>
  <c r="T540" i="1"/>
  <c r="X540" i="1" s="1"/>
  <c r="T779" i="1"/>
  <c r="X779" i="1" s="1"/>
  <c r="T823" i="1"/>
  <c r="X823" i="1" s="1"/>
  <c r="T180" i="1"/>
  <c r="X180" i="1" s="1"/>
  <c r="T544" i="1"/>
  <c r="X544" i="1" s="1"/>
  <c r="T545" i="1"/>
  <c r="X545" i="1" s="1"/>
  <c r="T546" i="1"/>
  <c r="X546" i="1" s="1"/>
  <c r="T547" i="1"/>
  <c r="X547" i="1" s="1"/>
  <c r="T548" i="1"/>
  <c r="X548" i="1" s="1"/>
  <c r="T549" i="1"/>
  <c r="X549" i="1" s="1"/>
  <c r="T550" i="1"/>
  <c r="X550" i="1" s="1"/>
  <c r="T551" i="1"/>
  <c r="X551" i="1" s="1"/>
  <c r="T552" i="1"/>
  <c r="X552" i="1" s="1"/>
  <c r="T553" i="1"/>
  <c r="X553" i="1" s="1"/>
  <c r="T331" i="1"/>
  <c r="X331" i="1" s="1"/>
  <c r="T555" i="1"/>
  <c r="X555" i="1" s="1"/>
  <c r="T222" i="1"/>
  <c r="X222" i="1" s="1"/>
  <c r="T557" i="1"/>
  <c r="X557" i="1" s="1"/>
  <c r="T558" i="1"/>
  <c r="X558" i="1" s="1"/>
  <c r="T31" i="1"/>
  <c r="X31" i="1" s="1"/>
  <c r="T615" i="1"/>
  <c r="X615" i="1" s="1"/>
  <c r="T561" i="1"/>
  <c r="X561" i="1" s="1"/>
  <c r="T562" i="1"/>
  <c r="X562" i="1" s="1"/>
  <c r="T75" i="1"/>
  <c r="X75" i="1" s="1"/>
  <c r="T41" i="1"/>
  <c r="X41" i="1" s="1"/>
  <c r="T565" i="1"/>
  <c r="X565" i="1" s="1"/>
  <c r="T566" i="1"/>
  <c r="X566" i="1" s="1"/>
  <c r="T567" i="1"/>
  <c r="X567" i="1" s="1"/>
  <c r="T269" i="1"/>
  <c r="X269" i="1" s="1"/>
  <c r="T569" i="1"/>
  <c r="X569" i="1" s="1"/>
  <c r="T570" i="1"/>
  <c r="X570" i="1" s="1"/>
  <c r="T571" i="1"/>
  <c r="X571" i="1" s="1"/>
  <c r="T678" i="1"/>
  <c r="X678" i="1" s="1"/>
  <c r="T500" i="1"/>
  <c r="X500" i="1" s="1"/>
  <c r="T385" i="1"/>
  <c r="X385" i="1" s="1"/>
  <c r="T575" i="1"/>
  <c r="X575" i="1" s="1"/>
  <c r="T988" i="1"/>
  <c r="X988" i="1" s="1"/>
  <c r="T577" i="1"/>
  <c r="X577" i="1" s="1"/>
  <c r="T578" i="1"/>
  <c r="X578" i="1" s="1"/>
  <c r="T579" i="1"/>
  <c r="X579" i="1" s="1"/>
  <c r="T580" i="1"/>
  <c r="X580" i="1" s="1"/>
  <c r="T581" i="1"/>
  <c r="X581" i="1" s="1"/>
  <c r="T582" i="1"/>
  <c r="X582" i="1" s="1"/>
  <c r="T583" i="1"/>
  <c r="X583" i="1" s="1"/>
  <c r="T735" i="1"/>
  <c r="X735" i="1" s="1"/>
  <c r="T585" i="1"/>
  <c r="X585" i="1" s="1"/>
  <c r="T586" i="1"/>
  <c r="X586" i="1" s="1"/>
  <c r="T587" i="1"/>
  <c r="X587" i="1" s="1"/>
  <c r="T636" i="1"/>
  <c r="X636" i="1" s="1"/>
  <c r="T57" i="1"/>
  <c r="X57" i="1" s="1"/>
  <c r="T33" i="1"/>
  <c r="X33" i="1" s="1"/>
  <c r="T288" i="1"/>
  <c r="X288" i="1" s="1"/>
  <c r="T644" i="1"/>
  <c r="X644" i="1" s="1"/>
  <c r="T593" i="1"/>
  <c r="T594" i="1"/>
  <c r="X594" i="1" s="1"/>
  <c r="T595" i="1"/>
  <c r="X595" i="1" s="1"/>
  <c r="T574" i="1"/>
  <c r="X574" i="1" s="1"/>
  <c r="T597" i="1"/>
  <c r="X597" i="1" s="1"/>
  <c r="T598" i="1"/>
  <c r="X598" i="1" s="1"/>
  <c r="T84" i="1"/>
  <c r="X84" i="1" s="1"/>
  <c r="T600" i="1"/>
  <c r="X600" i="1" s="1"/>
  <c r="T601" i="1"/>
  <c r="X601" i="1" s="1"/>
  <c r="T81" i="1"/>
  <c r="X81" i="1" s="1"/>
  <c r="T603" i="1"/>
  <c r="X603" i="1" s="1"/>
  <c r="T604" i="1"/>
  <c r="X604" i="1" s="1"/>
  <c r="T605" i="1"/>
  <c r="X605" i="1" s="1"/>
  <c r="T606" i="1"/>
  <c r="X606" i="1" s="1"/>
  <c r="T607" i="1"/>
  <c r="X607" i="1" s="1"/>
  <c r="T790" i="1"/>
  <c r="X790" i="1" s="1"/>
  <c r="T609" i="1"/>
  <c r="X609" i="1" s="1"/>
  <c r="T610" i="1"/>
  <c r="X610" i="1" s="1"/>
  <c r="T611" i="1"/>
  <c r="X611" i="1" s="1"/>
  <c r="T686" i="1"/>
  <c r="X686" i="1" s="1"/>
  <c r="T313" i="1"/>
  <c r="X313" i="1" s="1"/>
  <c r="T952" i="1"/>
  <c r="X952" i="1" s="1"/>
  <c r="T760" i="1"/>
  <c r="X760" i="1" s="1"/>
  <c r="T616" i="1"/>
  <c r="X616" i="1" s="1"/>
  <c r="T617" i="1"/>
  <c r="X617" i="1" s="1"/>
  <c r="T618" i="1"/>
  <c r="X618" i="1" s="1"/>
  <c r="T619" i="1"/>
  <c r="X619" i="1" s="1"/>
  <c r="T804" i="1"/>
  <c r="X804" i="1" s="1"/>
  <c r="T621" i="1"/>
  <c r="X621" i="1" s="1"/>
  <c r="T622" i="1"/>
  <c r="X622" i="1" s="1"/>
  <c r="T411" i="1"/>
  <c r="X411" i="1" s="1"/>
  <c r="T624" i="1"/>
  <c r="X624" i="1" s="1"/>
  <c r="T625" i="1"/>
  <c r="X625" i="1" s="1"/>
  <c r="T572" i="1"/>
  <c r="X572" i="1" s="1"/>
  <c r="T771" i="1"/>
  <c r="X771" i="1" s="1"/>
  <c r="T628" i="1"/>
  <c r="X628" i="1" s="1"/>
  <c r="T629" i="1"/>
  <c r="X629" i="1" s="1"/>
  <c r="T333" i="1"/>
  <c r="X333" i="1" s="1"/>
  <c r="T502" i="1"/>
  <c r="X502" i="1" s="1"/>
  <c r="T907" i="1"/>
  <c r="X907" i="1" s="1"/>
  <c r="T633" i="1"/>
  <c r="X633" i="1" s="1"/>
  <c r="T102" i="1"/>
  <c r="X102" i="1" s="1"/>
  <c r="T24" i="1"/>
  <c r="X24" i="1" s="1"/>
  <c r="T182" i="1"/>
  <c r="X182" i="1" s="1"/>
  <c r="T637" i="1"/>
  <c r="X637" i="1" s="1"/>
  <c r="T638" i="1"/>
  <c r="X638" i="1" s="1"/>
  <c r="T417" i="1"/>
  <c r="X417" i="1" s="1"/>
  <c r="T640" i="1"/>
  <c r="X640" i="1" s="1"/>
  <c r="T641" i="1"/>
  <c r="X641" i="1" s="1"/>
  <c r="T642" i="1"/>
  <c r="X642" i="1" s="1"/>
  <c r="T206" i="1"/>
  <c r="X206" i="1" s="1"/>
  <c r="T415" i="1"/>
  <c r="X415" i="1" s="1"/>
  <c r="T645" i="1"/>
  <c r="X645" i="1" s="1"/>
  <c r="T646" i="1"/>
  <c r="X646" i="1" s="1"/>
  <c r="T647" i="1"/>
  <c r="X647" i="1" s="1"/>
  <c r="T648" i="1"/>
  <c r="X648" i="1" s="1"/>
  <c r="T532" i="1"/>
  <c r="X532" i="1" s="1"/>
  <c r="T650" i="1"/>
  <c r="X650" i="1" s="1"/>
  <c r="T651" i="1"/>
  <c r="X651" i="1" s="1"/>
  <c r="T910" i="1"/>
  <c r="X910" i="1" s="1"/>
  <c r="T653" i="1"/>
  <c r="X653" i="1" s="1"/>
  <c r="T654" i="1"/>
  <c r="X654" i="1" s="1"/>
  <c r="T319" i="1"/>
  <c r="X319" i="1" s="1"/>
  <c r="T656" i="1"/>
  <c r="T657" i="1"/>
  <c r="X657" i="1" s="1"/>
  <c r="T658" i="1"/>
  <c r="X658" i="1" s="1"/>
  <c r="T659" i="1"/>
  <c r="X659" i="1" s="1"/>
  <c r="T660" i="1"/>
  <c r="X660" i="1" s="1"/>
  <c r="T270" i="1"/>
  <c r="X270" i="1" s="1"/>
  <c r="T662" i="1"/>
  <c r="X662" i="1" s="1"/>
  <c r="T663" i="1"/>
  <c r="X663" i="1" s="1"/>
  <c r="T815" i="1"/>
  <c r="X815" i="1" s="1"/>
  <c r="T665" i="1"/>
  <c r="X665" i="1" s="1"/>
  <c r="T44" i="1"/>
  <c r="X44" i="1" s="1"/>
  <c r="T17" i="1"/>
  <c r="X17" i="1" s="1"/>
  <c r="T668" i="1"/>
  <c r="X668" i="1" s="1"/>
  <c r="T669" i="1"/>
  <c r="X669" i="1" s="1"/>
  <c r="T670" i="1"/>
  <c r="X670" i="1" s="1"/>
  <c r="T671" i="1"/>
  <c r="X671" i="1" s="1"/>
  <c r="T672" i="1"/>
  <c r="X672" i="1" s="1"/>
  <c r="T673" i="1"/>
  <c r="X673" i="1" s="1"/>
  <c r="T674" i="1"/>
  <c r="X674" i="1" s="1"/>
  <c r="T675" i="1"/>
  <c r="X675" i="1" s="1"/>
  <c r="T676" i="1"/>
  <c r="X676" i="1" s="1"/>
  <c r="T639" i="1"/>
  <c r="X639" i="1" s="1"/>
  <c r="T871" i="1"/>
  <c r="X871" i="1" s="1"/>
  <c r="T679" i="1"/>
  <c r="X679" i="1" s="1"/>
  <c r="T680" i="1"/>
  <c r="X680" i="1" s="1"/>
  <c r="T681" i="1"/>
  <c r="X681" i="1" s="1"/>
  <c r="T682" i="1"/>
  <c r="X682" i="1" s="1"/>
  <c r="T683" i="1"/>
  <c r="X683" i="1" s="1"/>
  <c r="T684" i="1"/>
  <c r="X684" i="1" s="1"/>
  <c r="T685" i="1"/>
  <c r="X685" i="1" s="1"/>
  <c r="T736" i="1"/>
  <c r="X736" i="1" s="1"/>
  <c r="T60" i="1"/>
  <c r="X60" i="1" s="1"/>
  <c r="T688" i="1"/>
  <c r="X688" i="1" s="1"/>
  <c r="T841" i="1"/>
  <c r="X841" i="1" s="1"/>
  <c r="T690" i="1"/>
  <c r="X690" i="1" s="1"/>
  <c r="T691" i="1"/>
  <c r="X691" i="1" s="1"/>
  <c r="T692" i="1"/>
  <c r="X692" i="1" s="1"/>
  <c r="T693" i="1"/>
  <c r="X693" i="1" s="1"/>
  <c r="T694" i="1"/>
  <c r="X694" i="1" s="1"/>
  <c r="T695" i="1"/>
  <c r="X695" i="1" s="1"/>
  <c r="T696" i="1"/>
  <c r="X696" i="1" s="1"/>
  <c r="T197" i="1"/>
  <c r="X197" i="1" s="1"/>
  <c r="T724" i="1"/>
  <c r="X724" i="1" s="1"/>
  <c r="T699" i="1"/>
  <c r="X699" i="1" s="1"/>
  <c r="T700" i="1"/>
  <c r="X700" i="1" s="1"/>
  <c r="T701" i="1"/>
  <c r="X701" i="1" s="1"/>
  <c r="T349" i="1"/>
  <c r="X349" i="1" s="1"/>
  <c r="T50" i="1"/>
  <c r="X50" i="1" s="1"/>
  <c r="T704" i="1"/>
  <c r="X704" i="1" s="1"/>
  <c r="T705" i="1"/>
  <c r="X705" i="1" s="1"/>
  <c r="T706" i="1"/>
  <c r="X706" i="1" s="1"/>
  <c r="T707" i="1"/>
  <c r="X707" i="1" s="1"/>
  <c r="T708" i="1"/>
  <c r="X708" i="1" s="1"/>
  <c r="T709" i="1"/>
  <c r="X709" i="1" s="1"/>
  <c r="T710" i="1"/>
  <c r="X710" i="1" s="1"/>
  <c r="T711" i="1"/>
  <c r="X711" i="1" s="1"/>
  <c r="T712" i="1"/>
  <c r="X712" i="1" s="1"/>
  <c r="T713" i="1"/>
  <c r="X713" i="1" s="1"/>
  <c r="T714" i="1"/>
  <c r="X714" i="1" s="1"/>
  <c r="T243" i="1"/>
  <c r="X243" i="1" s="1"/>
  <c r="T716" i="1"/>
  <c r="X716" i="1" s="1"/>
  <c r="T717" i="1"/>
  <c r="X717" i="1" s="1"/>
  <c r="T718" i="1"/>
  <c r="X718" i="1" s="1"/>
  <c r="T719" i="1"/>
  <c r="X719" i="1" s="1"/>
  <c r="T720" i="1"/>
  <c r="X720" i="1" s="1"/>
  <c r="T721" i="1"/>
  <c r="X721" i="1" s="1"/>
  <c r="T722" i="1"/>
  <c r="X722" i="1" s="1"/>
  <c r="T723" i="1"/>
  <c r="X723" i="1" s="1"/>
  <c r="T298" i="1"/>
  <c r="X298" i="1" s="1"/>
  <c r="T725" i="1"/>
  <c r="X725" i="1" s="1"/>
  <c r="T726" i="1"/>
  <c r="X726" i="1" s="1"/>
  <c r="T727" i="1"/>
  <c r="X727" i="1" s="1"/>
  <c r="T65" i="1"/>
  <c r="X65" i="1" s="1"/>
  <c r="T729" i="1"/>
  <c r="X729" i="1" s="1"/>
  <c r="T730" i="1"/>
  <c r="X730" i="1" s="1"/>
  <c r="T731" i="1"/>
  <c r="X731" i="1" s="1"/>
  <c r="T116" i="1"/>
  <c r="X116" i="1" s="1"/>
  <c r="T733" i="1"/>
  <c r="X733" i="1" s="1"/>
  <c r="T953" i="1"/>
  <c r="X953" i="1" s="1"/>
  <c r="T752" i="1"/>
  <c r="X752" i="1" s="1"/>
  <c r="T522" i="1"/>
  <c r="X522" i="1" s="1"/>
  <c r="T737" i="1"/>
  <c r="X737" i="1" s="1"/>
  <c r="T738" i="1"/>
  <c r="X738" i="1" s="1"/>
  <c r="T454" i="1"/>
  <c r="X454" i="1" s="1"/>
  <c r="T740" i="1"/>
  <c r="X740" i="1" s="1"/>
  <c r="T741" i="1"/>
  <c r="X741" i="1" s="1"/>
  <c r="T258" i="1"/>
  <c r="X258" i="1" s="1"/>
  <c r="T743" i="1"/>
  <c r="X743" i="1" s="1"/>
  <c r="T997" i="1"/>
  <c r="X997" i="1" s="1"/>
  <c r="T745" i="1"/>
  <c r="X745" i="1" s="1"/>
  <c r="T746" i="1"/>
  <c r="X746" i="1" s="1"/>
  <c r="T747" i="1"/>
  <c r="X747" i="1" s="1"/>
  <c r="T748" i="1"/>
  <c r="X748" i="1" s="1"/>
  <c r="T422" i="1"/>
  <c r="X422" i="1" s="1"/>
  <c r="T750" i="1"/>
  <c r="X750" i="1" s="1"/>
  <c r="T751" i="1"/>
  <c r="X751" i="1" s="1"/>
  <c r="T244" i="1"/>
  <c r="X244" i="1" s="1"/>
  <c r="T428" i="1"/>
  <c r="X428" i="1" s="1"/>
  <c r="T754" i="1"/>
  <c r="X754" i="1" s="1"/>
  <c r="T755" i="1"/>
  <c r="X755" i="1" s="1"/>
  <c r="T756" i="1"/>
  <c r="X756" i="1" s="1"/>
  <c r="T757" i="1"/>
  <c r="X757" i="1" s="1"/>
  <c r="T758" i="1"/>
  <c r="X758" i="1" s="1"/>
  <c r="T759" i="1"/>
  <c r="X759" i="1" s="1"/>
  <c r="T78" i="1"/>
  <c r="X78" i="1" s="1"/>
  <c r="T761" i="1"/>
  <c r="X761" i="1" s="1"/>
  <c r="T762" i="1"/>
  <c r="X762" i="1" s="1"/>
  <c r="T763" i="1"/>
  <c r="X763" i="1" s="1"/>
  <c r="T18" i="1"/>
  <c r="X18" i="1" s="1"/>
  <c r="T765" i="1"/>
  <c r="X765" i="1" s="1"/>
  <c r="T154" i="1"/>
  <c r="X154" i="1" s="1"/>
  <c r="T767" i="1"/>
  <c r="X767" i="1" s="1"/>
  <c r="T768" i="1"/>
  <c r="X768" i="1" s="1"/>
  <c r="T769" i="1"/>
  <c r="X769" i="1" s="1"/>
  <c r="T770" i="1"/>
  <c r="X770" i="1" s="1"/>
  <c r="T632" i="1"/>
  <c r="X632" i="1" s="1"/>
  <c r="T819" i="1"/>
  <c r="X819" i="1" s="1"/>
  <c r="T773" i="1"/>
  <c r="X773" i="1" s="1"/>
  <c r="T774" i="1"/>
  <c r="X774" i="1" s="1"/>
  <c r="T447" i="1"/>
  <c r="X447" i="1" s="1"/>
  <c r="T776" i="1"/>
  <c r="X776" i="1" s="1"/>
  <c r="T777" i="1"/>
  <c r="X777" i="1" s="1"/>
  <c r="T778" i="1"/>
  <c r="X778" i="1" s="1"/>
  <c r="T824" i="1"/>
  <c r="X824" i="1" s="1"/>
  <c r="T780" i="1"/>
  <c r="X780" i="1" s="1"/>
  <c r="T781" i="1"/>
  <c r="X781" i="1" s="1"/>
  <c r="T782" i="1"/>
  <c r="X782" i="1" s="1"/>
  <c r="T199" i="1"/>
  <c r="X199" i="1" s="1"/>
  <c r="T784" i="1"/>
  <c r="X784" i="1" s="1"/>
  <c r="T785" i="1"/>
  <c r="X785" i="1" s="1"/>
  <c r="T753" i="1"/>
  <c r="X753" i="1" s="1"/>
  <c r="T416" i="1"/>
  <c r="X416" i="1" s="1"/>
  <c r="T788" i="1"/>
  <c r="X788" i="1" s="1"/>
  <c r="T789" i="1"/>
  <c r="X789" i="1" s="1"/>
  <c r="T962" i="1"/>
  <c r="X962" i="1" s="1"/>
  <c r="T791" i="1"/>
  <c r="X791" i="1" s="1"/>
  <c r="T792" i="1"/>
  <c r="X792" i="1" s="1"/>
  <c r="T793" i="1"/>
  <c r="X793" i="1" s="1"/>
  <c r="T794" i="1"/>
  <c r="X794" i="1" s="1"/>
  <c r="T795" i="1"/>
  <c r="X795" i="1" s="1"/>
  <c r="T796" i="1"/>
  <c r="X796" i="1" s="1"/>
  <c r="T797" i="1"/>
  <c r="X797" i="1" s="1"/>
  <c r="T798" i="1"/>
  <c r="X798" i="1" s="1"/>
  <c r="T799" i="1"/>
  <c r="X799" i="1" s="1"/>
  <c r="T800" i="1"/>
  <c r="X800" i="1" s="1"/>
  <c r="T11" i="1"/>
  <c r="X11" i="1" s="1"/>
  <c r="T612" i="1"/>
  <c r="X612" i="1" s="1"/>
  <c r="T803" i="1"/>
  <c r="X803" i="1" s="1"/>
  <c r="T764" i="1"/>
  <c r="X764" i="1" s="1"/>
  <c r="T196" i="1"/>
  <c r="X196" i="1" s="1"/>
  <c r="T806" i="1"/>
  <c r="X806" i="1" s="1"/>
  <c r="T807" i="1"/>
  <c r="X807" i="1" s="1"/>
  <c r="T820" i="1"/>
  <c r="X820" i="1" s="1"/>
  <c r="T809" i="1"/>
  <c r="X809" i="1" s="1"/>
  <c r="T424" i="1"/>
  <c r="X424" i="1" s="1"/>
  <c r="T811" i="1"/>
  <c r="X811" i="1" s="1"/>
  <c r="T812" i="1"/>
  <c r="X812" i="1" s="1"/>
  <c r="T813" i="1"/>
  <c r="X813" i="1" s="1"/>
  <c r="T814" i="1"/>
  <c r="X814" i="1" s="1"/>
  <c r="T825" i="1"/>
  <c r="X825" i="1" s="1"/>
  <c r="T816" i="1"/>
  <c r="X816" i="1" s="1"/>
  <c r="T817" i="1"/>
  <c r="X817" i="1" s="1"/>
  <c r="T818" i="1"/>
  <c r="X818" i="1" s="1"/>
  <c r="T185" i="1"/>
  <c r="X185" i="1" s="1"/>
  <c r="T627" i="1"/>
  <c r="X627" i="1" s="1"/>
  <c r="T821" i="1"/>
  <c r="X821" i="1" s="1"/>
  <c r="T822" i="1"/>
  <c r="X822" i="1" s="1"/>
  <c r="T142" i="1"/>
  <c r="X142" i="1" s="1"/>
  <c r="T666" i="1"/>
  <c r="X666" i="1" s="1"/>
  <c r="T936" i="1"/>
  <c r="X936" i="1" s="1"/>
  <c r="T826" i="1"/>
  <c r="X826" i="1" s="1"/>
  <c r="T827" i="1"/>
  <c r="X827" i="1" s="1"/>
  <c r="T311" i="1"/>
  <c r="X311" i="1" s="1"/>
  <c r="T829" i="1"/>
  <c r="X829" i="1" s="1"/>
  <c r="T90" i="1"/>
  <c r="X90" i="1" s="1"/>
  <c r="T831" i="1"/>
  <c r="X831" i="1" s="1"/>
  <c r="T832" i="1"/>
  <c r="X832" i="1" s="1"/>
  <c r="T207" i="1"/>
  <c r="X207" i="1" s="1"/>
  <c r="T834" i="1"/>
  <c r="X834" i="1" s="1"/>
  <c r="T835" i="1"/>
  <c r="X835" i="1" s="1"/>
  <c r="T836" i="1"/>
  <c r="X836" i="1" s="1"/>
  <c r="T837" i="1"/>
  <c r="X837" i="1" s="1"/>
  <c r="T838" i="1"/>
  <c r="X838" i="1" s="1"/>
  <c r="T839" i="1"/>
  <c r="X839" i="1" s="1"/>
  <c r="T840" i="1"/>
  <c r="X840" i="1" s="1"/>
  <c r="T1000" i="1"/>
  <c r="X1000" i="1" s="1"/>
  <c r="T842" i="1"/>
  <c r="X842" i="1" s="1"/>
  <c r="T843" i="1"/>
  <c r="X843" i="1" s="1"/>
  <c r="T844" i="1"/>
  <c r="X844" i="1" s="1"/>
  <c r="T845" i="1"/>
  <c r="X845" i="1" s="1"/>
  <c r="T846" i="1"/>
  <c r="X846" i="1" s="1"/>
  <c r="T212" i="1"/>
  <c r="X212" i="1" s="1"/>
  <c r="T848" i="1"/>
  <c r="X848" i="1" s="1"/>
  <c r="T79" i="1"/>
  <c r="X79" i="1" s="1"/>
  <c r="T850" i="1"/>
  <c r="X850" i="1" s="1"/>
  <c r="T851" i="1"/>
  <c r="X851" i="1" s="1"/>
  <c r="T852" i="1"/>
  <c r="X852" i="1" s="1"/>
  <c r="T853" i="1"/>
  <c r="X853" i="1" s="1"/>
  <c r="T854" i="1"/>
  <c r="X854" i="1" s="1"/>
  <c r="T855" i="1"/>
  <c r="X855" i="1" s="1"/>
  <c r="T856" i="1"/>
  <c r="X856" i="1" s="1"/>
  <c r="T857" i="1"/>
  <c r="X857" i="1" s="1"/>
  <c r="T858" i="1"/>
  <c r="X858" i="1" s="1"/>
  <c r="T859" i="1"/>
  <c r="X859" i="1" s="1"/>
  <c r="T860" i="1"/>
  <c r="X860" i="1" s="1"/>
  <c r="T861" i="1"/>
  <c r="X861" i="1" s="1"/>
  <c r="T862" i="1"/>
  <c r="X862" i="1" s="1"/>
  <c r="T863" i="1"/>
  <c r="X863" i="1" s="1"/>
  <c r="T864" i="1"/>
  <c r="X864" i="1" s="1"/>
  <c r="T634" i="1"/>
  <c r="X634" i="1" s="1"/>
  <c r="T866" i="1"/>
  <c r="X866" i="1" s="1"/>
  <c r="T867" i="1"/>
  <c r="X867" i="1" s="1"/>
  <c r="T135" i="1"/>
  <c r="X135" i="1" s="1"/>
  <c r="T869" i="1"/>
  <c r="X869" i="1" s="1"/>
  <c r="T698" i="1"/>
  <c r="X698" i="1" s="1"/>
  <c r="T108" i="1"/>
  <c r="X108" i="1" s="1"/>
  <c r="T872" i="1"/>
  <c r="X872" i="1" s="1"/>
  <c r="T873" i="1"/>
  <c r="X873" i="1" s="1"/>
  <c r="T874" i="1"/>
  <c r="X874" i="1" s="1"/>
  <c r="T125" i="1"/>
  <c r="X125" i="1" s="1"/>
  <c r="T876" i="1"/>
  <c r="X876" i="1" s="1"/>
  <c r="T877" i="1"/>
  <c r="X877" i="1" s="1"/>
  <c r="T878" i="1"/>
  <c r="X878" i="1" s="1"/>
  <c r="T879" i="1"/>
  <c r="X879" i="1" s="1"/>
  <c r="T279" i="1"/>
  <c r="X279" i="1" s="1"/>
  <c r="T881" i="1"/>
  <c r="X881" i="1" s="1"/>
  <c r="T882" i="1"/>
  <c r="X882" i="1" s="1"/>
  <c r="T883" i="1"/>
  <c r="X883" i="1" s="1"/>
  <c r="T884" i="1"/>
  <c r="X884" i="1" s="1"/>
  <c r="T140" i="1"/>
  <c r="X140" i="1" s="1"/>
  <c r="T886" i="1"/>
  <c r="X886" i="1" s="1"/>
  <c r="T887" i="1"/>
  <c r="X887" i="1" s="1"/>
  <c r="T888" i="1"/>
  <c r="X888" i="1" s="1"/>
  <c r="T889" i="1"/>
  <c r="X889" i="1" s="1"/>
  <c r="T890" i="1"/>
  <c r="X890" i="1" s="1"/>
  <c r="T127" i="1"/>
  <c r="X127" i="1" s="1"/>
  <c r="T892" i="1"/>
  <c r="X892" i="1" s="1"/>
  <c r="T893" i="1"/>
  <c r="X893" i="1" s="1"/>
  <c r="T894" i="1"/>
  <c r="X894" i="1" s="1"/>
  <c r="T355" i="1"/>
  <c r="X355" i="1" s="1"/>
  <c r="T896" i="1"/>
  <c r="X896" i="1" s="1"/>
  <c r="T897" i="1"/>
  <c r="X897" i="1" s="1"/>
  <c r="T898" i="1"/>
  <c r="X898" i="1" s="1"/>
  <c r="T899" i="1"/>
  <c r="X899" i="1" s="1"/>
  <c r="T554" i="1"/>
  <c r="X554" i="1" s="1"/>
  <c r="T588" i="1"/>
  <c r="X588" i="1" s="1"/>
  <c r="T902" i="1"/>
  <c r="X902" i="1" s="1"/>
  <c r="T533" i="1"/>
  <c r="X533" i="1" s="1"/>
  <c r="T467" i="1"/>
  <c r="X467" i="1" s="1"/>
  <c r="T905" i="1"/>
  <c r="X905" i="1" s="1"/>
  <c r="T906" i="1"/>
  <c r="X906" i="1" s="1"/>
  <c r="T68" i="1"/>
  <c r="X68" i="1" s="1"/>
  <c r="T908" i="1"/>
  <c r="X908" i="1" s="1"/>
  <c r="T909" i="1"/>
  <c r="X909" i="1" s="1"/>
  <c r="T348" i="1"/>
  <c r="X348" i="1" s="1"/>
  <c r="T911" i="1"/>
  <c r="X911" i="1" s="1"/>
  <c r="T912" i="1"/>
  <c r="X912" i="1" s="1"/>
  <c r="T913" i="1"/>
  <c r="X913" i="1" s="1"/>
  <c r="T914" i="1"/>
  <c r="X914" i="1" s="1"/>
  <c r="T915" i="1"/>
  <c r="X915" i="1" s="1"/>
  <c r="T916" i="1"/>
  <c r="X916" i="1" s="1"/>
  <c r="T766" i="1"/>
  <c r="X766" i="1" s="1"/>
  <c r="T918" i="1"/>
  <c r="X918" i="1" s="1"/>
  <c r="T919" i="1"/>
  <c r="X919" i="1" s="1"/>
  <c r="T920" i="1"/>
  <c r="X920" i="1" s="1"/>
  <c r="T921" i="1"/>
  <c r="X921" i="1" s="1"/>
  <c r="T922" i="1"/>
  <c r="X922" i="1" s="1"/>
  <c r="T923" i="1"/>
  <c r="X923" i="1" s="1"/>
  <c r="T924" i="1"/>
  <c r="X924" i="1" s="1"/>
  <c r="T925" i="1"/>
  <c r="X925" i="1" s="1"/>
  <c r="T917" i="1"/>
  <c r="X917" i="1" s="1"/>
  <c r="T927" i="1"/>
  <c r="X927" i="1" s="1"/>
  <c r="T383" i="1"/>
  <c r="X383" i="1" s="1"/>
  <c r="T868" i="1"/>
  <c r="X868" i="1" s="1"/>
  <c r="T930" i="1"/>
  <c r="X930" i="1" s="1"/>
  <c r="T931" i="1"/>
  <c r="X931" i="1" s="1"/>
  <c r="T932" i="1"/>
  <c r="X932" i="1" s="1"/>
  <c r="T828" i="1"/>
  <c r="X828" i="1" s="1"/>
  <c r="T934" i="1"/>
  <c r="X934" i="1" s="1"/>
  <c r="T935" i="1"/>
  <c r="X935" i="1" s="1"/>
  <c r="T399" i="1"/>
  <c r="X399" i="1" s="1"/>
  <c r="T937" i="1"/>
  <c r="X937" i="1" s="1"/>
  <c r="T938" i="1"/>
  <c r="X938" i="1" s="1"/>
  <c r="T939" i="1"/>
  <c r="X939" i="1" s="1"/>
  <c r="T145" i="1"/>
  <c r="X145" i="1" s="1"/>
  <c r="T728" i="1"/>
  <c r="X728" i="1" s="1"/>
  <c r="T933" i="1"/>
  <c r="X933" i="1" s="1"/>
  <c r="T942" i="1"/>
  <c r="X942" i="1" s="1"/>
  <c r="T944" i="1"/>
  <c r="X944" i="1" s="1"/>
  <c r="T945" i="1"/>
  <c r="X945" i="1" s="1"/>
  <c r="T946" i="1"/>
  <c r="X946" i="1" s="1"/>
  <c r="T947" i="1"/>
  <c r="X947" i="1" s="1"/>
  <c r="T948" i="1"/>
  <c r="X948" i="1" s="1"/>
  <c r="T949" i="1"/>
  <c r="X949" i="1" s="1"/>
  <c r="T950" i="1"/>
  <c r="X950" i="1" s="1"/>
  <c r="T951" i="1"/>
  <c r="X951" i="1" s="1"/>
  <c r="T620" i="1"/>
  <c r="X620" i="1" s="1"/>
  <c r="T999" i="1"/>
  <c r="X999" i="1" s="1"/>
  <c r="T954" i="1"/>
  <c r="X954" i="1" s="1"/>
  <c r="T955" i="1"/>
  <c r="X955" i="1" s="1"/>
  <c r="T956" i="1"/>
  <c r="X956" i="1" s="1"/>
  <c r="T957" i="1"/>
  <c r="X957" i="1" s="1"/>
  <c r="T958" i="1"/>
  <c r="X958" i="1" s="1"/>
  <c r="T959" i="1"/>
  <c r="X959" i="1" s="1"/>
  <c r="T960" i="1"/>
  <c r="X960" i="1" s="1"/>
  <c r="T961" i="1"/>
  <c r="X961" i="1" s="1"/>
  <c r="T418" i="1"/>
  <c r="X418" i="1" s="1"/>
  <c r="T963" i="1"/>
  <c r="X963" i="1" s="1"/>
  <c r="T964" i="1"/>
  <c r="X964" i="1" s="1"/>
  <c r="T965" i="1"/>
  <c r="X965" i="1" s="1"/>
  <c r="T966" i="1"/>
  <c r="X966" i="1" s="1"/>
  <c r="T967" i="1"/>
  <c r="X967" i="1" s="1"/>
  <c r="T968" i="1"/>
  <c r="X968" i="1" s="1"/>
  <c r="T689" i="1"/>
  <c r="X689" i="1" s="1"/>
  <c r="T970" i="1"/>
  <c r="X970" i="1" s="1"/>
  <c r="T289" i="1"/>
  <c r="X289" i="1" s="1"/>
  <c r="T972" i="1"/>
  <c r="X972" i="1" s="1"/>
  <c r="T614" i="1"/>
  <c r="X614" i="1" s="1"/>
  <c r="T974" i="1"/>
  <c r="X974" i="1" s="1"/>
  <c r="T975" i="1"/>
  <c r="X975" i="1" s="1"/>
  <c r="T504" i="1"/>
  <c r="X504" i="1" s="1"/>
  <c r="T977" i="1"/>
  <c r="X977" i="1" s="1"/>
  <c r="T978" i="1"/>
  <c r="X978" i="1" s="1"/>
  <c r="T979" i="1"/>
  <c r="X979" i="1" s="1"/>
  <c r="T980" i="1"/>
  <c r="X980" i="1" s="1"/>
  <c r="T981" i="1"/>
  <c r="X981" i="1" s="1"/>
  <c r="T982" i="1"/>
  <c r="X982" i="1" s="1"/>
  <c r="T805" i="1"/>
  <c r="X805" i="1" s="1"/>
  <c r="T984" i="1"/>
  <c r="X984" i="1" s="1"/>
  <c r="T985" i="1"/>
  <c r="X985" i="1" s="1"/>
  <c r="T986" i="1"/>
  <c r="X986" i="1" s="1"/>
  <c r="T772" i="1"/>
  <c r="X772" i="1" s="1"/>
  <c r="T487" i="1"/>
  <c r="X487" i="1" s="1"/>
  <c r="T989" i="1"/>
  <c r="X989" i="1" s="1"/>
  <c r="T990" i="1"/>
  <c r="X990" i="1" s="1"/>
  <c r="T991" i="1"/>
  <c r="X991" i="1" s="1"/>
  <c r="T992" i="1"/>
  <c r="X992" i="1" s="1"/>
  <c r="T993" i="1"/>
  <c r="X993" i="1" s="1"/>
  <c r="T994" i="1"/>
  <c r="X994" i="1" s="1"/>
  <c r="T995" i="1"/>
  <c r="X995" i="1" s="1"/>
  <c r="T996" i="1"/>
  <c r="X996" i="1" s="1"/>
  <c r="T563" i="1"/>
  <c r="X563" i="1" s="1"/>
  <c r="T998" i="1"/>
  <c r="X998" i="1" s="1"/>
  <c r="T596" i="1"/>
  <c r="X596" i="1" s="1"/>
  <c r="T312" i="1"/>
  <c r="X312" i="1" s="1"/>
  <c r="T1001" i="1"/>
  <c r="X1001" i="1" s="1"/>
  <c r="O2" i="1"/>
  <c r="O3" i="1"/>
  <c r="O4" i="1"/>
  <c r="O173" i="1"/>
  <c r="O6" i="1"/>
  <c r="O7" i="1"/>
  <c r="O8" i="1"/>
  <c r="O9" i="1"/>
  <c r="O10" i="1"/>
  <c r="O783" i="1"/>
  <c r="O12" i="1"/>
  <c r="O13" i="1"/>
  <c r="O14" i="1"/>
  <c r="O15" i="1"/>
  <c r="O16" i="1"/>
  <c r="O299" i="1"/>
  <c r="O976" i="1"/>
  <c r="O19" i="1"/>
  <c r="O359" i="1"/>
  <c r="O21" i="1"/>
  <c r="O22" i="1"/>
  <c r="O23" i="1"/>
  <c r="O503" i="1"/>
  <c r="O25" i="1"/>
  <c r="O26" i="1"/>
  <c r="O27" i="1"/>
  <c r="O28" i="1"/>
  <c r="O160" i="1"/>
  <c r="O865" i="1"/>
  <c r="O217" i="1"/>
  <c r="O32" i="1"/>
  <c r="O775" i="1"/>
  <c r="O34" i="1"/>
  <c r="O35" i="1"/>
  <c r="O322" i="1"/>
  <c r="O37" i="1"/>
  <c r="O38" i="1"/>
  <c r="O39" i="1"/>
  <c r="O344" i="1"/>
  <c r="O466" i="1"/>
  <c r="O42" i="1"/>
  <c r="O43" i="1"/>
  <c r="O505" i="1"/>
  <c r="O45" i="1"/>
  <c r="O46" i="1"/>
  <c r="O47" i="1"/>
  <c r="O48" i="1"/>
  <c r="O49" i="1"/>
  <c r="O361" i="1"/>
  <c r="O51" i="1"/>
  <c r="O52" i="1"/>
  <c r="O53" i="1"/>
  <c r="O54" i="1"/>
  <c r="O55" i="1"/>
  <c r="O56" i="1"/>
  <c r="O462" i="1"/>
  <c r="O58" i="1"/>
  <c r="O59" i="1"/>
  <c r="O253" i="1"/>
  <c r="O61" i="1"/>
  <c r="O62" i="1"/>
  <c r="O63" i="1"/>
  <c r="O64" i="1"/>
  <c r="O589" i="1"/>
  <c r="O306" i="1"/>
  <c r="O67" i="1"/>
  <c r="O630" i="1"/>
  <c r="O69" i="1"/>
  <c r="O70" i="1"/>
  <c r="O71" i="1"/>
  <c r="O702" i="1"/>
  <c r="O73" i="1"/>
  <c r="O74" i="1"/>
  <c r="O573" i="1"/>
  <c r="O76" i="1"/>
  <c r="O77" i="1"/>
  <c r="O926" i="1"/>
  <c r="O437" i="1"/>
  <c r="O744" i="1"/>
  <c r="O969" i="1"/>
  <c r="O82" i="1"/>
  <c r="O219" i="1"/>
  <c r="O508" i="1"/>
  <c r="O85" i="1"/>
  <c r="O895" i="1"/>
  <c r="O87" i="1"/>
  <c r="O88" i="1"/>
  <c r="O89" i="1"/>
  <c r="O239" i="1"/>
  <c r="O91" i="1"/>
  <c r="O92" i="1"/>
  <c r="O870" i="1"/>
  <c r="O801" i="1"/>
  <c r="O95" i="1"/>
  <c r="O96" i="1"/>
  <c r="O97" i="1"/>
  <c r="O98" i="1"/>
  <c r="O99" i="1"/>
  <c r="O541" i="1"/>
  <c r="O649" i="1"/>
  <c r="O940" i="1"/>
  <c r="O103" i="1"/>
  <c r="O104" i="1"/>
  <c r="O105" i="1"/>
  <c r="O106" i="1"/>
  <c r="O107" i="1"/>
  <c r="O903" i="1"/>
  <c r="O109" i="1"/>
  <c r="O110" i="1"/>
  <c r="O111" i="1"/>
  <c r="O599" i="1"/>
  <c r="O113" i="1"/>
  <c r="O114" i="1"/>
  <c r="O115" i="1"/>
  <c r="O184" i="1"/>
  <c r="O117" i="1"/>
  <c r="O118" i="1"/>
  <c r="O468" i="1"/>
  <c r="O120" i="1"/>
  <c r="O121" i="1"/>
  <c r="O122" i="1"/>
  <c r="O123" i="1"/>
  <c r="O124" i="1"/>
  <c r="O703" i="1"/>
  <c r="O126" i="1"/>
  <c r="O172" i="1"/>
  <c r="O128" i="1"/>
  <c r="O129" i="1"/>
  <c r="O130" i="1"/>
  <c r="O131" i="1"/>
  <c r="O132" i="1"/>
  <c r="O661" i="1"/>
  <c r="O134" i="1"/>
  <c r="O732" i="1"/>
  <c r="O136" i="1"/>
  <c r="O847" i="1"/>
  <c r="O138" i="1"/>
  <c r="O139" i="1"/>
  <c r="O667" i="1"/>
  <c r="O141" i="1"/>
  <c r="O928" i="1"/>
  <c r="O143" i="1"/>
  <c r="O144" i="1"/>
  <c r="O715" i="1"/>
  <c r="O146" i="1"/>
  <c r="O147" i="1"/>
  <c r="O971" i="1"/>
  <c r="O149" i="1"/>
  <c r="O150" i="1"/>
  <c r="O151" i="1"/>
  <c r="O152" i="1"/>
  <c r="O153" i="1"/>
  <c r="O635" i="1"/>
  <c r="O155" i="1"/>
  <c r="O156" i="1"/>
  <c r="O590" i="1"/>
  <c r="O426" i="1"/>
  <c r="O159" i="1"/>
  <c r="O282" i="1"/>
  <c r="O161" i="1"/>
  <c r="O162" i="1"/>
  <c r="O163" i="1"/>
  <c r="O164" i="1"/>
  <c r="O165" i="1"/>
  <c r="O166" i="1"/>
  <c r="O167" i="1"/>
  <c r="O168" i="1"/>
  <c r="O169" i="1"/>
  <c r="O170" i="1"/>
  <c r="O171" i="1"/>
  <c r="O309" i="1"/>
  <c r="O80" i="1"/>
  <c r="O174" i="1"/>
  <c r="O175" i="1"/>
  <c r="O176" i="1"/>
  <c r="O177" i="1"/>
  <c r="O178" i="1"/>
  <c r="O179" i="1"/>
  <c r="O287" i="1"/>
  <c r="O181" i="1"/>
  <c r="O119" i="1"/>
  <c r="O183" i="1"/>
  <c r="O652" i="1"/>
  <c r="O220" i="1"/>
  <c r="O186" i="1"/>
  <c r="O591" i="1"/>
  <c r="O188" i="1"/>
  <c r="O189" i="1"/>
  <c r="O190" i="1"/>
  <c r="O631" i="1"/>
  <c r="O192" i="1"/>
  <c r="O193" i="1"/>
  <c r="O194" i="1"/>
  <c r="O195" i="1"/>
  <c r="O810" i="1"/>
  <c r="O314" i="1"/>
  <c r="O470" i="1"/>
  <c r="O463" i="1"/>
  <c r="O200" i="1"/>
  <c r="O93" i="1"/>
  <c r="O202" i="1"/>
  <c r="O203" i="1"/>
  <c r="O204" i="1"/>
  <c r="O205" i="1"/>
  <c r="O613" i="1"/>
  <c r="O310" i="1"/>
  <c r="O208" i="1"/>
  <c r="O209" i="1"/>
  <c r="O210" i="1"/>
  <c r="O211" i="1"/>
  <c r="O830" i="1"/>
  <c r="O213" i="1"/>
  <c r="O214" i="1"/>
  <c r="O215" i="1"/>
  <c r="O216" i="1"/>
  <c r="O509" i="1"/>
  <c r="O218" i="1"/>
  <c r="O94" i="1"/>
  <c r="O534" i="1"/>
  <c r="O307" i="1"/>
  <c r="O749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808" i="1"/>
  <c r="O238" i="1"/>
  <c r="O266" i="1"/>
  <c r="O240" i="1"/>
  <c r="O241" i="1"/>
  <c r="O560" i="1"/>
  <c r="O66" i="1"/>
  <c r="O739" i="1"/>
  <c r="O245" i="1"/>
  <c r="O246" i="1"/>
  <c r="O247" i="1"/>
  <c r="O248" i="1"/>
  <c r="O316" i="1"/>
  <c r="O250" i="1"/>
  <c r="O423" i="1"/>
  <c r="O252" i="1"/>
  <c r="O191" i="1"/>
  <c r="O254" i="1"/>
  <c r="O255" i="1"/>
  <c r="O256" i="1"/>
  <c r="O257" i="1"/>
  <c r="O973" i="1"/>
  <c r="O943" i="1"/>
  <c r="O260" i="1"/>
  <c r="O261" i="1"/>
  <c r="O262" i="1"/>
  <c r="O263" i="1"/>
  <c r="O264" i="1"/>
  <c r="O265" i="1"/>
  <c r="O885" i="1"/>
  <c r="O267" i="1"/>
  <c r="O268" i="1"/>
  <c r="O802" i="1"/>
  <c r="O133" i="1"/>
  <c r="O340" i="1"/>
  <c r="O272" i="1"/>
  <c r="O273" i="1"/>
  <c r="O274" i="1"/>
  <c r="O983" i="1"/>
  <c r="O276" i="1"/>
  <c r="O277" i="1"/>
  <c r="O278" i="1"/>
  <c r="O356" i="1"/>
  <c r="O280" i="1"/>
  <c r="O281" i="1"/>
  <c r="O602" i="1"/>
  <c r="O283" i="1"/>
  <c r="O284" i="1"/>
  <c r="O285" i="1"/>
  <c r="O286" i="1"/>
  <c r="O542" i="1"/>
  <c r="O623" i="1"/>
  <c r="O100" i="1"/>
  <c r="O290" i="1"/>
  <c r="O291" i="1"/>
  <c r="O787" i="1"/>
  <c r="O293" i="1"/>
  <c r="O294" i="1"/>
  <c r="O295" i="1"/>
  <c r="O518" i="1"/>
  <c r="O20" i="1"/>
  <c r="O543" i="1"/>
  <c r="O875" i="1"/>
  <c r="O300" i="1"/>
  <c r="O187" i="1"/>
  <c r="O538" i="1"/>
  <c r="O303" i="1"/>
  <c r="O515" i="1"/>
  <c r="O305" i="1"/>
  <c r="O524" i="1"/>
  <c r="O742" i="1"/>
  <c r="O308" i="1"/>
  <c r="O900" i="1"/>
  <c r="O357" i="1"/>
  <c r="O5" i="1"/>
  <c r="O369" i="1"/>
  <c r="O987" i="1"/>
  <c r="O148" i="1"/>
  <c r="O315" i="1"/>
  <c r="O401" i="1"/>
  <c r="O317" i="1"/>
  <c r="O318" i="1"/>
  <c r="O901" i="1"/>
  <c r="O320" i="1"/>
  <c r="O321" i="1"/>
  <c r="O40" i="1"/>
  <c r="O323" i="1"/>
  <c r="O324" i="1"/>
  <c r="O325" i="1"/>
  <c r="O326" i="1"/>
  <c r="O327" i="1"/>
  <c r="O328" i="1"/>
  <c r="O329" i="1"/>
  <c r="O330" i="1"/>
  <c r="O339" i="1"/>
  <c r="O332" i="1"/>
  <c r="O407" i="1"/>
  <c r="O334" i="1"/>
  <c r="O335" i="1"/>
  <c r="O336" i="1"/>
  <c r="O337" i="1"/>
  <c r="O338" i="1"/>
  <c r="O643" i="1"/>
  <c r="O490" i="1"/>
  <c r="O341" i="1"/>
  <c r="O342" i="1"/>
  <c r="O343" i="1"/>
  <c r="O687" i="1"/>
  <c r="O345" i="1"/>
  <c r="O346" i="1"/>
  <c r="O347" i="1"/>
  <c r="O112" i="1"/>
  <c r="O450" i="1"/>
  <c r="O350" i="1"/>
  <c r="O351" i="1"/>
  <c r="O352" i="1"/>
  <c r="O353" i="1"/>
  <c r="O354" i="1"/>
  <c r="O137" i="1"/>
  <c r="O292" i="1"/>
  <c r="O86" i="1"/>
  <c r="O358" i="1"/>
  <c r="O941" i="1"/>
  <c r="O360" i="1"/>
  <c r="O296" i="1"/>
  <c r="O362" i="1"/>
  <c r="O363" i="1"/>
  <c r="O364" i="1"/>
  <c r="O365" i="1"/>
  <c r="O366" i="1"/>
  <c r="O367" i="1"/>
  <c r="O368" i="1"/>
  <c r="O297" i="1"/>
  <c r="O370" i="1"/>
  <c r="O371" i="1"/>
  <c r="O372" i="1"/>
  <c r="O373" i="1"/>
  <c r="O374" i="1"/>
  <c r="O101" i="1"/>
  <c r="O376" i="1"/>
  <c r="O377" i="1"/>
  <c r="O904" i="1"/>
  <c r="O379" i="1"/>
  <c r="O380" i="1"/>
  <c r="O381" i="1"/>
  <c r="O29" i="1"/>
  <c r="O556" i="1"/>
  <c r="O384" i="1"/>
  <c r="O929" i="1"/>
  <c r="O386" i="1"/>
  <c r="O387" i="1"/>
  <c r="O388" i="1"/>
  <c r="O608" i="1"/>
  <c r="O390" i="1"/>
  <c r="O391" i="1"/>
  <c r="O392" i="1"/>
  <c r="O393" i="1"/>
  <c r="O375" i="1"/>
  <c r="O395" i="1"/>
  <c r="O396" i="1"/>
  <c r="O397" i="1"/>
  <c r="O398" i="1"/>
  <c r="O564" i="1"/>
  <c r="O400" i="1"/>
  <c r="O697" i="1"/>
  <c r="O402" i="1"/>
  <c r="O403" i="1"/>
  <c r="O404" i="1"/>
  <c r="O405" i="1"/>
  <c r="O406" i="1"/>
  <c r="O891" i="1"/>
  <c r="O408" i="1"/>
  <c r="O409" i="1"/>
  <c r="O410" i="1"/>
  <c r="O442" i="1"/>
  <c r="O412" i="1"/>
  <c r="O413" i="1"/>
  <c r="O414" i="1"/>
  <c r="O301" i="1"/>
  <c r="O786" i="1"/>
  <c r="O271" i="1"/>
  <c r="O382" i="1"/>
  <c r="O419" i="1"/>
  <c r="O420" i="1"/>
  <c r="O421" i="1"/>
  <c r="O157" i="1"/>
  <c r="O198" i="1"/>
  <c r="O448" i="1"/>
  <c r="O425" i="1"/>
  <c r="O559" i="1"/>
  <c r="O427" i="1"/>
  <c r="O655" i="1"/>
  <c r="O429" i="1"/>
  <c r="O430" i="1"/>
  <c r="O431" i="1"/>
  <c r="O432" i="1"/>
  <c r="O433" i="1"/>
  <c r="O434" i="1"/>
  <c r="O435" i="1"/>
  <c r="O436" i="1"/>
  <c r="O833" i="1"/>
  <c r="O438" i="1"/>
  <c r="O439" i="1"/>
  <c r="O440" i="1"/>
  <c r="O441" i="1"/>
  <c r="O394" i="1"/>
  <c r="O443" i="1"/>
  <c r="O444" i="1"/>
  <c r="O242" i="1"/>
  <c r="O446" i="1"/>
  <c r="O72" i="1"/>
  <c r="O576" i="1"/>
  <c r="O449" i="1"/>
  <c r="O36" i="1"/>
  <c r="O451" i="1"/>
  <c r="O452" i="1"/>
  <c r="O453" i="1"/>
  <c r="O249" i="1"/>
  <c r="O455" i="1"/>
  <c r="O456" i="1"/>
  <c r="O457" i="1"/>
  <c r="O458" i="1"/>
  <c r="O459" i="1"/>
  <c r="O460" i="1"/>
  <c r="O461" i="1"/>
  <c r="O389" i="1"/>
  <c r="O568" i="1"/>
  <c r="O464" i="1"/>
  <c r="O465" i="1"/>
  <c r="O497" i="1"/>
  <c r="O158" i="1"/>
  <c r="O251" i="1"/>
  <c r="O469" i="1"/>
  <c r="O275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592" i="1"/>
  <c r="O488" i="1"/>
  <c r="O489" i="1"/>
  <c r="O221" i="1"/>
  <c r="O491" i="1"/>
  <c r="O492" i="1"/>
  <c r="O493" i="1"/>
  <c r="O494" i="1"/>
  <c r="O495" i="1"/>
  <c r="O496" i="1"/>
  <c r="O378" i="1"/>
  <c r="O498" i="1"/>
  <c r="O499" i="1"/>
  <c r="O664" i="1"/>
  <c r="O501" i="1"/>
  <c r="O302" i="1"/>
  <c r="O677" i="1"/>
  <c r="O30" i="1"/>
  <c r="O880" i="1"/>
  <c r="O506" i="1"/>
  <c r="O507" i="1"/>
  <c r="O734" i="1"/>
  <c r="O626" i="1"/>
  <c r="O510" i="1"/>
  <c r="O511" i="1"/>
  <c r="O512" i="1"/>
  <c r="O513" i="1"/>
  <c r="O514" i="1"/>
  <c r="O849" i="1"/>
  <c r="O516" i="1"/>
  <c r="O517" i="1"/>
  <c r="O201" i="1"/>
  <c r="O519" i="1"/>
  <c r="O520" i="1"/>
  <c r="O445" i="1"/>
  <c r="O304" i="1"/>
  <c r="O523" i="1"/>
  <c r="O521" i="1"/>
  <c r="O525" i="1"/>
  <c r="O526" i="1"/>
  <c r="O527" i="1"/>
  <c r="O528" i="1"/>
  <c r="O529" i="1"/>
  <c r="O530" i="1"/>
  <c r="O531" i="1"/>
  <c r="O83" i="1"/>
  <c r="O259" i="1"/>
  <c r="O237" i="1"/>
  <c r="O535" i="1"/>
  <c r="O536" i="1"/>
  <c r="O537" i="1"/>
  <c r="O584" i="1"/>
  <c r="O539" i="1"/>
  <c r="O540" i="1"/>
  <c r="O779" i="1"/>
  <c r="O823" i="1"/>
  <c r="O180" i="1"/>
  <c r="O544" i="1"/>
  <c r="O545" i="1"/>
  <c r="O546" i="1"/>
  <c r="O547" i="1"/>
  <c r="O548" i="1"/>
  <c r="O549" i="1"/>
  <c r="O550" i="1"/>
  <c r="O551" i="1"/>
  <c r="O552" i="1"/>
  <c r="O553" i="1"/>
  <c r="O331" i="1"/>
  <c r="O555" i="1"/>
  <c r="O222" i="1"/>
  <c r="O557" i="1"/>
  <c r="O558" i="1"/>
  <c r="O31" i="1"/>
  <c r="O615" i="1"/>
  <c r="O561" i="1"/>
  <c r="O562" i="1"/>
  <c r="O75" i="1"/>
  <c r="O41" i="1"/>
  <c r="O565" i="1"/>
  <c r="O566" i="1"/>
  <c r="O567" i="1"/>
  <c r="O269" i="1"/>
  <c r="O569" i="1"/>
  <c r="O570" i="1"/>
  <c r="O571" i="1"/>
  <c r="O678" i="1"/>
  <c r="O500" i="1"/>
  <c r="O385" i="1"/>
  <c r="O575" i="1"/>
  <c r="O988" i="1"/>
  <c r="O577" i="1"/>
  <c r="O578" i="1"/>
  <c r="O579" i="1"/>
  <c r="O580" i="1"/>
  <c r="O581" i="1"/>
  <c r="O582" i="1"/>
  <c r="O583" i="1"/>
  <c r="O735" i="1"/>
  <c r="O585" i="1"/>
  <c r="O586" i="1"/>
  <c r="O587" i="1"/>
  <c r="O636" i="1"/>
  <c r="O57" i="1"/>
  <c r="O33" i="1"/>
  <c r="O288" i="1"/>
  <c r="O644" i="1"/>
  <c r="O593" i="1"/>
  <c r="O594" i="1"/>
  <c r="O595" i="1"/>
  <c r="O574" i="1"/>
  <c r="O597" i="1"/>
  <c r="O598" i="1"/>
  <c r="O84" i="1"/>
  <c r="O600" i="1"/>
  <c r="O601" i="1"/>
  <c r="O81" i="1"/>
  <c r="O603" i="1"/>
  <c r="O604" i="1"/>
  <c r="O605" i="1"/>
  <c r="O606" i="1"/>
  <c r="O607" i="1"/>
  <c r="O790" i="1"/>
  <c r="O609" i="1"/>
  <c r="O610" i="1"/>
  <c r="O611" i="1"/>
  <c r="O686" i="1"/>
  <c r="O313" i="1"/>
  <c r="O952" i="1"/>
  <c r="O760" i="1"/>
  <c r="O616" i="1"/>
  <c r="O617" i="1"/>
  <c r="O618" i="1"/>
  <c r="O619" i="1"/>
  <c r="O804" i="1"/>
  <c r="O621" i="1"/>
  <c r="O622" i="1"/>
  <c r="O411" i="1"/>
  <c r="O624" i="1"/>
  <c r="O625" i="1"/>
  <c r="O572" i="1"/>
  <c r="O771" i="1"/>
  <c r="O628" i="1"/>
  <c r="O629" i="1"/>
  <c r="O333" i="1"/>
  <c r="O502" i="1"/>
  <c r="O907" i="1"/>
  <c r="O633" i="1"/>
  <c r="O102" i="1"/>
  <c r="O24" i="1"/>
  <c r="O182" i="1"/>
  <c r="O637" i="1"/>
  <c r="O638" i="1"/>
  <c r="O417" i="1"/>
  <c r="O640" i="1"/>
  <c r="O641" i="1"/>
  <c r="O642" i="1"/>
  <c r="O206" i="1"/>
  <c r="O415" i="1"/>
  <c r="O645" i="1"/>
  <c r="O646" i="1"/>
  <c r="O647" i="1"/>
  <c r="O648" i="1"/>
  <c r="O532" i="1"/>
  <c r="O650" i="1"/>
  <c r="O651" i="1"/>
  <c r="O910" i="1"/>
  <c r="O653" i="1"/>
  <c r="O654" i="1"/>
  <c r="O319" i="1"/>
  <c r="O656" i="1"/>
  <c r="O657" i="1"/>
  <c r="O658" i="1"/>
  <c r="O659" i="1"/>
  <c r="O660" i="1"/>
  <c r="O270" i="1"/>
  <c r="O662" i="1"/>
  <c r="O663" i="1"/>
  <c r="O815" i="1"/>
  <c r="O665" i="1"/>
  <c r="O44" i="1"/>
  <c r="O17" i="1"/>
  <c r="O668" i="1"/>
  <c r="O669" i="1"/>
  <c r="O670" i="1"/>
  <c r="O671" i="1"/>
  <c r="O672" i="1"/>
  <c r="O673" i="1"/>
  <c r="O674" i="1"/>
  <c r="O675" i="1"/>
  <c r="O676" i="1"/>
  <c r="O639" i="1"/>
  <c r="O871" i="1"/>
  <c r="O679" i="1"/>
  <c r="O680" i="1"/>
  <c r="O681" i="1"/>
  <c r="O682" i="1"/>
  <c r="O683" i="1"/>
  <c r="O684" i="1"/>
  <c r="O685" i="1"/>
  <c r="O736" i="1"/>
  <c r="O60" i="1"/>
  <c r="O688" i="1"/>
  <c r="O841" i="1"/>
  <c r="O690" i="1"/>
  <c r="O691" i="1"/>
  <c r="O692" i="1"/>
  <c r="O693" i="1"/>
  <c r="O694" i="1"/>
  <c r="O695" i="1"/>
  <c r="O696" i="1"/>
  <c r="O197" i="1"/>
  <c r="O724" i="1"/>
  <c r="O699" i="1"/>
  <c r="O700" i="1"/>
  <c r="O701" i="1"/>
  <c r="O349" i="1"/>
  <c r="O50" i="1"/>
  <c r="O704" i="1"/>
  <c r="O705" i="1"/>
  <c r="O706" i="1"/>
  <c r="O707" i="1"/>
  <c r="O708" i="1"/>
  <c r="O709" i="1"/>
  <c r="O710" i="1"/>
  <c r="O711" i="1"/>
  <c r="O712" i="1"/>
  <c r="O713" i="1"/>
  <c r="O714" i="1"/>
  <c r="O243" i="1"/>
  <c r="O716" i="1"/>
  <c r="O717" i="1"/>
  <c r="O718" i="1"/>
  <c r="O719" i="1"/>
  <c r="O720" i="1"/>
  <c r="O721" i="1"/>
  <c r="O722" i="1"/>
  <c r="O723" i="1"/>
  <c r="O298" i="1"/>
  <c r="O725" i="1"/>
  <c r="O726" i="1"/>
  <c r="O727" i="1"/>
  <c r="O65" i="1"/>
  <c r="O729" i="1"/>
  <c r="O730" i="1"/>
  <c r="O731" i="1"/>
  <c r="O116" i="1"/>
  <c r="O733" i="1"/>
  <c r="O953" i="1"/>
  <c r="O752" i="1"/>
  <c r="O522" i="1"/>
  <c r="O737" i="1"/>
  <c r="O738" i="1"/>
  <c r="O454" i="1"/>
  <c r="O740" i="1"/>
  <c r="O741" i="1"/>
  <c r="O258" i="1"/>
  <c r="O743" i="1"/>
  <c r="O997" i="1"/>
  <c r="O745" i="1"/>
  <c r="O746" i="1"/>
  <c r="O747" i="1"/>
  <c r="O748" i="1"/>
  <c r="O422" i="1"/>
  <c r="O750" i="1"/>
  <c r="O751" i="1"/>
  <c r="O244" i="1"/>
  <c r="O428" i="1"/>
  <c r="O754" i="1"/>
  <c r="O755" i="1"/>
  <c r="O756" i="1"/>
  <c r="O757" i="1"/>
  <c r="O758" i="1"/>
  <c r="O759" i="1"/>
  <c r="O78" i="1"/>
  <c r="O761" i="1"/>
  <c r="O762" i="1"/>
  <c r="O763" i="1"/>
  <c r="O18" i="1"/>
  <c r="O765" i="1"/>
  <c r="O154" i="1"/>
  <c r="O767" i="1"/>
  <c r="O768" i="1"/>
  <c r="O769" i="1"/>
  <c r="O770" i="1"/>
  <c r="O632" i="1"/>
  <c r="O819" i="1"/>
  <c r="O773" i="1"/>
  <c r="O774" i="1"/>
  <c r="O447" i="1"/>
  <c r="O776" i="1"/>
  <c r="O777" i="1"/>
  <c r="O778" i="1"/>
  <c r="O824" i="1"/>
  <c r="O780" i="1"/>
  <c r="O781" i="1"/>
  <c r="O782" i="1"/>
  <c r="O199" i="1"/>
  <c r="O784" i="1"/>
  <c r="O785" i="1"/>
  <c r="O753" i="1"/>
  <c r="O416" i="1"/>
  <c r="O788" i="1"/>
  <c r="O789" i="1"/>
  <c r="O962" i="1"/>
  <c r="O791" i="1"/>
  <c r="O792" i="1"/>
  <c r="O793" i="1"/>
  <c r="O794" i="1"/>
  <c r="O795" i="1"/>
  <c r="O796" i="1"/>
  <c r="O797" i="1"/>
  <c r="O798" i="1"/>
  <c r="O799" i="1"/>
  <c r="O800" i="1"/>
  <c r="O11" i="1"/>
  <c r="O612" i="1"/>
  <c r="O803" i="1"/>
  <c r="O764" i="1"/>
  <c r="O196" i="1"/>
  <c r="O806" i="1"/>
  <c r="O807" i="1"/>
  <c r="O820" i="1"/>
  <c r="O809" i="1"/>
  <c r="O424" i="1"/>
  <c r="O811" i="1"/>
  <c r="O812" i="1"/>
  <c r="O813" i="1"/>
  <c r="O814" i="1"/>
  <c r="O825" i="1"/>
  <c r="O816" i="1"/>
  <c r="O817" i="1"/>
  <c r="O818" i="1"/>
  <c r="O185" i="1"/>
  <c r="O627" i="1"/>
  <c r="O821" i="1"/>
  <c r="O822" i="1"/>
  <c r="O142" i="1"/>
  <c r="O666" i="1"/>
  <c r="O936" i="1"/>
  <c r="O826" i="1"/>
  <c r="O827" i="1"/>
  <c r="O311" i="1"/>
  <c r="O829" i="1"/>
  <c r="O90" i="1"/>
  <c r="O831" i="1"/>
  <c r="O832" i="1"/>
  <c r="O207" i="1"/>
  <c r="O834" i="1"/>
  <c r="O835" i="1"/>
  <c r="O836" i="1"/>
  <c r="O837" i="1"/>
  <c r="O838" i="1"/>
  <c r="O839" i="1"/>
  <c r="O840" i="1"/>
  <c r="O1000" i="1"/>
  <c r="O842" i="1"/>
  <c r="O843" i="1"/>
  <c r="O844" i="1"/>
  <c r="O845" i="1"/>
  <c r="O846" i="1"/>
  <c r="O212" i="1"/>
  <c r="O848" i="1"/>
  <c r="O7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634" i="1"/>
  <c r="O866" i="1"/>
  <c r="O867" i="1"/>
  <c r="O135" i="1"/>
  <c r="O869" i="1"/>
  <c r="O698" i="1"/>
  <c r="O108" i="1"/>
  <c r="O872" i="1"/>
  <c r="O873" i="1"/>
  <c r="O874" i="1"/>
  <c r="O125" i="1"/>
  <c r="O876" i="1"/>
  <c r="O877" i="1"/>
  <c r="O878" i="1"/>
  <c r="O879" i="1"/>
  <c r="O279" i="1"/>
  <c r="O881" i="1"/>
  <c r="O882" i="1"/>
  <c r="O883" i="1"/>
  <c r="O884" i="1"/>
  <c r="O140" i="1"/>
  <c r="O886" i="1"/>
  <c r="O887" i="1"/>
  <c r="O888" i="1"/>
  <c r="O889" i="1"/>
  <c r="O890" i="1"/>
  <c r="O127" i="1"/>
  <c r="O892" i="1"/>
  <c r="O893" i="1"/>
  <c r="O894" i="1"/>
  <c r="O355" i="1"/>
  <c r="O896" i="1"/>
  <c r="O897" i="1"/>
  <c r="O898" i="1"/>
  <c r="O899" i="1"/>
  <c r="O554" i="1"/>
  <c r="O588" i="1"/>
  <c r="O902" i="1"/>
  <c r="O533" i="1"/>
  <c r="O467" i="1"/>
  <c r="O905" i="1"/>
  <c r="O906" i="1"/>
  <c r="O68" i="1"/>
  <c r="O908" i="1"/>
  <c r="O909" i="1"/>
  <c r="O348" i="1"/>
  <c r="O911" i="1"/>
  <c r="O912" i="1"/>
  <c r="O913" i="1"/>
  <c r="O914" i="1"/>
  <c r="O915" i="1"/>
  <c r="O916" i="1"/>
  <c r="O766" i="1"/>
  <c r="O918" i="1"/>
  <c r="O919" i="1"/>
  <c r="O920" i="1"/>
  <c r="O921" i="1"/>
  <c r="O922" i="1"/>
  <c r="O923" i="1"/>
  <c r="O924" i="1"/>
  <c r="O925" i="1"/>
  <c r="O917" i="1"/>
  <c r="O927" i="1"/>
  <c r="O383" i="1"/>
  <c r="O868" i="1"/>
  <c r="O930" i="1"/>
  <c r="O931" i="1"/>
  <c r="O932" i="1"/>
  <c r="O828" i="1"/>
  <c r="O934" i="1"/>
  <c r="O935" i="1"/>
  <c r="O399" i="1"/>
  <c r="O937" i="1"/>
  <c r="O938" i="1"/>
  <c r="O939" i="1"/>
  <c r="O145" i="1"/>
  <c r="O728" i="1"/>
  <c r="O933" i="1"/>
  <c r="O942" i="1"/>
  <c r="O944" i="1"/>
  <c r="O945" i="1"/>
  <c r="O946" i="1"/>
  <c r="O947" i="1"/>
  <c r="O948" i="1"/>
  <c r="O949" i="1"/>
  <c r="O950" i="1"/>
  <c r="O951" i="1"/>
  <c r="O620" i="1"/>
  <c r="O999" i="1"/>
  <c r="O954" i="1"/>
  <c r="O955" i="1"/>
  <c r="O956" i="1"/>
  <c r="O957" i="1"/>
  <c r="O958" i="1"/>
  <c r="O959" i="1"/>
  <c r="O960" i="1"/>
  <c r="O961" i="1"/>
  <c r="O418" i="1"/>
  <c r="O963" i="1"/>
  <c r="O964" i="1"/>
  <c r="O965" i="1"/>
  <c r="O966" i="1"/>
  <c r="O967" i="1"/>
  <c r="O968" i="1"/>
  <c r="O689" i="1"/>
  <c r="O970" i="1"/>
  <c r="O289" i="1"/>
  <c r="O972" i="1"/>
  <c r="O614" i="1"/>
  <c r="O974" i="1"/>
  <c r="O975" i="1"/>
  <c r="O504" i="1"/>
  <c r="O977" i="1"/>
  <c r="O978" i="1"/>
  <c r="O979" i="1"/>
  <c r="O980" i="1"/>
  <c r="O981" i="1"/>
  <c r="O982" i="1"/>
  <c r="O805" i="1"/>
  <c r="O984" i="1"/>
  <c r="O985" i="1"/>
  <c r="O986" i="1"/>
  <c r="O772" i="1"/>
  <c r="O487" i="1"/>
  <c r="O989" i="1"/>
  <c r="O990" i="1"/>
  <c r="O991" i="1"/>
  <c r="O992" i="1"/>
  <c r="O993" i="1"/>
  <c r="O994" i="1"/>
  <c r="O995" i="1"/>
  <c r="O996" i="1"/>
  <c r="O563" i="1"/>
  <c r="O998" i="1"/>
  <c r="O596" i="1"/>
  <c r="O312" i="1"/>
  <c r="O1001" i="1"/>
  <c r="P2" i="1"/>
  <c r="P3" i="1"/>
  <c r="P4" i="1"/>
  <c r="P173" i="1"/>
  <c r="P6" i="1"/>
  <c r="P7" i="1"/>
  <c r="P8" i="1"/>
  <c r="P9" i="1"/>
  <c r="P10" i="1"/>
  <c r="P783" i="1"/>
  <c r="P12" i="1"/>
  <c r="P13" i="1"/>
  <c r="P14" i="1"/>
  <c r="P15" i="1"/>
  <c r="P16" i="1"/>
  <c r="P299" i="1"/>
  <c r="P976" i="1"/>
  <c r="P19" i="1"/>
  <c r="P359" i="1"/>
  <c r="P21" i="1"/>
  <c r="P22" i="1"/>
  <c r="P23" i="1"/>
  <c r="P503" i="1"/>
  <c r="P25" i="1"/>
  <c r="P26" i="1"/>
  <c r="P27" i="1"/>
  <c r="P28" i="1"/>
  <c r="P160" i="1"/>
  <c r="P865" i="1"/>
  <c r="P217" i="1"/>
  <c r="P32" i="1"/>
  <c r="P775" i="1"/>
  <c r="P34" i="1"/>
  <c r="P35" i="1"/>
  <c r="P322" i="1"/>
  <c r="P37" i="1"/>
  <c r="P38" i="1"/>
  <c r="P39" i="1"/>
  <c r="P344" i="1"/>
  <c r="P466" i="1"/>
  <c r="P42" i="1"/>
  <c r="P43" i="1"/>
  <c r="P505" i="1"/>
  <c r="P45" i="1"/>
  <c r="P46" i="1"/>
  <c r="P47" i="1"/>
  <c r="P48" i="1"/>
  <c r="P49" i="1"/>
  <c r="P361" i="1"/>
  <c r="P51" i="1"/>
  <c r="P52" i="1"/>
  <c r="P53" i="1"/>
  <c r="P54" i="1"/>
  <c r="P55" i="1"/>
  <c r="P56" i="1"/>
  <c r="P462" i="1"/>
  <c r="P58" i="1"/>
  <c r="P59" i="1"/>
  <c r="P253" i="1"/>
  <c r="P61" i="1"/>
  <c r="P62" i="1"/>
  <c r="P63" i="1"/>
  <c r="P64" i="1"/>
  <c r="P589" i="1"/>
  <c r="P306" i="1"/>
  <c r="P67" i="1"/>
  <c r="P630" i="1"/>
  <c r="P69" i="1"/>
  <c r="P70" i="1"/>
  <c r="P71" i="1"/>
  <c r="P702" i="1"/>
  <c r="P73" i="1"/>
  <c r="P74" i="1"/>
  <c r="P573" i="1"/>
  <c r="P76" i="1"/>
  <c r="P77" i="1"/>
  <c r="P926" i="1"/>
  <c r="P437" i="1"/>
  <c r="P744" i="1"/>
  <c r="P969" i="1"/>
  <c r="P82" i="1"/>
  <c r="P219" i="1"/>
  <c r="P508" i="1"/>
  <c r="P85" i="1"/>
  <c r="P895" i="1"/>
  <c r="P87" i="1"/>
  <c r="P88" i="1"/>
  <c r="P89" i="1"/>
  <c r="P239" i="1"/>
  <c r="P91" i="1"/>
  <c r="P92" i="1"/>
  <c r="P870" i="1"/>
  <c r="P801" i="1"/>
  <c r="P95" i="1"/>
  <c r="P96" i="1"/>
  <c r="P97" i="1"/>
  <c r="P98" i="1"/>
  <c r="P99" i="1"/>
  <c r="P541" i="1"/>
  <c r="P649" i="1"/>
  <c r="P940" i="1"/>
  <c r="P103" i="1"/>
  <c r="P104" i="1"/>
  <c r="P105" i="1"/>
  <c r="P106" i="1"/>
  <c r="P107" i="1"/>
  <c r="P903" i="1"/>
  <c r="P109" i="1"/>
  <c r="P110" i="1"/>
  <c r="P111" i="1"/>
  <c r="P599" i="1"/>
  <c r="P113" i="1"/>
  <c r="P114" i="1"/>
  <c r="P115" i="1"/>
  <c r="P184" i="1"/>
  <c r="P117" i="1"/>
  <c r="P118" i="1"/>
  <c r="P468" i="1"/>
  <c r="P120" i="1"/>
  <c r="P121" i="1"/>
  <c r="P122" i="1"/>
  <c r="P123" i="1"/>
  <c r="P124" i="1"/>
  <c r="P703" i="1"/>
  <c r="P126" i="1"/>
  <c r="P172" i="1"/>
  <c r="P128" i="1"/>
  <c r="P129" i="1"/>
  <c r="P130" i="1"/>
  <c r="P131" i="1"/>
  <c r="P132" i="1"/>
  <c r="P661" i="1"/>
  <c r="P134" i="1"/>
  <c r="P732" i="1"/>
  <c r="P136" i="1"/>
  <c r="P847" i="1"/>
  <c r="P138" i="1"/>
  <c r="P139" i="1"/>
  <c r="P667" i="1"/>
  <c r="P141" i="1"/>
  <c r="P928" i="1"/>
  <c r="P143" i="1"/>
  <c r="P144" i="1"/>
  <c r="P715" i="1"/>
  <c r="P146" i="1"/>
  <c r="P147" i="1"/>
  <c r="P971" i="1"/>
  <c r="P149" i="1"/>
  <c r="P150" i="1"/>
  <c r="P151" i="1"/>
  <c r="P152" i="1"/>
  <c r="P153" i="1"/>
  <c r="P635" i="1"/>
  <c r="P155" i="1"/>
  <c r="P156" i="1"/>
  <c r="P590" i="1"/>
  <c r="P426" i="1"/>
  <c r="P159" i="1"/>
  <c r="P282" i="1"/>
  <c r="P161" i="1"/>
  <c r="P162" i="1"/>
  <c r="P163" i="1"/>
  <c r="P164" i="1"/>
  <c r="P165" i="1"/>
  <c r="P166" i="1"/>
  <c r="P167" i="1"/>
  <c r="P168" i="1"/>
  <c r="P169" i="1"/>
  <c r="P170" i="1"/>
  <c r="P171" i="1"/>
  <c r="P309" i="1"/>
  <c r="P80" i="1"/>
  <c r="P174" i="1"/>
  <c r="P175" i="1"/>
  <c r="P176" i="1"/>
  <c r="P177" i="1"/>
  <c r="P178" i="1"/>
  <c r="P179" i="1"/>
  <c r="P287" i="1"/>
  <c r="P181" i="1"/>
  <c r="P119" i="1"/>
  <c r="P183" i="1"/>
  <c r="P652" i="1"/>
  <c r="P220" i="1"/>
  <c r="P186" i="1"/>
  <c r="P591" i="1"/>
  <c r="P188" i="1"/>
  <c r="P189" i="1"/>
  <c r="P190" i="1"/>
  <c r="P631" i="1"/>
  <c r="P192" i="1"/>
  <c r="P193" i="1"/>
  <c r="P194" i="1"/>
  <c r="P195" i="1"/>
  <c r="P810" i="1"/>
  <c r="P314" i="1"/>
  <c r="P470" i="1"/>
  <c r="P463" i="1"/>
  <c r="P200" i="1"/>
  <c r="P93" i="1"/>
  <c r="P202" i="1"/>
  <c r="P203" i="1"/>
  <c r="P204" i="1"/>
  <c r="P205" i="1"/>
  <c r="P613" i="1"/>
  <c r="P310" i="1"/>
  <c r="P208" i="1"/>
  <c r="P209" i="1"/>
  <c r="P210" i="1"/>
  <c r="P211" i="1"/>
  <c r="P830" i="1"/>
  <c r="P213" i="1"/>
  <c r="P214" i="1"/>
  <c r="P215" i="1"/>
  <c r="P216" i="1"/>
  <c r="P509" i="1"/>
  <c r="P218" i="1"/>
  <c r="P94" i="1"/>
  <c r="P534" i="1"/>
  <c r="P307" i="1"/>
  <c r="P749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808" i="1"/>
  <c r="P238" i="1"/>
  <c r="P266" i="1"/>
  <c r="P240" i="1"/>
  <c r="P241" i="1"/>
  <c r="P560" i="1"/>
  <c r="P66" i="1"/>
  <c r="P739" i="1"/>
  <c r="P245" i="1"/>
  <c r="P246" i="1"/>
  <c r="P247" i="1"/>
  <c r="P248" i="1"/>
  <c r="P316" i="1"/>
  <c r="P250" i="1"/>
  <c r="P423" i="1"/>
  <c r="P252" i="1"/>
  <c r="P191" i="1"/>
  <c r="P254" i="1"/>
  <c r="P255" i="1"/>
  <c r="P256" i="1"/>
  <c r="P257" i="1"/>
  <c r="P973" i="1"/>
  <c r="P943" i="1"/>
  <c r="P260" i="1"/>
  <c r="P261" i="1"/>
  <c r="P262" i="1"/>
  <c r="P263" i="1"/>
  <c r="P264" i="1"/>
  <c r="P265" i="1"/>
  <c r="P885" i="1"/>
  <c r="P267" i="1"/>
  <c r="P268" i="1"/>
  <c r="P802" i="1"/>
  <c r="P133" i="1"/>
  <c r="P340" i="1"/>
  <c r="P272" i="1"/>
  <c r="P273" i="1"/>
  <c r="P274" i="1"/>
  <c r="P983" i="1"/>
  <c r="P276" i="1"/>
  <c r="P277" i="1"/>
  <c r="P278" i="1"/>
  <c r="P356" i="1"/>
  <c r="P280" i="1"/>
  <c r="P281" i="1"/>
  <c r="P602" i="1"/>
  <c r="P283" i="1"/>
  <c r="P284" i="1"/>
  <c r="P285" i="1"/>
  <c r="P286" i="1"/>
  <c r="P542" i="1"/>
  <c r="P623" i="1"/>
  <c r="P100" i="1"/>
  <c r="P290" i="1"/>
  <c r="P291" i="1"/>
  <c r="P787" i="1"/>
  <c r="P293" i="1"/>
  <c r="P294" i="1"/>
  <c r="P295" i="1"/>
  <c r="P518" i="1"/>
  <c r="P20" i="1"/>
  <c r="P543" i="1"/>
  <c r="P875" i="1"/>
  <c r="P300" i="1"/>
  <c r="P187" i="1"/>
  <c r="P538" i="1"/>
  <c r="P303" i="1"/>
  <c r="P515" i="1"/>
  <c r="P305" i="1"/>
  <c r="P524" i="1"/>
  <c r="P742" i="1"/>
  <c r="P308" i="1"/>
  <c r="P900" i="1"/>
  <c r="P357" i="1"/>
  <c r="P5" i="1"/>
  <c r="P369" i="1"/>
  <c r="P987" i="1"/>
  <c r="P148" i="1"/>
  <c r="P315" i="1"/>
  <c r="P401" i="1"/>
  <c r="P317" i="1"/>
  <c r="P318" i="1"/>
  <c r="P901" i="1"/>
  <c r="P320" i="1"/>
  <c r="P321" i="1"/>
  <c r="P40" i="1"/>
  <c r="P323" i="1"/>
  <c r="P324" i="1"/>
  <c r="P325" i="1"/>
  <c r="P326" i="1"/>
  <c r="P327" i="1"/>
  <c r="P328" i="1"/>
  <c r="P329" i="1"/>
  <c r="P330" i="1"/>
  <c r="P339" i="1"/>
  <c r="P332" i="1"/>
  <c r="P407" i="1"/>
  <c r="P334" i="1"/>
  <c r="P335" i="1"/>
  <c r="P336" i="1"/>
  <c r="P337" i="1"/>
  <c r="P338" i="1"/>
  <c r="P643" i="1"/>
  <c r="P490" i="1"/>
  <c r="P341" i="1"/>
  <c r="P342" i="1"/>
  <c r="P343" i="1"/>
  <c r="P687" i="1"/>
  <c r="P345" i="1"/>
  <c r="P346" i="1"/>
  <c r="P347" i="1"/>
  <c r="P112" i="1"/>
  <c r="P450" i="1"/>
  <c r="P350" i="1"/>
  <c r="P351" i="1"/>
  <c r="P352" i="1"/>
  <c r="P353" i="1"/>
  <c r="P354" i="1"/>
  <c r="P137" i="1"/>
  <c r="P292" i="1"/>
  <c r="P86" i="1"/>
  <c r="P358" i="1"/>
  <c r="P941" i="1"/>
  <c r="P360" i="1"/>
  <c r="P296" i="1"/>
  <c r="P362" i="1"/>
  <c r="P363" i="1"/>
  <c r="P364" i="1"/>
  <c r="P365" i="1"/>
  <c r="P366" i="1"/>
  <c r="P367" i="1"/>
  <c r="P368" i="1"/>
  <c r="P297" i="1"/>
  <c r="P370" i="1"/>
  <c r="P371" i="1"/>
  <c r="P372" i="1"/>
  <c r="P373" i="1"/>
  <c r="P374" i="1"/>
  <c r="P101" i="1"/>
  <c r="P376" i="1"/>
  <c r="P377" i="1"/>
  <c r="P904" i="1"/>
  <c r="P379" i="1"/>
  <c r="P380" i="1"/>
  <c r="P381" i="1"/>
  <c r="P29" i="1"/>
  <c r="P556" i="1"/>
  <c r="P384" i="1"/>
  <c r="P929" i="1"/>
  <c r="P386" i="1"/>
  <c r="P387" i="1"/>
  <c r="P388" i="1"/>
  <c r="P608" i="1"/>
  <c r="P390" i="1"/>
  <c r="P391" i="1"/>
  <c r="P392" i="1"/>
  <c r="P393" i="1"/>
  <c r="P375" i="1"/>
  <c r="P395" i="1"/>
  <c r="P396" i="1"/>
  <c r="P397" i="1"/>
  <c r="P398" i="1"/>
  <c r="P564" i="1"/>
  <c r="P400" i="1"/>
  <c r="P697" i="1"/>
  <c r="P402" i="1"/>
  <c r="P403" i="1"/>
  <c r="P404" i="1"/>
  <c r="P405" i="1"/>
  <c r="P406" i="1"/>
  <c r="P891" i="1"/>
  <c r="P408" i="1"/>
  <c r="P409" i="1"/>
  <c r="P410" i="1"/>
  <c r="P442" i="1"/>
  <c r="P412" i="1"/>
  <c r="P413" i="1"/>
  <c r="P414" i="1"/>
  <c r="P301" i="1"/>
  <c r="P786" i="1"/>
  <c r="P271" i="1"/>
  <c r="P382" i="1"/>
  <c r="P419" i="1"/>
  <c r="P420" i="1"/>
  <c r="P421" i="1"/>
  <c r="P157" i="1"/>
  <c r="P198" i="1"/>
  <c r="P448" i="1"/>
  <c r="P425" i="1"/>
  <c r="P559" i="1"/>
  <c r="P427" i="1"/>
  <c r="P655" i="1"/>
  <c r="P429" i="1"/>
  <c r="P430" i="1"/>
  <c r="P431" i="1"/>
  <c r="P432" i="1"/>
  <c r="P433" i="1"/>
  <c r="P434" i="1"/>
  <c r="P435" i="1"/>
  <c r="P436" i="1"/>
  <c r="P833" i="1"/>
  <c r="P438" i="1"/>
  <c r="P439" i="1"/>
  <c r="P440" i="1"/>
  <c r="P441" i="1"/>
  <c r="P394" i="1"/>
  <c r="P443" i="1"/>
  <c r="P444" i="1"/>
  <c r="P242" i="1"/>
  <c r="P446" i="1"/>
  <c r="P72" i="1"/>
  <c r="P576" i="1"/>
  <c r="P449" i="1"/>
  <c r="P36" i="1"/>
  <c r="P451" i="1"/>
  <c r="P452" i="1"/>
  <c r="P453" i="1"/>
  <c r="P249" i="1"/>
  <c r="P455" i="1"/>
  <c r="P456" i="1"/>
  <c r="P457" i="1"/>
  <c r="P458" i="1"/>
  <c r="P459" i="1"/>
  <c r="P460" i="1"/>
  <c r="P461" i="1"/>
  <c r="P389" i="1"/>
  <c r="P568" i="1"/>
  <c r="P464" i="1"/>
  <c r="P465" i="1"/>
  <c r="P497" i="1"/>
  <c r="P158" i="1"/>
  <c r="P251" i="1"/>
  <c r="P469" i="1"/>
  <c r="P275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592" i="1"/>
  <c r="P488" i="1"/>
  <c r="P489" i="1"/>
  <c r="P221" i="1"/>
  <c r="P491" i="1"/>
  <c r="P492" i="1"/>
  <c r="P493" i="1"/>
  <c r="P494" i="1"/>
  <c r="P495" i="1"/>
  <c r="P496" i="1"/>
  <c r="P378" i="1"/>
  <c r="P498" i="1"/>
  <c r="P499" i="1"/>
  <c r="P664" i="1"/>
  <c r="P501" i="1"/>
  <c r="P302" i="1"/>
  <c r="P677" i="1"/>
  <c r="P30" i="1"/>
  <c r="P880" i="1"/>
  <c r="P506" i="1"/>
  <c r="P507" i="1"/>
  <c r="P734" i="1"/>
  <c r="P626" i="1"/>
  <c r="P510" i="1"/>
  <c r="P511" i="1"/>
  <c r="P512" i="1"/>
  <c r="P513" i="1"/>
  <c r="P514" i="1"/>
  <c r="P849" i="1"/>
  <c r="P516" i="1"/>
  <c r="P517" i="1"/>
  <c r="P201" i="1"/>
  <c r="P519" i="1"/>
  <c r="P520" i="1"/>
  <c r="P445" i="1"/>
  <c r="P304" i="1"/>
  <c r="P523" i="1"/>
  <c r="P521" i="1"/>
  <c r="P525" i="1"/>
  <c r="P526" i="1"/>
  <c r="P527" i="1"/>
  <c r="P528" i="1"/>
  <c r="P529" i="1"/>
  <c r="P530" i="1"/>
  <c r="P531" i="1"/>
  <c r="P83" i="1"/>
  <c r="P259" i="1"/>
  <c r="P237" i="1"/>
  <c r="P535" i="1"/>
  <c r="P536" i="1"/>
  <c r="P537" i="1"/>
  <c r="P584" i="1"/>
  <c r="P539" i="1"/>
  <c r="P540" i="1"/>
  <c r="P779" i="1"/>
  <c r="P823" i="1"/>
  <c r="P180" i="1"/>
  <c r="P544" i="1"/>
  <c r="P545" i="1"/>
  <c r="P546" i="1"/>
  <c r="P547" i="1"/>
  <c r="P548" i="1"/>
  <c r="P549" i="1"/>
  <c r="P550" i="1"/>
  <c r="P551" i="1"/>
  <c r="P552" i="1"/>
  <c r="P553" i="1"/>
  <c r="P331" i="1"/>
  <c r="P555" i="1"/>
  <c r="P222" i="1"/>
  <c r="P557" i="1"/>
  <c r="P558" i="1"/>
  <c r="P31" i="1"/>
  <c r="P615" i="1"/>
  <c r="P561" i="1"/>
  <c r="P562" i="1"/>
  <c r="P75" i="1"/>
  <c r="P41" i="1"/>
  <c r="P565" i="1"/>
  <c r="P566" i="1"/>
  <c r="P567" i="1"/>
  <c r="P269" i="1"/>
  <c r="P569" i="1"/>
  <c r="P570" i="1"/>
  <c r="P571" i="1"/>
  <c r="P678" i="1"/>
  <c r="P500" i="1"/>
  <c r="P385" i="1"/>
  <c r="P575" i="1"/>
  <c r="P988" i="1"/>
  <c r="P577" i="1"/>
  <c r="P578" i="1"/>
  <c r="P579" i="1"/>
  <c r="P580" i="1"/>
  <c r="P581" i="1"/>
  <c r="P582" i="1"/>
  <c r="P583" i="1"/>
  <c r="P735" i="1"/>
  <c r="P585" i="1"/>
  <c r="P586" i="1"/>
  <c r="P587" i="1"/>
  <c r="P636" i="1"/>
  <c r="P57" i="1"/>
  <c r="P33" i="1"/>
  <c r="P288" i="1"/>
  <c r="P644" i="1"/>
  <c r="P593" i="1"/>
  <c r="P594" i="1"/>
  <c r="P595" i="1"/>
  <c r="P574" i="1"/>
  <c r="P597" i="1"/>
  <c r="P598" i="1"/>
  <c r="P84" i="1"/>
  <c r="P600" i="1"/>
  <c r="P601" i="1"/>
  <c r="P81" i="1"/>
  <c r="P603" i="1"/>
  <c r="P604" i="1"/>
  <c r="P605" i="1"/>
  <c r="P606" i="1"/>
  <c r="P607" i="1"/>
  <c r="P790" i="1"/>
  <c r="P609" i="1"/>
  <c r="P610" i="1"/>
  <c r="P611" i="1"/>
  <c r="P686" i="1"/>
  <c r="P313" i="1"/>
  <c r="P952" i="1"/>
  <c r="P760" i="1"/>
  <c r="P616" i="1"/>
  <c r="P617" i="1"/>
  <c r="P618" i="1"/>
  <c r="P619" i="1"/>
  <c r="P804" i="1"/>
  <c r="P621" i="1"/>
  <c r="P622" i="1"/>
  <c r="P411" i="1"/>
  <c r="P624" i="1"/>
  <c r="P625" i="1"/>
  <c r="P572" i="1"/>
  <c r="P771" i="1"/>
  <c r="P628" i="1"/>
  <c r="P629" i="1"/>
  <c r="P333" i="1"/>
  <c r="P502" i="1"/>
  <c r="P907" i="1"/>
  <c r="P633" i="1"/>
  <c r="P102" i="1"/>
  <c r="P24" i="1"/>
  <c r="P182" i="1"/>
  <c r="P637" i="1"/>
  <c r="P638" i="1"/>
  <c r="P417" i="1"/>
  <c r="P640" i="1"/>
  <c r="P641" i="1"/>
  <c r="P642" i="1"/>
  <c r="P206" i="1"/>
  <c r="P415" i="1"/>
  <c r="P645" i="1"/>
  <c r="P646" i="1"/>
  <c r="P647" i="1"/>
  <c r="P648" i="1"/>
  <c r="P532" i="1"/>
  <c r="P650" i="1"/>
  <c r="P651" i="1"/>
  <c r="P910" i="1"/>
  <c r="P653" i="1"/>
  <c r="P654" i="1"/>
  <c r="P319" i="1"/>
  <c r="P656" i="1"/>
  <c r="P657" i="1"/>
  <c r="P658" i="1"/>
  <c r="P659" i="1"/>
  <c r="P660" i="1"/>
  <c r="P270" i="1"/>
  <c r="P662" i="1"/>
  <c r="P663" i="1"/>
  <c r="P815" i="1"/>
  <c r="P665" i="1"/>
  <c r="P44" i="1"/>
  <c r="P17" i="1"/>
  <c r="P668" i="1"/>
  <c r="P669" i="1"/>
  <c r="P670" i="1"/>
  <c r="P671" i="1"/>
  <c r="P672" i="1"/>
  <c r="P673" i="1"/>
  <c r="P674" i="1"/>
  <c r="P675" i="1"/>
  <c r="P676" i="1"/>
  <c r="P639" i="1"/>
  <c r="P871" i="1"/>
  <c r="P679" i="1"/>
  <c r="P680" i="1"/>
  <c r="P681" i="1"/>
  <c r="P682" i="1"/>
  <c r="P683" i="1"/>
  <c r="P684" i="1"/>
  <c r="P685" i="1"/>
  <c r="P736" i="1"/>
  <c r="P60" i="1"/>
  <c r="P688" i="1"/>
  <c r="P841" i="1"/>
  <c r="P690" i="1"/>
  <c r="P691" i="1"/>
  <c r="P692" i="1"/>
  <c r="P693" i="1"/>
  <c r="P694" i="1"/>
  <c r="P695" i="1"/>
  <c r="P696" i="1"/>
  <c r="P197" i="1"/>
  <c r="P724" i="1"/>
  <c r="P699" i="1"/>
  <c r="P700" i="1"/>
  <c r="P701" i="1"/>
  <c r="P349" i="1"/>
  <c r="P50" i="1"/>
  <c r="P704" i="1"/>
  <c r="P705" i="1"/>
  <c r="P706" i="1"/>
  <c r="P707" i="1"/>
  <c r="P708" i="1"/>
  <c r="P709" i="1"/>
  <c r="P710" i="1"/>
  <c r="P711" i="1"/>
  <c r="P712" i="1"/>
  <c r="P713" i="1"/>
  <c r="P714" i="1"/>
  <c r="P243" i="1"/>
  <c r="P716" i="1"/>
  <c r="P717" i="1"/>
  <c r="P718" i="1"/>
  <c r="P719" i="1"/>
  <c r="P720" i="1"/>
  <c r="P721" i="1"/>
  <c r="P722" i="1"/>
  <c r="P723" i="1"/>
  <c r="P298" i="1"/>
  <c r="P725" i="1"/>
  <c r="P726" i="1"/>
  <c r="P727" i="1"/>
  <c r="P65" i="1"/>
  <c r="P729" i="1"/>
  <c r="P730" i="1"/>
  <c r="P731" i="1"/>
  <c r="P116" i="1"/>
  <c r="P733" i="1"/>
  <c r="P953" i="1"/>
  <c r="P752" i="1"/>
  <c r="P522" i="1"/>
  <c r="P737" i="1"/>
  <c r="P738" i="1"/>
  <c r="P454" i="1"/>
  <c r="P740" i="1"/>
  <c r="P741" i="1"/>
  <c r="P258" i="1"/>
  <c r="P743" i="1"/>
  <c r="P997" i="1"/>
  <c r="P745" i="1"/>
  <c r="P746" i="1"/>
  <c r="P747" i="1"/>
  <c r="P748" i="1"/>
  <c r="P422" i="1"/>
  <c r="P750" i="1"/>
  <c r="P751" i="1"/>
  <c r="P244" i="1"/>
  <c r="P428" i="1"/>
  <c r="P754" i="1"/>
  <c r="P755" i="1"/>
  <c r="P756" i="1"/>
  <c r="P757" i="1"/>
  <c r="P758" i="1"/>
  <c r="P759" i="1"/>
  <c r="P78" i="1"/>
  <c r="P761" i="1"/>
  <c r="P762" i="1"/>
  <c r="P763" i="1"/>
  <c r="P18" i="1"/>
  <c r="P765" i="1"/>
  <c r="P154" i="1"/>
  <c r="P767" i="1"/>
  <c r="P768" i="1"/>
  <c r="P769" i="1"/>
  <c r="P770" i="1"/>
  <c r="P632" i="1"/>
  <c r="P819" i="1"/>
  <c r="P773" i="1"/>
  <c r="P774" i="1"/>
  <c r="P447" i="1"/>
  <c r="P776" i="1"/>
  <c r="P777" i="1"/>
  <c r="P778" i="1"/>
  <c r="P824" i="1"/>
  <c r="P780" i="1"/>
  <c r="P781" i="1"/>
  <c r="P782" i="1"/>
  <c r="P199" i="1"/>
  <c r="P784" i="1"/>
  <c r="P785" i="1"/>
  <c r="P753" i="1"/>
  <c r="P416" i="1"/>
  <c r="P788" i="1"/>
  <c r="P789" i="1"/>
  <c r="P962" i="1"/>
  <c r="P791" i="1"/>
  <c r="P792" i="1"/>
  <c r="P793" i="1"/>
  <c r="P794" i="1"/>
  <c r="P795" i="1"/>
  <c r="P796" i="1"/>
  <c r="P797" i="1"/>
  <c r="P798" i="1"/>
  <c r="P799" i="1"/>
  <c r="P800" i="1"/>
  <c r="P11" i="1"/>
  <c r="P612" i="1"/>
  <c r="P803" i="1"/>
  <c r="P764" i="1"/>
  <c r="P196" i="1"/>
  <c r="P806" i="1"/>
  <c r="P807" i="1"/>
  <c r="P820" i="1"/>
  <c r="P809" i="1"/>
  <c r="P424" i="1"/>
  <c r="P811" i="1"/>
  <c r="P812" i="1"/>
  <c r="P813" i="1"/>
  <c r="P814" i="1"/>
  <c r="P825" i="1"/>
  <c r="P816" i="1"/>
  <c r="P817" i="1"/>
  <c r="P818" i="1"/>
  <c r="P185" i="1"/>
  <c r="P627" i="1"/>
  <c r="P821" i="1"/>
  <c r="P822" i="1"/>
  <c r="P142" i="1"/>
  <c r="P666" i="1"/>
  <c r="P936" i="1"/>
  <c r="P826" i="1"/>
  <c r="P827" i="1"/>
  <c r="P311" i="1"/>
  <c r="P829" i="1"/>
  <c r="P90" i="1"/>
  <c r="P831" i="1"/>
  <c r="P832" i="1"/>
  <c r="P207" i="1"/>
  <c r="P834" i="1"/>
  <c r="P835" i="1"/>
  <c r="P836" i="1"/>
  <c r="P837" i="1"/>
  <c r="P838" i="1"/>
  <c r="P839" i="1"/>
  <c r="P840" i="1"/>
  <c r="P1000" i="1"/>
  <c r="P842" i="1"/>
  <c r="P843" i="1"/>
  <c r="P844" i="1"/>
  <c r="P845" i="1"/>
  <c r="P846" i="1"/>
  <c r="P212" i="1"/>
  <c r="P848" i="1"/>
  <c r="P7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634" i="1"/>
  <c r="P866" i="1"/>
  <c r="P867" i="1"/>
  <c r="P135" i="1"/>
  <c r="P869" i="1"/>
  <c r="P698" i="1"/>
  <c r="P108" i="1"/>
  <c r="P872" i="1"/>
  <c r="P873" i="1"/>
  <c r="P874" i="1"/>
  <c r="P125" i="1"/>
  <c r="P876" i="1"/>
  <c r="P877" i="1"/>
  <c r="P878" i="1"/>
  <c r="P879" i="1"/>
  <c r="P279" i="1"/>
  <c r="P881" i="1"/>
  <c r="P882" i="1"/>
  <c r="P883" i="1"/>
  <c r="P884" i="1"/>
  <c r="P140" i="1"/>
  <c r="P886" i="1"/>
  <c r="P887" i="1"/>
  <c r="P888" i="1"/>
  <c r="P889" i="1"/>
  <c r="P890" i="1"/>
  <c r="P127" i="1"/>
  <c r="P892" i="1"/>
  <c r="P893" i="1"/>
  <c r="P894" i="1"/>
  <c r="P355" i="1"/>
  <c r="P896" i="1"/>
  <c r="P897" i="1"/>
  <c r="P898" i="1"/>
  <c r="P899" i="1"/>
  <c r="P554" i="1"/>
  <c r="P588" i="1"/>
  <c r="P902" i="1"/>
  <c r="P533" i="1"/>
  <c r="P467" i="1"/>
  <c r="P905" i="1"/>
  <c r="P906" i="1"/>
  <c r="P68" i="1"/>
  <c r="P908" i="1"/>
  <c r="P909" i="1"/>
  <c r="P348" i="1"/>
  <c r="P911" i="1"/>
  <c r="P912" i="1"/>
  <c r="P913" i="1"/>
  <c r="P914" i="1"/>
  <c r="P915" i="1"/>
  <c r="P916" i="1"/>
  <c r="P766" i="1"/>
  <c r="P918" i="1"/>
  <c r="P919" i="1"/>
  <c r="P920" i="1"/>
  <c r="P921" i="1"/>
  <c r="P922" i="1"/>
  <c r="P923" i="1"/>
  <c r="P924" i="1"/>
  <c r="P925" i="1"/>
  <c r="P917" i="1"/>
  <c r="P927" i="1"/>
  <c r="P383" i="1"/>
  <c r="P868" i="1"/>
  <c r="P930" i="1"/>
  <c r="P931" i="1"/>
  <c r="P932" i="1"/>
  <c r="P828" i="1"/>
  <c r="P934" i="1"/>
  <c r="P935" i="1"/>
  <c r="P399" i="1"/>
  <c r="P937" i="1"/>
  <c r="P938" i="1"/>
  <c r="P939" i="1"/>
  <c r="P145" i="1"/>
  <c r="P728" i="1"/>
  <c r="P933" i="1"/>
  <c r="P942" i="1"/>
  <c r="P944" i="1"/>
  <c r="P945" i="1"/>
  <c r="P946" i="1"/>
  <c r="P947" i="1"/>
  <c r="P948" i="1"/>
  <c r="P949" i="1"/>
  <c r="P950" i="1"/>
  <c r="P951" i="1"/>
  <c r="P620" i="1"/>
  <c r="P999" i="1"/>
  <c r="P954" i="1"/>
  <c r="P955" i="1"/>
  <c r="P956" i="1"/>
  <c r="P957" i="1"/>
  <c r="P958" i="1"/>
  <c r="P959" i="1"/>
  <c r="P960" i="1"/>
  <c r="P961" i="1"/>
  <c r="P418" i="1"/>
  <c r="P963" i="1"/>
  <c r="P964" i="1"/>
  <c r="P965" i="1"/>
  <c r="P966" i="1"/>
  <c r="P967" i="1"/>
  <c r="P968" i="1"/>
  <c r="P689" i="1"/>
  <c r="P970" i="1"/>
  <c r="P289" i="1"/>
  <c r="P972" i="1"/>
  <c r="P614" i="1"/>
  <c r="P974" i="1"/>
  <c r="P975" i="1"/>
  <c r="P504" i="1"/>
  <c r="P977" i="1"/>
  <c r="P978" i="1"/>
  <c r="P979" i="1"/>
  <c r="P980" i="1"/>
  <c r="P981" i="1"/>
  <c r="P982" i="1"/>
  <c r="P805" i="1"/>
  <c r="P984" i="1"/>
  <c r="P985" i="1"/>
  <c r="P986" i="1"/>
  <c r="P772" i="1"/>
  <c r="P487" i="1"/>
  <c r="P989" i="1"/>
  <c r="P990" i="1"/>
  <c r="P991" i="1"/>
  <c r="P992" i="1"/>
  <c r="P993" i="1"/>
  <c r="P994" i="1"/>
  <c r="P995" i="1"/>
  <c r="P996" i="1"/>
  <c r="P563" i="1"/>
  <c r="P998" i="1"/>
  <c r="P596" i="1"/>
  <c r="P312" i="1"/>
  <c r="P1001" i="1"/>
  <c r="H212" i="1" l="1"/>
  <c r="I212" i="1"/>
  <c r="H5" i="1"/>
  <c r="V593" i="1"/>
  <c r="X593" i="1"/>
  <c r="V529" i="1"/>
  <c r="X529" i="1"/>
  <c r="V465" i="1"/>
  <c r="X465" i="1"/>
  <c r="V697" i="1"/>
  <c r="X697" i="1"/>
  <c r="V329" i="1"/>
  <c r="X329" i="1"/>
  <c r="V241" i="1"/>
  <c r="X241" i="1"/>
  <c r="V121" i="1"/>
  <c r="X121" i="1"/>
  <c r="V89" i="1"/>
  <c r="X89" i="1"/>
  <c r="V462" i="1"/>
  <c r="X462" i="1"/>
  <c r="V25" i="1"/>
  <c r="X25" i="1"/>
  <c r="V656" i="1"/>
  <c r="X656" i="1"/>
  <c r="V528" i="1"/>
  <c r="X528" i="1"/>
  <c r="V464" i="1"/>
  <c r="X464" i="1"/>
  <c r="V400" i="1"/>
  <c r="X400" i="1"/>
  <c r="V328" i="1"/>
  <c r="X328" i="1"/>
  <c r="V128" i="1"/>
  <c r="X128" i="1"/>
  <c r="V64" i="1"/>
  <c r="X64" i="1"/>
  <c r="V32" i="1"/>
  <c r="X32" i="1"/>
  <c r="V924" i="1"/>
  <c r="V796" i="1"/>
  <c r="V989" i="1"/>
  <c r="V957" i="1"/>
  <c r="V925" i="1"/>
  <c r="V893" i="1"/>
  <c r="V861" i="1"/>
  <c r="V829" i="1"/>
  <c r="V797" i="1"/>
  <c r="V765" i="1"/>
  <c r="V733" i="1"/>
  <c r="V701" i="1"/>
  <c r="V996" i="1"/>
  <c r="V487" i="1"/>
  <c r="V980" i="1"/>
  <c r="V972" i="1"/>
  <c r="V964" i="1"/>
  <c r="V956" i="1"/>
  <c r="V948" i="1"/>
  <c r="V145" i="1"/>
  <c r="V932" i="1"/>
  <c r="V916" i="1"/>
  <c r="V908" i="1"/>
  <c r="V554" i="1"/>
  <c r="V892" i="1"/>
  <c r="V884" i="1"/>
  <c r="V876" i="1"/>
  <c r="V135" i="1"/>
  <c r="V860" i="1"/>
  <c r="V852" i="1"/>
  <c r="V844" i="1"/>
  <c r="V836" i="1"/>
  <c r="V311" i="1"/>
  <c r="V627" i="1"/>
  <c r="V812" i="1"/>
  <c r="V764" i="1"/>
  <c r="V788" i="1"/>
  <c r="V780" i="1"/>
  <c r="V819" i="1"/>
  <c r="V18" i="1"/>
  <c r="V756" i="1"/>
  <c r="V748" i="1"/>
  <c r="V740" i="1"/>
  <c r="V116" i="1"/>
  <c r="V298" i="1"/>
  <c r="V716" i="1"/>
  <c r="V708" i="1"/>
  <c r="V700" i="1"/>
  <c r="V692" i="1"/>
  <c r="V684" i="1"/>
  <c r="V676" i="1"/>
  <c r="V668" i="1"/>
  <c r="V660" i="1"/>
  <c r="V910" i="1"/>
  <c r="V415" i="1"/>
  <c r="V182" i="1"/>
  <c r="V628" i="1"/>
  <c r="V804" i="1"/>
  <c r="V686" i="1"/>
  <c r="V604" i="1"/>
  <c r="V574" i="1"/>
  <c r="V636" i="1"/>
  <c r="V580" i="1"/>
  <c r="V678" i="1"/>
  <c r="V41" i="1"/>
  <c r="V222" i="1"/>
  <c r="V548" i="1"/>
  <c r="V540" i="1"/>
  <c r="V83" i="1"/>
  <c r="V521" i="1"/>
  <c r="V657" i="1"/>
  <c r="V644" i="1"/>
  <c r="V596" i="1"/>
  <c r="V991" i="1"/>
  <c r="V805" i="1"/>
  <c r="V975" i="1"/>
  <c r="V967" i="1"/>
  <c r="V959" i="1"/>
  <c r="V951" i="1"/>
  <c r="V942" i="1"/>
  <c r="V935" i="1"/>
  <c r="V927" i="1"/>
  <c r="V919" i="1"/>
  <c r="V911" i="1"/>
  <c r="V533" i="1"/>
  <c r="V355" i="1"/>
  <c r="V887" i="1"/>
  <c r="V879" i="1"/>
  <c r="V108" i="1"/>
  <c r="V863" i="1"/>
  <c r="V855" i="1"/>
  <c r="V212" i="1"/>
  <c r="V839" i="1"/>
  <c r="V831" i="1"/>
  <c r="V142" i="1"/>
  <c r="V825" i="1"/>
  <c r="V807" i="1"/>
  <c r="V799" i="1"/>
  <c r="V791" i="1"/>
  <c r="V199" i="1"/>
  <c r="V447" i="1"/>
  <c r="V767" i="1"/>
  <c r="V759" i="1"/>
  <c r="V751" i="1"/>
  <c r="V743" i="1"/>
  <c r="V752" i="1"/>
  <c r="V998" i="1"/>
  <c r="V990" i="1"/>
  <c r="V982" i="1"/>
  <c r="V974" i="1"/>
  <c r="V966" i="1"/>
  <c r="V958" i="1"/>
  <c r="V950" i="1"/>
  <c r="V933" i="1"/>
  <c r="V934" i="1"/>
  <c r="V917" i="1"/>
  <c r="V918" i="1"/>
  <c r="V348" i="1"/>
  <c r="V902" i="1"/>
  <c r="V894" i="1"/>
  <c r="V886" i="1"/>
  <c r="V878" i="1"/>
  <c r="V698" i="1"/>
  <c r="V862" i="1"/>
  <c r="V854" i="1"/>
  <c r="V846" i="1"/>
  <c r="V838" i="1"/>
  <c r="V90" i="1"/>
  <c r="V822" i="1"/>
  <c r="V814" i="1"/>
  <c r="V806" i="1"/>
  <c r="V798" i="1"/>
  <c r="V962" i="1"/>
  <c r="V782" i="1"/>
  <c r="V774" i="1"/>
  <c r="V154" i="1"/>
  <c r="V758" i="1"/>
  <c r="V750" i="1"/>
  <c r="V258" i="1"/>
  <c r="V953" i="1"/>
  <c r="V726" i="1"/>
  <c r="V718" i="1"/>
  <c r="V710" i="1"/>
  <c r="V349" i="1"/>
  <c r="V694" i="1"/>
  <c r="V736" i="1"/>
  <c r="V871" i="1"/>
  <c r="V246" i="1"/>
  <c r="V563" i="1"/>
  <c r="V981" i="1"/>
  <c r="V614" i="1"/>
  <c r="V965" i="1"/>
  <c r="V949" i="1"/>
  <c r="V728" i="1"/>
  <c r="V828" i="1"/>
  <c r="V766" i="1"/>
  <c r="V909" i="1"/>
  <c r="V588" i="1"/>
  <c r="V140" i="1"/>
  <c r="V877" i="1"/>
  <c r="V869" i="1"/>
  <c r="V853" i="1"/>
  <c r="V845" i="1"/>
  <c r="V837" i="1"/>
  <c r="V821" i="1"/>
  <c r="V813" i="1"/>
  <c r="V196" i="1"/>
  <c r="V789" i="1"/>
  <c r="V781" i="1"/>
  <c r="V773" i="1"/>
  <c r="V757" i="1"/>
  <c r="V422" i="1"/>
  <c r="V741" i="1"/>
  <c r="V725" i="1"/>
  <c r="V717" i="1"/>
  <c r="V709" i="1"/>
  <c r="V693" i="1"/>
  <c r="V685" i="1"/>
  <c r="V639" i="1"/>
  <c r="V669" i="1"/>
  <c r="V270" i="1"/>
  <c r="V653" i="1"/>
  <c r="V645" i="1"/>
  <c r="V637" i="1"/>
  <c r="V629" i="1"/>
  <c r="V621" i="1"/>
  <c r="V313" i="1"/>
  <c r="V605" i="1"/>
  <c r="V597" i="1"/>
  <c r="V57" i="1"/>
  <c r="V581" i="1"/>
  <c r="V500" i="1"/>
  <c r="V565" i="1"/>
  <c r="V557" i="1"/>
  <c r="V549" i="1"/>
  <c r="V779" i="1"/>
  <c r="V259" i="1"/>
  <c r="V995" i="1"/>
  <c r="V772" i="1"/>
  <c r="V979" i="1"/>
  <c r="V289" i="1"/>
  <c r="V963" i="1"/>
  <c r="V955" i="1"/>
  <c r="V947" i="1"/>
  <c r="V939" i="1"/>
  <c r="V931" i="1"/>
  <c r="V923" i="1"/>
  <c r="V915" i="1"/>
  <c r="V68" i="1"/>
  <c r="V899" i="1"/>
  <c r="V127" i="1"/>
  <c r="V883" i="1"/>
  <c r="V125" i="1"/>
  <c r="V867" i="1"/>
  <c r="V859" i="1"/>
  <c r="V851" i="1"/>
  <c r="V843" i="1"/>
  <c r="V835" i="1"/>
  <c r="V827" i="1"/>
  <c r="V185" i="1"/>
  <c r="V811" i="1"/>
  <c r="V803" i="1"/>
  <c r="V795" i="1"/>
  <c r="V416" i="1"/>
  <c r="V824" i="1"/>
  <c r="V632" i="1"/>
  <c r="V763" i="1"/>
  <c r="V755" i="1"/>
  <c r="V747" i="1"/>
  <c r="V454" i="1"/>
  <c r="V731" i="1"/>
  <c r="V723" i="1"/>
  <c r="V243" i="1"/>
  <c r="V707" i="1"/>
  <c r="V699" i="1"/>
  <c r="V691" i="1"/>
  <c r="V683" i="1"/>
  <c r="V675" i="1"/>
  <c r="V17" i="1"/>
  <c r="V659" i="1"/>
  <c r="V651" i="1"/>
  <c r="V206" i="1"/>
  <c r="V24" i="1"/>
  <c r="V771" i="1"/>
  <c r="V619" i="1"/>
  <c r="V994" i="1"/>
  <c r="V986" i="1"/>
  <c r="V978" i="1"/>
  <c r="V970" i="1"/>
  <c r="V418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8" i="1"/>
  <c r="V850" i="1"/>
  <c r="V842" i="1"/>
  <c r="V834" i="1"/>
  <c r="V826" i="1"/>
  <c r="V818" i="1"/>
  <c r="V424" i="1"/>
  <c r="V612" i="1"/>
  <c r="V794" i="1"/>
  <c r="V753" i="1"/>
  <c r="V778" i="1"/>
  <c r="V770" i="1"/>
  <c r="V762" i="1"/>
  <c r="V754" i="1"/>
  <c r="V746" i="1"/>
  <c r="V738" i="1"/>
  <c r="V730" i="1"/>
  <c r="V722" i="1"/>
  <c r="V714" i="1"/>
  <c r="V706" i="1"/>
  <c r="V724" i="1"/>
  <c r="V690" i="1"/>
  <c r="V682" i="1"/>
  <c r="V674" i="1"/>
  <c r="V44" i="1"/>
  <c r="V658" i="1"/>
  <c r="V650" i="1"/>
  <c r="V642" i="1"/>
  <c r="V102" i="1"/>
  <c r="V572" i="1"/>
  <c r="V618" i="1"/>
  <c r="V610" i="1"/>
  <c r="V81" i="1"/>
  <c r="V594" i="1"/>
  <c r="V1001" i="1"/>
  <c r="V993" i="1"/>
  <c r="V985" i="1"/>
  <c r="V977" i="1"/>
  <c r="V689" i="1"/>
  <c r="V961" i="1"/>
  <c r="V999" i="1"/>
  <c r="V945" i="1"/>
  <c r="V937" i="1"/>
  <c r="V868" i="1"/>
  <c r="V921" i="1"/>
  <c r="V913" i="1"/>
  <c r="V905" i="1"/>
  <c r="V897" i="1"/>
  <c r="V889" i="1"/>
  <c r="V881" i="1"/>
  <c r="V873" i="1"/>
  <c r="V634" i="1"/>
  <c r="V857" i="1"/>
  <c r="V79" i="1"/>
  <c r="V1000" i="1"/>
  <c r="V207" i="1"/>
  <c r="V936" i="1"/>
  <c r="V817" i="1"/>
  <c r="V809" i="1"/>
  <c r="V11" i="1"/>
  <c r="V793" i="1"/>
  <c r="V785" i="1"/>
  <c r="V777" i="1"/>
  <c r="V769" i="1"/>
  <c r="V761" i="1"/>
  <c r="V428" i="1"/>
  <c r="V745" i="1"/>
  <c r="V737" i="1"/>
  <c r="V729" i="1"/>
  <c r="V721" i="1"/>
  <c r="V713" i="1"/>
  <c r="V705" i="1"/>
  <c r="V197" i="1"/>
  <c r="V841" i="1"/>
  <c r="V681" i="1"/>
  <c r="V673" i="1"/>
  <c r="V665" i="1"/>
  <c r="V532" i="1"/>
  <c r="V641" i="1"/>
  <c r="V633" i="1"/>
  <c r="V625" i="1"/>
  <c r="V617" i="1"/>
  <c r="V609" i="1"/>
  <c r="V601" i="1"/>
  <c r="V577" i="1"/>
  <c r="V561" i="1"/>
  <c r="V545" i="1"/>
  <c r="V513" i="1"/>
  <c r="V378" i="1"/>
  <c r="V481" i="1"/>
  <c r="V449" i="1"/>
  <c r="V433" i="1"/>
  <c r="V271" i="1"/>
  <c r="V929" i="1"/>
  <c r="V297" i="1"/>
  <c r="V305" i="1"/>
  <c r="V265" i="1"/>
  <c r="V509" i="1"/>
  <c r="V220" i="1"/>
  <c r="V153" i="1"/>
  <c r="V312" i="1"/>
  <c r="V992" i="1"/>
  <c r="V984" i="1"/>
  <c r="V504" i="1"/>
  <c r="V968" i="1"/>
  <c r="V960" i="1"/>
  <c r="V620" i="1"/>
  <c r="V944" i="1"/>
  <c r="V399" i="1"/>
  <c r="V383" i="1"/>
  <c r="V920" i="1"/>
  <c r="V912" i="1"/>
  <c r="V467" i="1"/>
  <c r="V896" i="1"/>
  <c r="V888" i="1"/>
  <c r="V279" i="1"/>
  <c r="V872" i="1"/>
  <c r="V864" i="1"/>
  <c r="V856" i="1"/>
  <c r="V848" i="1"/>
  <c r="V840" i="1"/>
  <c r="V832" i="1"/>
  <c r="V666" i="1"/>
  <c r="V816" i="1"/>
  <c r="V820" i="1"/>
  <c r="V800" i="1"/>
  <c r="V792" i="1"/>
  <c r="V784" i="1"/>
  <c r="V776" i="1"/>
  <c r="V768" i="1"/>
  <c r="V78" i="1"/>
  <c r="V244" i="1"/>
  <c r="V997" i="1"/>
  <c r="V522" i="1"/>
  <c r="V65" i="1"/>
  <c r="V720" i="1"/>
  <c r="V712" i="1"/>
  <c r="V704" i="1"/>
  <c r="V696" i="1"/>
  <c r="V688" i="1"/>
  <c r="V680" i="1"/>
  <c r="V672" i="1"/>
  <c r="V815" i="1"/>
  <c r="V648" i="1"/>
  <c r="V640" i="1"/>
  <c r="V907" i="1"/>
  <c r="V624" i="1"/>
  <c r="V616" i="1"/>
  <c r="V790" i="1"/>
  <c r="V600" i="1"/>
  <c r="V735" i="1"/>
  <c r="V988" i="1"/>
  <c r="V615" i="1"/>
  <c r="V544" i="1"/>
  <c r="V512" i="1"/>
  <c r="V496" i="1"/>
  <c r="V480" i="1"/>
  <c r="V576" i="1"/>
  <c r="V432" i="1"/>
  <c r="V786" i="1"/>
  <c r="V384" i="1"/>
  <c r="V368" i="1"/>
  <c r="V352" i="1"/>
  <c r="V623" i="1"/>
  <c r="V264" i="1"/>
  <c r="V224" i="1"/>
  <c r="V192" i="1"/>
  <c r="V282" i="1"/>
  <c r="V96" i="1"/>
  <c r="V727" i="1"/>
  <c r="V719" i="1"/>
  <c r="V711" i="1"/>
  <c r="V50" i="1"/>
  <c r="V695" i="1"/>
  <c r="V60" i="1"/>
  <c r="V679" i="1"/>
  <c r="V671" i="1"/>
  <c r="V663" i="1"/>
  <c r="V319" i="1"/>
  <c r="V647" i="1"/>
  <c r="V417" i="1"/>
  <c r="V502" i="1"/>
  <c r="V411" i="1"/>
  <c r="V760" i="1"/>
  <c r="V607" i="1"/>
  <c r="V84" i="1"/>
  <c r="V288" i="1"/>
  <c r="V583" i="1"/>
  <c r="V575" i="1"/>
  <c r="V567" i="1"/>
  <c r="V31" i="1"/>
  <c r="V551" i="1"/>
  <c r="V180" i="1"/>
  <c r="V535" i="1"/>
  <c r="V527" i="1"/>
  <c r="V519" i="1"/>
  <c r="V511" i="1"/>
  <c r="V677" i="1"/>
  <c r="V495" i="1"/>
  <c r="V592" i="1"/>
  <c r="V479" i="1"/>
  <c r="V471" i="1"/>
  <c r="V568" i="1"/>
  <c r="V455" i="1"/>
  <c r="V72" i="1"/>
  <c r="V439" i="1"/>
  <c r="V431" i="1"/>
  <c r="V198" i="1"/>
  <c r="V301" i="1"/>
  <c r="V891" i="1"/>
  <c r="V564" i="1"/>
  <c r="V391" i="1"/>
  <c r="V556" i="1"/>
  <c r="V101" i="1"/>
  <c r="V367" i="1"/>
  <c r="V941" i="1"/>
  <c r="V351" i="1"/>
  <c r="V343" i="1"/>
  <c r="V335" i="1"/>
  <c r="V327" i="1"/>
  <c r="V901" i="1"/>
  <c r="V5" i="1"/>
  <c r="V303" i="1"/>
  <c r="V295" i="1"/>
  <c r="V542" i="1"/>
  <c r="V356" i="1"/>
  <c r="V340" i="1"/>
  <c r="V263" i="1"/>
  <c r="V255" i="1"/>
  <c r="V247" i="1"/>
  <c r="V266" i="1"/>
  <c r="V231" i="1"/>
  <c r="V223" i="1"/>
  <c r="V215" i="1"/>
  <c r="V310" i="1"/>
  <c r="V463" i="1"/>
  <c r="V631" i="1"/>
  <c r="V183" i="1"/>
  <c r="V175" i="1"/>
  <c r="V167" i="1"/>
  <c r="V159" i="1"/>
  <c r="V151" i="1"/>
  <c r="V143" i="1"/>
  <c r="V732" i="1"/>
  <c r="V172" i="1"/>
  <c r="V468" i="1"/>
  <c r="V111" i="1"/>
  <c r="V103" i="1"/>
  <c r="V95" i="1"/>
  <c r="V670" i="1"/>
  <c r="V662" i="1"/>
  <c r="V654" i="1"/>
  <c r="V646" i="1"/>
  <c r="V638" i="1"/>
  <c r="V333" i="1"/>
  <c r="V622" i="1"/>
  <c r="V952" i="1"/>
  <c r="V606" i="1"/>
  <c r="V598" i="1"/>
  <c r="V33" i="1"/>
  <c r="V582" i="1"/>
  <c r="V385" i="1"/>
  <c r="V566" i="1"/>
  <c r="V558" i="1"/>
  <c r="V550" i="1"/>
  <c r="V823" i="1"/>
  <c r="V237" i="1"/>
  <c r="V526" i="1"/>
  <c r="V201" i="1"/>
  <c r="V510" i="1"/>
  <c r="V302" i="1"/>
  <c r="V494" i="1"/>
  <c r="V486" i="1"/>
  <c r="V478" i="1"/>
  <c r="V275" i="1"/>
  <c r="V389" i="1"/>
  <c r="V249" i="1"/>
  <c r="V446" i="1"/>
  <c r="V438" i="1"/>
  <c r="V430" i="1"/>
  <c r="V157" i="1"/>
  <c r="V414" i="1"/>
  <c r="V406" i="1"/>
  <c r="V398" i="1"/>
  <c r="V390" i="1"/>
  <c r="V29" i="1"/>
  <c r="V374" i="1"/>
  <c r="V366" i="1"/>
  <c r="V358" i="1"/>
  <c r="V350" i="1"/>
  <c r="V342" i="1"/>
  <c r="V334" i="1"/>
  <c r="V326" i="1"/>
  <c r="V318" i="1"/>
  <c r="V357" i="1"/>
  <c r="V538" i="1"/>
  <c r="V294" i="1"/>
  <c r="V286" i="1"/>
  <c r="V278" i="1"/>
  <c r="V133" i="1"/>
  <c r="V262" i="1"/>
  <c r="V254" i="1"/>
  <c r="V238" i="1"/>
  <c r="V230" i="1"/>
  <c r="V749" i="1"/>
  <c r="V214" i="1"/>
  <c r="V613" i="1"/>
  <c r="V470" i="1"/>
  <c r="V190" i="1"/>
  <c r="V119" i="1"/>
  <c r="V174" i="1"/>
  <c r="V166" i="1"/>
  <c r="V426" i="1"/>
  <c r="V150" i="1"/>
  <c r="V928" i="1"/>
  <c r="V134" i="1"/>
  <c r="V126" i="1"/>
  <c r="V118" i="1"/>
  <c r="V110" i="1"/>
  <c r="V940" i="1"/>
  <c r="V801" i="1"/>
  <c r="V895" i="1"/>
  <c r="V926" i="1"/>
  <c r="V525" i="1"/>
  <c r="V517" i="1"/>
  <c r="V626" i="1"/>
  <c r="V501" i="1"/>
  <c r="V493" i="1"/>
  <c r="V485" i="1"/>
  <c r="V477" i="1"/>
  <c r="V469" i="1"/>
  <c r="V461" i="1"/>
  <c r="V453" i="1"/>
  <c r="V242" i="1"/>
  <c r="V833" i="1"/>
  <c r="V429" i="1"/>
  <c r="V421" i="1"/>
  <c r="V413" i="1"/>
  <c r="V405" i="1"/>
  <c r="V397" i="1"/>
  <c r="V608" i="1"/>
  <c r="V381" i="1"/>
  <c r="V373" i="1"/>
  <c r="V365" i="1"/>
  <c r="V86" i="1"/>
  <c r="V450" i="1"/>
  <c r="V341" i="1"/>
  <c r="V407" i="1"/>
  <c r="V325" i="1"/>
  <c r="V317" i="1"/>
  <c r="V900" i="1"/>
  <c r="V187" i="1"/>
  <c r="V293" i="1"/>
  <c r="V285" i="1"/>
  <c r="V277" i="1"/>
  <c r="V802" i="1"/>
  <c r="V261" i="1"/>
  <c r="V191" i="1"/>
  <c r="V245" i="1"/>
  <c r="V808" i="1"/>
  <c r="V229" i="1"/>
  <c r="V307" i="1"/>
  <c r="V213" i="1"/>
  <c r="V205" i="1"/>
  <c r="V314" i="1"/>
  <c r="V189" i="1"/>
  <c r="V181" i="1"/>
  <c r="V80" i="1"/>
  <c r="V165" i="1"/>
  <c r="V590" i="1"/>
  <c r="V149" i="1"/>
  <c r="V141" i="1"/>
  <c r="V661" i="1"/>
  <c r="V703" i="1"/>
  <c r="V117" i="1"/>
  <c r="V109" i="1"/>
  <c r="V649" i="1"/>
  <c r="V870" i="1"/>
  <c r="V85" i="1"/>
  <c r="V77" i="1"/>
  <c r="V69" i="1"/>
  <c r="V61" i="1"/>
  <c r="V53" i="1"/>
  <c r="V45" i="1"/>
  <c r="V37" i="1"/>
  <c r="V160" i="1"/>
  <c r="V21" i="1"/>
  <c r="V13" i="1"/>
  <c r="V173" i="1"/>
  <c r="V516" i="1"/>
  <c r="V734" i="1"/>
  <c r="V664" i="1"/>
  <c r="V492" i="1"/>
  <c r="V484" i="1"/>
  <c r="V476" i="1"/>
  <c r="V251" i="1"/>
  <c r="V460" i="1"/>
  <c r="V452" i="1"/>
  <c r="V444" i="1"/>
  <c r="V436" i="1"/>
  <c r="V655" i="1"/>
  <c r="V420" i="1"/>
  <c r="V412" i="1"/>
  <c r="V404" i="1"/>
  <c r="V396" i="1"/>
  <c r="V388" i="1"/>
  <c r="V380" i="1"/>
  <c r="V372" i="1"/>
  <c r="V364" i="1"/>
  <c r="V292" i="1"/>
  <c r="V112" i="1"/>
  <c r="V490" i="1"/>
  <c r="V332" i="1"/>
  <c r="V324" i="1"/>
  <c r="V401" i="1"/>
  <c r="V308" i="1"/>
  <c r="V300" i="1"/>
  <c r="V787" i="1"/>
  <c r="V284" i="1"/>
  <c r="V276" i="1"/>
  <c r="V268" i="1"/>
  <c r="V260" i="1"/>
  <c r="V252" i="1"/>
  <c r="V739" i="1"/>
  <c r="V236" i="1"/>
  <c r="V228" i="1"/>
  <c r="V534" i="1"/>
  <c r="V830" i="1"/>
  <c r="V204" i="1"/>
  <c r="V810" i="1"/>
  <c r="V188" i="1"/>
  <c r="V287" i="1"/>
  <c r="V309" i="1"/>
  <c r="V164" i="1"/>
  <c r="V156" i="1"/>
  <c r="V971" i="1"/>
  <c r="V667" i="1"/>
  <c r="V132" i="1"/>
  <c r="V124" i="1"/>
  <c r="V184" i="1"/>
  <c r="V903" i="1"/>
  <c r="V541" i="1"/>
  <c r="V92" i="1"/>
  <c r="V508" i="1"/>
  <c r="V76" i="1"/>
  <c r="V630" i="1"/>
  <c r="V253" i="1"/>
  <c r="V52" i="1"/>
  <c r="V505" i="1"/>
  <c r="V322" i="1"/>
  <c r="V28" i="1"/>
  <c r="V359" i="1"/>
  <c r="V12" i="1"/>
  <c r="V4" i="1"/>
  <c r="V611" i="1"/>
  <c r="V603" i="1"/>
  <c r="V595" i="1"/>
  <c r="V587" i="1"/>
  <c r="V579" i="1"/>
  <c r="V571" i="1"/>
  <c r="V75" i="1"/>
  <c r="V555" i="1"/>
  <c r="V547" i="1"/>
  <c r="V539" i="1"/>
  <c r="V531" i="1"/>
  <c r="V523" i="1"/>
  <c r="V849" i="1"/>
  <c r="V507" i="1"/>
  <c r="V499" i="1"/>
  <c r="V491" i="1"/>
  <c r="V483" i="1"/>
  <c r="V475" i="1"/>
  <c r="V158" i="1"/>
  <c r="V459" i="1"/>
  <c r="V451" i="1"/>
  <c r="V443" i="1"/>
  <c r="V435" i="1"/>
  <c r="V427" i="1"/>
  <c r="V419" i="1"/>
  <c r="V442" i="1"/>
  <c r="V403" i="1"/>
  <c r="V395" i="1"/>
  <c r="V387" i="1"/>
  <c r="V379" i="1"/>
  <c r="V371" i="1"/>
  <c r="V363" i="1"/>
  <c r="V137" i="1"/>
  <c r="V347" i="1"/>
  <c r="V643" i="1"/>
  <c r="V339" i="1"/>
  <c r="V323" i="1"/>
  <c r="V315" i="1"/>
  <c r="V742" i="1"/>
  <c r="V875" i="1"/>
  <c r="V291" i="1"/>
  <c r="V283" i="1"/>
  <c r="V983" i="1"/>
  <c r="V267" i="1"/>
  <c r="V943" i="1"/>
  <c r="V423" i="1"/>
  <c r="V66" i="1"/>
  <c r="V235" i="1"/>
  <c r="V227" i="1"/>
  <c r="V94" i="1"/>
  <c r="V211" i="1"/>
  <c r="V203" i="1"/>
  <c r="V195" i="1"/>
  <c r="V591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219" i="1"/>
  <c r="V586" i="1"/>
  <c r="V578" i="1"/>
  <c r="V570" i="1"/>
  <c r="V562" i="1"/>
  <c r="V331" i="1"/>
  <c r="V546" i="1"/>
  <c r="V584" i="1"/>
  <c r="V530" i="1"/>
  <c r="V304" i="1"/>
  <c r="V514" i="1"/>
  <c r="V506" i="1"/>
  <c r="V498" i="1"/>
  <c r="V221" i="1"/>
  <c r="V482" i="1"/>
  <c r="V474" i="1"/>
  <c r="V497" i="1"/>
  <c r="V458" i="1"/>
  <c r="V36" i="1"/>
  <c r="V394" i="1"/>
  <c r="V434" i="1"/>
  <c r="V559" i="1"/>
  <c r="V382" i="1"/>
  <c r="V410" i="1"/>
  <c r="V402" i="1"/>
  <c r="V375" i="1"/>
  <c r="V386" i="1"/>
  <c r="V904" i="1"/>
  <c r="V370" i="1"/>
  <c r="V362" i="1"/>
  <c r="V354" i="1"/>
  <c r="V346" i="1"/>
  <c r="V338" i="1"/>
  <c r="V330" i="1"/>
  <c r="V40" i="1"/>
  <c r="V148" i="1"/>
  <c r="V524" i="1"/>
  <c r="V543" i="1"/>
  <c r="V290" i="1"/>
  <c r="V602" i="1"/>
  <c r="V274" i="1"/>
  <c r="V885" i="1"/>
  <c r="V973" i="1"/>
  <c r="V250" i="1"/>
  <c r="V560" i="1"/>
  <c r="V234" i="1"/>
  <c r="V226" i="1"/>
  <c r="V218" i="1"/>
  <c r="V210" i="1"/>
  <c r="V202" i="1"/>
  <c r="V194" i="1"/>
  <c r="V186" i="1"/>
  <c r="V178" i="1"/>
  <c r="V170" i="1"/>
  <c r="V162" i="1"/>
  <c r="V635" i="1"/>
  <c r="V146" i="1"/>
  <c r="V138" i="1"/>
  <c r="V130" i="1"/>
  <c r="V122" i="1"/>
  <c r="V114" i="1"/>
  <c r="V106" i="1"/>
  <c r="V98" i="1"/>
  <c r="V239" i="1"/>
  <c r="V82" i="1"/>
  <c r="V74" i="1"/>
  <c r="V585" i="1"/>
  <c r="V569" i="1"/>
  <c r="V553" i="1"/>
  <c r="V537" i="1"/>
  <c r="V445" i="1"/>
  <c r="V880" i="1"/>
  <c r="V489" i="1"/>
  <c r="V473" i="1"/>
  <c r="V457" i="1"/>
  <c r="V441" i="1"/>
  <c r="V425" i="1"/>
  <c r="V409" i="1"/>
  <c r="V393" i="1"/>
  <c r="V377" i="1"/>
  <c r="V296" i="1"/>
  <c r="V353" i="1"/>
  <c r="V345" i="1"/>
  <c r="V337" i="1"/>
  <c r="V321" i="1"/>
  <c r="V987" i="1"/>
  <c r="V20" i="1"/>
  <c r="V100" i="1"/>
  <c r="V281" i="1"/>
  <c r="V273" i="1"/>
  <c r="V257" i="1"/>
  <c r="V316" i="1"/>
  <c r="V233" i="1"/>
  <c r="V225" i="1"/>
  <c r="V209" i="1"/>
  <c r="V93" i="1"/>
  <c r="V193" i="1"/>
  <c r="V177" i="1"/>
  <c r="V169" i="1"/>
  <c r="V161" i="1"/>
  <c r="V715" i="1"/>
  <c r="V847" i="1"/>
  <c r="V129" i="1"/>
  <c r="V113" i="1"/>
  <c r="V105" i="1"/>
  <c r="V97" i="1"/>
  <c r="V969" i="1"/>
  <c r="V73" i="1"/>
  <c r="V589" i="1"/>
  <c r="V49" i="1"/>
  <c r="V466" i="1"/>
  <c r="V775" i="1"/>
  <c r="V299" i="1"/>
  <c r="V9" i="1"/>
  <c r="V269" i="1"/>
  <c r="V552" i="1"/>
  <c r="V536" i="1"/>
  <c r="V520" i="1"/>
  <c r="V30" i="1"/>
  <c r="V488" i="1"/>
  <c r="V472" i="1"/>
  <c r="V456" i="1"/>
  <c r="V440" i="1"/>
  <c r="V448" i="1"/>
  <c r="V408" i="1"/>
  <c r="V392" i="1"/>
  <c r="V376" i="1"/>
  <c r="V360" i="1"/>
  <c r="V687" i="1"/>
  <c r="V336" i="1"/>
  <c r="V320" i="1"/>
  <c r="V369" i="1"/>
  <c r="V515" i="1"/>
  <c r="V518" i="1"/>
  <c r="V280" i="1"/>
  <c r="V272" i="1"/>
  <c r="V256" i="1"/>
  <c r="V248" i="1"/>
  <c r="V240" i="1"/>
  <c r="V232" i="1"/>
  <c r="V216" i="1"/>
  <c r="V208" i="1"/>
  <c r="V200" i="1"/>
  <c r="V652" i="1"/>
  <c r="V176" i="1"/>
  <c r="V168" i="1"/>
  <c r="V152" i="1"/>
  <c r="V144" i="1"/>
  <c r="V136" i="1"/>
  <c r="V120" i="1"/>
  <c r="V599" i="1"/>
  <c r="V104" i="1"/>
  <c r="V88" i="1"/>
  <c r="V744" i="1"/>
  <c r="V702" i="1"/>
  <c r="V56" i="1"/>
  <c r="V48" i="1"/>
  <c r="V344" i="1"/>
  <c r="V503" i="1"/>
  <c r="V16" i="1"/>
  <c r="V8" i="1"/>
  <c r="V70" i="1"/>
  <c r="V62" i="1"/>
  <c r="V54" i="1"/>
  <c r="V46" i="1"/>
  <c r="V38" i="1"/>
  <c r="V865" i="1"/>
  <c r="V22" i="1"/>
  <c r="V14" i="1"/>
  <c r="V6" i="1"/>
  <c r="V573" i="1"/>
  <c r="V67" i="1"/>
  <c r="V59" i="1"/>
  <c r="V51" i="1"/>
  <c r="V43" i="1"/>
  <c r="V35" i="1"/>
  <c r="V27" i="1"/>
  <c r="V19" i="1"/>
  <c r="V783" i="1"/>
  <c r="V3" i="1"/>
  <c r="V306" i="1"/>
  <c r="V58" i="1"/>
  <c r="V361" i="1"/>
  <c r="V42" i="1"/>
  <c r="V34" i="1"/>
  <c r="V26" i="1"/>
  <c r="V976" i="1"/>
  <c r="V10" i="1"/>
  <c r="V2" i="1"/>
  <c r="V87" i="1"/>
  <c r="V437" i="1"/>
  <c r="V71" i="1"/>
  <c r="V63" i="1"/>
  <c r="V55" i="1"/>
  <c r="V47" i="1"/>
  <c r="V39" i="1"/>
  <c r="V217" i="1"/>
  <c r="V23" i="1"/>
  <c r="V15" i="1"/>
  <c r="V7" i="1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H2" i="4"/>
  <c r="H3" i="4"/>
  <c r="H4" i="4"/>
  <c r="H5" i="4"/>
  <c r="H6" i="4"/>
  <c r="H7" i="4"/>
  <c r="S947" i="1" s="1"/>
  <c r="H8" i="4"/>
  <c r="S635" i="1" s="1"/>
  <c r="H9" i="4"/>
  <c r="H10" i="4"/>
  <c r="H11" i="4"/>
  <c r="S401" i="1" s="1"/>
  <c r="H12" i="4"/>
  <c r="H13" i="4"/>
  <c r="S820" i="1" s="1"/>
  <c r="H14" i="4"/>
  <c r="H15" i="4"/>
  <c r="H16" i="4"/>
  <c r="H17" i="4"/>
  <c r="H18" i="4"/>
  <c r="H19" i="4"/>
  <c r="H20" i="4"/>
  <c r="S444" i="1" s="1"/>
  <c r="H21" i="4"/>
  <c r="H22" i="4"/>
  <c r="S943" i="1" s="1"/>
  <c r="H23" i="4"/>
  <c r="S940" i="1" s="1"/>
  <c r="H24" i="4"/>
  <c r="S776" i="1" s="1"/>
  <c r="H25" i="4"/>
  <c r="S6" i="1" s="1"/>
  <c r="H26" i="4"/>
  <c r="H27" i="4"/>
  <c r="H28" i="4"/>
  <c r="H29" i="4"/>
  <c r="H30" i="4"/>
  <c r="S806" i="1" s="1"/>
  <c r="H31" i="4"/>
  <c r="H32" i="4"/>
  <c r="S968" i="1" s="1"/>
  <c r="H33" i="4"/>
  <c r="S915" i="1" s="1"/>
  <c r="H34" i="4"/>
  <c r="S352" i="1" s="1"/>
  <c r="H35" i="4"/>
  <c r="S413" i="1" s="1"/>
  <c r="H36" i="4"/>
  <c r="H37" i="4"/>
  <c r="H38" i="4"/>
  <c r="S468" i="1" s="1"/>
  <c r="H39" i="4"/>
  <c r="H40" i="4"/>
  <c r="H41" i="4"/>
  <c r="H42" i="4"/>
  <c r="H43" i="4"/>
  <c r="H44" i="4"/>
  <c r="H45" i="4"/>
  <c r="S919" i="1" s="1"/>
  <c r="H46" i="4"/>
  <c r="H47" i="4"/>
  <c r="H48" i="4"/>
  <c r="H49" i="4"/>
  <c r="H50" i="4"/>
  <c r="H51" i="4"/>
  <c r="S956" i="1" s="1"/>
  <c r="H52" i="4"/>
  <c r="H53" i="4"/>
  <c r="H54" i="4"/>
  <c r="H55" i="4"/>
  <c r="H56" i="4"/>
  <c r="S50" i="1" s="1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S187" i="1" s="1"/>
  <c r="H72" i="4"/>
  <c r="H73" i="4"/>
  <c r="H74" i="4"/>
  <c r="H75" i="4"/>
  <c r="H76" i="4"/>
  <c r="H77" i="4"/>
  <c r="H78" i="4"/>
  <c r="S91" i="1" s="1"/>
  <c r="H79" i="4"/>
  <c r="H80" i="4"/>
  <c r="H81" i="4"/>
  <c r="H82" i="4"/>
  <c r="H83" i="4"/>
  <c r="H84" i="4"/>
  <c r="S926" i="1" s="1"/>
  <c r="H85" i="4"/>
  <c r="H86" i="4"/>
  <c r="H87" i="4"/>
  <c r="S519" i="1" s="1"/>
  <c r="H88" i="4"/>
  <c r="S962" i="1" s="1"/>
  <c r="H89" i="4"/>
  <c r="H90" i="4"/>
  <c r="H91" i="4"/>
  <c r="S313" i="1" s="1"/>
  <c r="H92" i="4"/>
  <c r="H93" i="4"/>
  <c r="H94" i="4"/>
  <c r="S154" i="1" s="1"/>
  <c r="H95" i="4"/>
  <c r="H96" i="4"/>
  <c r="S435" i="1" s="1"/>
  <c r="H97" i="4"/>
  <c r="S274" i="1" s="1"/>
  <c r="H98" i="4"/>
  <c r="H99" i="4"/>
  <c r="S668" i="1" s="1"/>
  <c r="H100" i="4"/>
  <c r="H101" i="4"/>
  <c r="H102" i="4"/>
  <c r="S671" i="1" s="1"/>
  <c r="H103" i="4"/>
  <c r="H104" i="4"/>
  <c r="H105" i="4"/>
  <c r="H106" i="4"/>
  <c r="H107" i="4"/>
  <c r="H108" i="4"/>
  <c r="S699" i="1" s="1"/>
  <c r="H109" i="4"/>
  <c r="H110" i="4"/>
  <c r="H111" i="4"/>
  <c r="H112" i="4"/>
  <c r="S722" i="1" s="1"/>
  <c r="H113" i="4"/>
  <c r="H114" i="4"/>
  <c r="S293" i="1" s="1"/>
  <c r="H115" i="4"/>
  <c r="S13" i="1" s="1"/>
  <c r="H116" i="4"/>
  <c r="H117" i="4"/>
  <c r="H118" i="4"/>
  <c r="H119" i="4"/>
  <c r="H120" i="4"/>
  <c r="S527" i="1" s="1"/>
  <c r="H121" i="4"/>
  <c r="H122" i="4"/>
  <c r="S451" i="1" s="1"/>
  <c r="H123" i="4"/>
  <c r="H124" i="4"/>
  <c r="H125" i="4"/>
  <c r="H126" i="4"/>
  <c r="H127" i="4"/>
  <c r="S400" i="1" s="1"/>
  <c r="H128" i="4"/>
  <c r="S354" i="1" s="1"/>
  <c r="H129" i="4"/>
  <c r="H130" i="4"/>
  <c r="H131" i="4"/>
  <c r="S977" i="1" s="1"/>
  <c r="H132" i="4"/>
  <c r="H133" i="4"/>
  <c r="H134" i="4"/>
  <c r="H135" i="4"/>
  <c r="H136" i="4"/>
  <c r="H137" i="4"/>
  <c r="H138" i="4"/>
  <c r="S411" i="1" s="1"/>
  <c r="H139" i="4"/>
  <c r="S342" i="1" s="1"/>
  <c r="H140" i="4"/>
  <c r="H141" i="4"/>
  <c r="S641" i="1" s="1"/>
  <c r="H142" i="4"/>
  <c r="H143" i="4"/>
  <c r="S848" i="1" s="1"/>
  <c r="H144" i="4"/>
  <c r="S770" i="1" s="1"/>
  <c r="H145" i="4"/>
  <c r="H146" i="4"/>
  <c r="S197" i="1" s="1"/>
  <c r="H147" i="4"/>
  <c r="H148" i="4"/>
  <c r="S407" i="1" s="1"/>
  <c r="H149" i="4"/>
  <c r="H150" i="4"/>
  <c r="H151" i="4"/>
  <c r="S606" i="1" s="1"/>
  <c r="H152" i="4"/>
  <c r="H153" i="4"/>
  <c r="H154" i="4"/>
  <c r="H155" i="4"/>
  <c r="H156" i="4"/>
  <c r="H157" i="4"/>
  <c r="H158" i="4"/>
  <c r="H159" i="4"/>
  <c r="H160" i="4"/>
  <c r="H161" i="4"/>
  <c r="H162" i="4"/>
  <c r="S150" i="1" s="1"/>
  <c r="H163" i="4"/>
  <c r="H164" i="4"/>
  <c r="H165" i="4"/>
  <c r="H166" i="4"/>
  <c r="S839" i="1" s="1"/>
  <c r="H167" i="4"/>
  <c r="S579" i="1" s="1"/>
  <c r="H168" i="4"/>
  <c r="H169" i="4"/>
  <c r="S936" i="1" s="1"/>
  <c r="H170" i="4"/>
  <c r="H171" i="4"/>
  <c r="H172" i="4"/>
  <c r="H173" i="4"/>
  <c r="H174" i="4"/>
  <c r="S273" i="1" s="1"/>
  <c r="H175" i="4"/>
  <c r="H176" i="4"/>
  <c r="H177" i="4"/>
  <c r="H178" i="4"/>
  <c r="H179" i="4"/>
  <c r="S183" i="1" s="1"/>
  <c r="H180" i="4"/>
  <c r="S456" i="1" s="1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S448" i="1" s="1"/>
  <c r="H197" i="4"/>
  <c r="S690" i="1" s="1"/>
  <c r="H198" i="4"/>
  <c r="H199" i="4"/>
  <c r="S896" i="1" s="1"/>
  <c r="H200" i="4"/>
  <c r="S555" i="1" s="1"/>
  <c r="H201" i="4"/>
  <c r="H202" i="4"/>
  <c r="S389" i="1" s="1"/>
  <c r="H203" i="4"/>
  <c r="H204" i="4"/>
  <c r="H205" i="4"/>
  <c r="H206" i="4"/>
  <c r="H207" i="4"/>
  <c r="H208" i="4"/>
  <c r="H209" i="4"/>
  <c r="H210" i="4"/>
  <c r="H211" i="4"/>
  <c r="S705" i="1" s="1"/>
  <c r="H212" i="4"/>
  <c r="S109" i="1" s="1"/>
  <c r="H213" i="4"/>
  <c r="H214" i="4"/>
  <c r="H215" i="4"/>
  <c r="H216" i="4"/>
  <c r="S459" i="1" s="1"/>
  <c r="H217" i="4"/>
  <c r="S831" i="1" s="1"/>
  <c r="H218" i="4"/>
  <c r="H219" i="4"/>
  <c r="H220" i="4"/>
  <c r="S364" i="1" s="1"/>
  <c r="H221" i="4"/>
  <c r="H222" i="4"/>
  <c r="H223" i="4"/>
  <c r="S149" i="1" s="1"/>
  <c r="H224" i="4"/>
  <c r="S933" i="1" s="1"/>
  <c r="H225" i="4"/>
  <c r="S384" i="1" s="1"/>
  <c r="H226" i="4"/>
  <c r="H227" i="4"/>
  <c r="H228" i="4"/>
  <c r="S805" i="1" s="1"/>
  <c r="H229" i="4"/>
  <c r="H230" i="4"/>
  <c r="H231" i="4"/>
  <c r="H232" i="4"/>
  <c r="H233" i="4"/>
  <c r="H234" i="4"/>
  <c r="H235" i="4"/>
  <c r="H236" i="4"/>
  <c r="S76" i="1" s="1"/>
  <c r="H237" i="4"/>
  <c r="H238" i="4"/>
  <c r="S395" i="1" s="1"/>
  <c r="H239" i="4"/>
  <c r="S93" i="1" s="1"/>
  <c r="H240" i="4"/>
  <c r="H241" i="4"/>
  <c r="S10" i="1" s="1"/>
  <c r="H242" i="4"/>
  <c r="H243" i="4"/>
  <c r="H244" i="4"/>
  <c r="H245" i="4"/>
  <c r="S559" i="1" s="1"/>
  <c r="H246" i="4"/>
  <c r="H247" i="4"/>
  <c r="S858" i="1" s="1"/>
  <c r="H248" i="4"/>
  <c r="S905" i="1" s="1"/>
  <c r="H249" i="4"/>
  <c r="S160" i="1" s="1"/>
  <c r="H250" i="4"/>
  <c r="S600" i="1" s="1"/>
  <c r="H251" i="4"/>
  <c r="H252" i="4"/>
  <c r="H253" i="4"/>
  <c r="H254" i="4"/>
  <c r="S409" i="1" s="1"/>
  <c r="H255" i="4"/>
  <c r="H256" i="4"/>
  <c r="H257" i="4"/>
  <c r="H258" i="4"/>
  <c r="S441" i="1" s="1"/>
  <c r="H259" i="4"/>
  <c r="S516" i="1" s="1"/>
  <c r="H260" i="4"/>
  <c r="H261" i="4"/>
  <c r="H262" i="4"/>
  <c r="S552" i="1" s="1"/>
  <c r="H263" i="4"/>
  <c r="H264" i="4"/>
  <c r="S259" i="1" s="1"/>
  <c r="H265" i="4"/>
  <c r="H266" i="4"/>
  <c r="H267" i="4"/>
  <c r="S823" i="1" s="1"/>
  <c r="H268" i="4"/>
  <c r="S345" i="1" s="1"/>
  <c r="H269" i="4"/>
  <c r="H270" i="4"/>
  <c r="H271" i="4"/>
  <c r="S422" i="1" s="1"/>
  <c r="H272" i="4"/>
  <c r="H273" i="4"/>
  <c r="H274" i="4"/>
  <c r="H275" i="4"/>
  <c r="H276" i="4"/>
  <c r="S1000" i="1" s="1"/>
  <c r="H277" i="4"/>
  <c r="S385" i="1" s="1"/>
  <c r="H278" i="4"/>
  <c r="H279" i="4"/>
  <c r="H280" i="4"/>
  <c r="S49" i="1" s="1"/>
  <c r="H281" i="4"/>
  <c r="S36" i="1" s="1"/>
  <c r="H282" i="4"/>
  <c r="H283" i="4"/>
  <c r="S808" i="1" s="1"/>
  <c r="H284" i="4"/>
  <c r="H285" i="4"/>
  <c r="S375" i="1" s="1"/>
  <c r="H286" i="4"/>
  <c r="H287" i="4"/>
  <c r="H288" i="4"/>
  <c r="H289" i="4"/>
  <c r="S639" i="1" s="1"/>
  <c r="H290" i="4"/>
  <c r="S973" i="1" s="1"/>
  <c r="H291" i="4"/>
  <c r="H292" i="4"/>
  <c r="S148" i="1" s="1"/>
  <c r="H293" i="4"/>
  <c r="H294" i="4"/>
  <c r="H295" i="4"/>
  <c r="H296" i="4"/>
  <c r="H297" i="4"/>
  <c r="H298" i="4"/>
  <c r="S541" i="1" s="1"/>
  <c r="H299" i="4"/>
  <c r="H300" i="4"/>
  <c r="H301" i="4"/>
  <c r="H302" i="4"/>
  <c r="H303" i="4"/>
  <c r="H304" i="4"/>
  <c r="H305" i="4"/>
  <c r="S609" i="1" s="1"/>
  <c r="H306" i="4"/>
  <c r="H307" i="4"/>
  <c r="H308" i="4"/>
  <c r="H309" i="4"/>
  <c r="H310" i="4"/>
  <c r="H311" i="4"/>
  <c r="H312" i="4"/>
  <c r="S386" i="1" s="1"/>
  <c r="H313" i="4"/>
  <c r="S863" i="1" s="1"/>
  <c r="H314" i="4"/>
  <c r="H315" i="4"/>
  <c r="H316" i="4"/>
  <c r="S62" i="1" s="1"/>
  <c r="H317" i="4"/>
  <c r="H318" i="4"/>
  <c r="H319" i="4"/>
  <c r="H320" i="4"/>
  <c r="H321" i="4"/>
  <c r="H322" i="4"/>
  <c r="S217" i="1" s="1"/>
  <c r="H323" i="4"/>
  <c r="H324" i="4"/>
  <c r="H325" i="4"/>
  <c r="H326" i="4"/>
  <c r="H327" i="4"/>
  <c r="H328" i="4"/>
  <c r="S460" i="1" s="1"/>
  <c r="H329" i="4"/>
  <c r="H330" i="4"/>
  <c r="S172" i="1" s="1"/>
  <c r="H331" i="4"/>
  <c r="S378" i="1" s="1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S391" i="1" s="1"/>
  <c r="H347" i="4"/>
  <c r="H348" i="4"/>
  <c r="H349" i="4"/>
  <c r="H350" i="4"/>
  <c r="H351" i="4"/>
  <c r="S252" i="1" s="1"/>
  <c r="H352" i="4"/>
  <c r="H353" i="4"/>
  <c r="S902" i="1" s="1"/>
  <c r="H354" i="4"/>
  <c r="H355" i="4"/>
  <c r="H356" i="4"/>
  <c r="H357" i="4"/>
  <c r="H358" i="4"/>
  <c r="S492" i="1" s="1"/>
  <c r="H359" i="4"/>
  <c r="H360" i="4"/>
  <c r="H361" i="4"/>
  <c r="S702" i="1" s="1"/>
  <c r="H362" i="4"/>
  <c r="H363" i="4"/>
  <c r="S556" i="1" s="1"/>
  <c r="H364" i="4"/>
  <c r="H365" i="4"/>
  <c r="H366" i="4"/>
  <c r="H367" i="4"/>
  <c r="H368" i="4"/>
  <c r="S237" i="1" s="1"/>
  <c r="H369" i="4"/>
  <c r="H370" i="4"/>
  <c r="H371" i="4"/>
  <c r="H372" i="4"/>
  <c r="H373" i="4"/>
  <c r="H374" i="4"/>
  <c r="H375" i="4"/>
  <c r="H376" i="4"/>
  <c r="H377" i="4"/>
  <c r="S826" i="1" s="1"/>
  <c r="H378" i="4"/>
  <c r="H379" i="4"/>
  <c r="H380" i="4"/>
  <c r="H381" i="4"/>
  <c r="H382" i="4"/>
  <c r="S757" i="1" s="1"/>
  <c r="H383" i="4"/>
  <c r="H384" i="4"/>
  <c r="S175" i="1" s="1"/>
  <c r="H385" i="4"/>
  <c r="H386" i="4"/>
  <c r="S340" i="1" s="1"/>
  <c r="H387" i="4"/>
  <c r="H388" i="4"/>
  <c r="H389" i="4"/>
  <c r="H390" i="4"/>
  <c r="H391" i="4"/>
  <c r="H392" i="4"/>
  <c r="S176" i="1" s="1"/>
  <c r="H393" i="4"/>
  <c r="H394" i="4"/>
  <c r="H395" i="4"/>
  <c r="H396" i="4"/>
  <c r="H397" i="4"/>
  <c r="H398" i="4"/>
  <c r="S843" i="1" s="1"/>
  <c r="H399" i="4"/>
  <c r="H400" i="4"/>
  <c r="H401" i="4"/>
  <c r="H402" i="4"/>
  <c r="H403" i="4"/>
  <c r="H404" i="4"/>
  <c r="S211" i="1" s="1"/>
  <c r="H405" i="4"/>
  <c r="H406" i="4"/>
  <c r="H407" i="4"/>
  <c r="H408" i="4"/>
  <c r="S44" i="1" s="1"/>
  <c r="H409" i="4"/>
  <c r="S117" i="1" s="1"/>
  <c r="H410" i="4"/>
  <c r="H411" i="4"/>
  <c r="H412" i="4"/>
  <c r="S235" i="1" s="1"/>
  <c r="H413" i="4"/>
  <c r="H414" i="4"/>
  <c r="H415" i="4"/>
  <c r="H416" i="4"/>
  <c r="H417" i="4"/>
  <c r="H418" i="4"/>
  <c r="S636" i="1" s="1"/>
  <c r="H419" i="4"/>
  <c r="S412" i="1" s="1"/>
  <c r="H420" i="4"/>
  <c r="H421" i="4"/>
  <c r="H422" i="4"/>
  <c r="H423" i="4"/>
  <c r="H424" i="4"/>
  <c r="H425" i="4"/>
  <c r="H426" i="4"/>
  <c r="H427" i="4"/>
  <c r="S784" i="1" s="1"/>
  <c r="H428" i="4"/>
  <c r="H429" i="4"/>
  <c r="S339" i="1" s="1"/>
  <c r="H430" i="4"/>
  <c r="H431" i="4"/>
  <c r="H432" i="4"/>
  <c r="H433" i="4"/>
  <c r="H434" i="4"/>
  <c r="H435" i="4"/>
  <c r="S756" i="1" s="1"/>
  <c r="I388" i="4"/>
  <c r="I72" i="4"/>
  <c r="I297" i="4"/>
  <c r="I307" i="4"/>
  <c r="I25" i="4"/>
  <c r="I181" i="4"/>
  <c r="I160" i="4"/>
  <c r="I315" i="4"/>
  <c r="I241" i="4"/>
  <c r="I6" i="4"/>
  <c r="I272" i="4"/>
  <c r="I115" i="4"/>
  <c r="I14" i="4"/>
  <c r="I431" i="4"/>
  <c r="I229" i="4"/>
  <c r="I401" i="4"/>
  <c r="I209" i="4"/>
  <c r="I74" i="4"/>
  <c r="I95" i="4"/>
  <c r="I306" i="4"/>
  <c r="I365" i="4"/>
  <c r="I303" i="4"/>
  <c r="I104" i="4"/>
  <c r="I52" i="4"/>
  <c r="I414" i="4"/>
  <c r="I81" i="4"/>
  <c r="I210" i="4"/>
  <c r="I249" i="4"/>
  <c r="I235" i="4"/>
  <c r="I322" i="4"/>
  <c r="I420" i="4"/>
  <c r="I428" i="4"/>
  <c r="I26" i="4"/>
  <c r="I399" i="4"/>
  <c r="I184" i="4"/>
  <c r="I334" i="4"/>
  <c r="I323" i="4"/>
  <c r="I165" i="4"/>
  <c r="I356" i="4"/>
  <c r="I230" i="4"/>
  <c r="I394" i="4"/>
  <c r="I234" i="4"/>
  <c r="I325" i="4"/>
  <c r="I403" i="4"/>
  <c r="I123" i="4"/>
  <c r="I177" i="4"/>
  <c r="I280" i="4"/>
  <c r="I350" i="4"/>
  <c r="I369" i="4"/>
  <c r="I185" i="4"/>
  <c r="I194" i="4"/>
  <c r="I4" i="4"/>
  <c r="I63" i="4"/>
  <c r="I109" i="4"/>
  <c r="I424" i="4"/>
  <c r="I28" i="4"/>
  <c r="I12" i="4"/>
  <c r="I316" i="4"/>
  <c r="I170" i="4"/>
  <c r="I336" i="4"/>
  <c r="I337" i="4"/>
  <c r="I46" i="4"/>
  <c r="I164" i="4"/>
  <c r="I183" i="4"/>
  <c r="I182" i="4"/>
  <c r="I93" i="4"/>
  <c r="I317" i="4"/>
  <c r="I361" i="4"/>
  <c r="I320" i="4"/>
  <c r="I168" i="4"/>
  <c r="I236" i="4"/>
  <c r="I16" i="4"/>
  <c r="I84" i="4"/>
  <c r="I219" i="4"/>
  <c r="I425" i="4"/>
  <c r="I355" i="4"/>
  <c r="I335" i="4"/>
  <c r="I357" i="4"/>
  <c r="I159" i="4"/>
  <c r="I77" i="4"/>
  <c r="I333" i="4"/>
  <c r="I153" i="4"/>
  <c r="I375" i="4"/>
  <c r="I78" i="4"/>
  <c r="I5" i="4"/>
  <c r="I413" i="4"/>
  <c r="I150" i="4"/>
  <c r="I227" i="4"/>
  <c r="I270" i="4"/>
  <c r="I395" i="4"/>
  <c r="I298" i="4"/>
  <c r="I126" i="4"/>
  <c r="I23" i="4"/>
  <c r="I423" i="4"/>
  <c r="I383" i="4"/>
  <c r="I193" i="4"/>
  <c r="I129" i="4"/>
  <c r="I362" i="4"/>
  <c r="I284" i="4"/>
  <c r="I212" i="4"/>
  <c r="I222" i="4"/>
  <c r="I55" i="4"/>
  <c r="I385" i="4"/>
  <c r="I107" i="4"/>
  <c r="I54" i="4"/>
  <c r="I293" i="4"/>
  <c r="I409" i="4"/>
  <c r="I145" i="4"/>
  <c r="I38" i="4"/>
  <c r="I50" i="4"/>
  <c r="I116" i="4"/>
  <c r="I204" i="4"/>
  <c r="I61" i="4"/>
  <c r="I330" i="4"/>
  <c r="I332" i="4"/>
  <c r="I397" i="4"/>
  <c r="I221" i="4"/>
  <c r="I59" i="4"/>
  <c r="I253" i="4"/>
  <c r="I9" i="4"/>
  <c r="I188" i="4"/>
  <c r="I379" i="4"/>
  <c r="I255" i="4"/>
  <c r="I352" i="4"/>
  <c r="I156" i="4"/>
  <c r="I42" i="4"/>
  <c r="I340" i="4"/>
  <c r="I82" i="4"/>
  <c r="I308" i="4"/>
  <c r="I152" i="4"/>
  <c r="I402" i="4"/>
  <c r="I223" i="4"/>
  <c r="I162" i="4"/>
  <c r="I68" i="4"/>
  <c r="I8" i="4"/>
  <c r="I69" i="4"/>
  <c r="I103" i="4"/>
  <c r="I265" i="4"/>
  <c r="I105" i="4"/>
  <c r="I118" i="4"/>
  <c r="I367" i="4"/>
  <c r="I381" i="4"/>
  <c r="I348" i="4"/>
  <c r="I214" i="4"/>
  <c r="I40" i="4"/>
  <c r="I411" i="4"/>
  <c r="I343" i="4"/>
  <c r="I101" i="4"/>
  <c r="I434" i="4"/>
  <c r="I384" i="4"/>
  <c r="I392" i="4"/>
  <c r="I134" i="4"/>
  <c r="I186" i="4"/>
  <c r="I161" i="4"/>
  <c r="I243" i="4"/>
  <c r="I179" i="4"/>
  <c r="I256" i="4"/>
  <c r="I374" i="4"/>
  <c r="I349" i="4"/>
  <c r="I65" i="4"/>
  <c r="I400" i="4"/>
  <c r="I274" i="4"/>
  <c r="I66" i="4"/>
  <c r="I364" i="4"/>
  <c r="I239" i="4"/>
  <c r="I366" i="4"/>
  <c r="I21" i="4"/>
  <c r="I251" i="4"/>
  <c r="I37" i="4"/>
  <c r="I266" i="4"/>
  <c r="I404" i="4"/>
  <c r="I39" i="4"/>
  <c r="I80" i="4"/>
  <c r="I60" i="4"/>
  <c r="I372" i="4"/>
  <c r="I432" i="4"/>
  <c r="I195" i="4"/>
  <c r="I142" i="4"/>
  <c r="I49" i="4"/>
  <c r="I341" i="4"/>
  <c r="I36" i="4"/>
  <c r="I163" i="4"/>
  <c r="I344" i="4"/>
  <c r="I415" i="4"/>
  <c r="I412" i="4"/>
  <c r="I283" i="4"/>
  <c r="I53" i="4"/>
  <c r="I347" i="4"/>
  <c r="I89" i="4"/>
  <c r="I10" i="4"/>
  <c r="I2" i="4"/>
  <c r="I351" i="4"/>
  <c r="I373" i="4"/>
  <c r="I178" i="4"/>
  <c r="I233" i="4"/>
  <c r="I290" i="4"/>
  <c r="I22" i="4"/>
  <c r="I57" i="4"/>
  <c r="I205" i="4"/>
  <c r="I387" i="4"/>
  <c r="I282" i="4"/>
  <c r="I119" i="4"/>
  <c r="I301" i="4"/>
  <c r="I405" i="4"/>
  <c r="I386" i="4"/>
  <c r="I174" i="4"/>
  <c r="I97" i="4"/>
  <c r="I430" i="4"/>
  <c r="I371" i="4"/>
  <c r="I291" i="4"/>
  <c r="I155" i="4"/>
  <c r="I18" i="4"/>
  <c r="I75" i="4"/>
  <c r="I207" i="4"/>
  <c r="I114" i="4"/>
  <c r="I257" i="4"/>
  <c r="I299" i="4"/>
  <c r="I252" i="4"/>
  <c r="I295" i="4"/>
  <c r="I71" i="4"/>
  <c r="I378" i="4"/>
  <c r="I327" i="4"/>
  <c r="I292" i="4"/>
  <c r="I11" i="4"/>
  <c r="I176" i="4"/>
  <c r="I83" i="4"/>
  <c r="I288" i="4"/>
  <c r="I67" i="4"/>
  <c r="I269" i="4"/>
  <c r="I86" i="4"/>
  <c r="I231" i="4"/>
  <c r="I273" i="4"/>
  <c r="I429" i="4"/>
  <c r="I148" i="4"/>
  <c r="I47" i="4"/>
  <c r="I73" i="4"/>
  <c r="I286" i="4"/>
  <c r="I244" i="4"/>
  <c r="I139" i="4"/>
  <c r="I117" i="4"/>
  <c r="I396" i="4"/>
  <c r="I268" i="4"/>
  <c r="I190" i="4"/>
  <c r="I133" i="4"/>
  <c r="I191" i="4"/>
  <c r="I34" i="4"/>
  <c r="I393" i="4"/>
  <c r="I128" i="4"/>
  <c r="I208" i="4"/>
  <c r="I137" i="4"/>
  <c r="I198" i="4"/>
  <c r="I132" i="4"/>
  <c r="I125" i="4"/>
  <c r="I319" i="4"/>
  <c r="I121" i="4"/>
  <c r="I220" i="4"/>
  <c r="I406" i="4"/>
  <c r="I172" i="4"/>
  <c r="I187" i="4"/>
  <c r="I213" i="4"/>
  <c r="I171" i="4"/>
  <c r="I417" i="4"/>
  <c r="I363" i="4"/>
  <c r="I225" i="4"/>
  <c r="I312" i="4"/>
  <c r="I346" i="4"/>
  <c r="I135" i="4"/>
  <c r="I285" i="4"/>
  <c r="I238" i="4"/>
  <c r="I76" i="4"/>
  <c r="I329" i="4"/>
  <c r="I339" i="4"/>
  <c r="I44" i="4"/>
  <c r="I127" i="4"/>
  <c r="I58" i="4"/>
  <c r="I359" i="4"/>
  <c r="I140" i="4"/>
  <c r="I242" i="4"/>
  <c r="I43" i="4"/>
  <c r="I254" i="4"/>
  <c r="I419" i="4"/>
  <c r="I35" i="4"/>
  <c r="I124" i="4"/>
  <c r="I390" i="4"/>
  <c r="I149" i="4"/>
  <c r="I416" i="4"/>
  <c r="I278" i="4"/>
  <c r="I173" i="4"/>
  <c r="I196" i="4"/>
  <c r="I245" i="4"/>
  <c r="I354" i="4"/>
  <c r="I376" i="4"/>
  <c r="I324" i="4"/>
  <c r="I96" i="4"/>
  <c r="I422" i="4"/>
  <c r="I302" i="4"/>
  <c r="I258" i="4"/>
  <c r="I407" i="4"/>
  <c r="I92" i="4"/>
  <c r="I20" i="4"/>
  <c r="I215" i="4"/>
  <c r="I206" i="4"/>
  <c r="I318" i="4"/>
  <c r="I281" i="4"/>
  <c r="I122" i="4"/>
  <c r="I85" i="4"/>
  <c r="I180" i="4"/>
  <c r="I158" i="4"/>
  <c r="I232" i="4"/>
  <c r="I216" i="4"/>
  <c r="I328" i="4"/>
  <c r="I130" i="4"/>
  <c r="I202" i="4"/>
  <c r="I27" i="4"/>
  <c r="I314" i="4"/>
  <c r="I342" i="4"/>
  <c r="I64" i="4"/>
  <c r="I154" i="4"/>
  <c r="I358" i="4"/>
  <c r="I300" i="4"/>
  <c r="I331" i="4"/>
  <c r="I259" i="4"/>
  <c r="I29" i="4"/>
  <c r="I201" i="4"/>
  <c r="I87" i="4"/>
  <c r="I113" i="4"/>
  <c r="I120" i="4"/>
  <c r="I15" i="4"/>
  <c r="I41" i="4"/>
  <c r="I264" i="4"/>
  <c r="I368" i="4"/>
  <c r="I287" i="4"/>
  <c r="I147" i="4"/>
  <c r="I267" i="4"/>
  <c r="I262" i="4"/>
  <c r="I200" i="4"/>
  <c r="I338" i="4"/>
  <c r="I226" i="4"/>
  <c r="I157" i="4"/>
  <c r="I62" i="4"/>
  <c r="I277" i="4"/>
  <c r="I218" i="4"/>
  <c r="I167" i="4"/>
  <c r="I418" i="4"/>
  <c r="I31" i="4"/>
  <c r="I391" i="4"/>
  <c r="I294" i="4"/>
  <c r="I250" i="4"/>
  <c r="I106" i="4"/>
  <c r="I151" i="4"/>
  <c r="I79" i="4"/>
  <c r="I305" i="4"/>
  <c r="I91" i="4"/>
  <c r="I326" i="4"/>
  <c r="I136" i="4"/>
  <c r="I360" i="4"/>
  <c r="I304" i="4"/>
  <c r="I279" i="4"/>
  <c r="I138" i="4"/>
  <c r="I389" i="4"/>
  <c r="I19" i="4"/>
  <c r="I111" i="4"/>
  <c r="I100" i="4"/>
  <c r="I263" i="4"/>
  <c r="I141" i="4"/>
  <c r="I311" i="4"/>
  <c r="I70" i="4"/>
  <c r="I426" i="4"/>
  <c r="I237" i="4"/>
  <c r="I408" i="4"/>
  <c r="I48" i="4"/>
  <c r="I99" i="4"/>
  <c r="I102" i="4"/>
  <c r="I289" i="4"/>
  <c r="I175" i="4"/>
  <c r="I197" i="4"/>
  <c r="I240" i="4"/>
  <c r="I345" i="4"/>
  <c r="I146" i="4"/>
  <c r="I108" i="4"/>
  <c r="I17" i="4"/>
  <c r="I260" i="4"/>
  <c r="I321" i="4"/>
  <c r="I56" i="4"/>
  <c r="I211" i="4"/>
  <c r="I275" i="4"/>
  <c r="I410" i="4"/>
  <c r="I110" i="4"/>
  <c r="I112" i="4"/>
  <c r="I309" i="4"/>
  <c r="I380" i="4"/>
  <c r="I192" i="4"/>
  <c r="I271" i="4"/>
  <c r="I435" i="4"/>
  <c r="I382" i="4"/>
  <c r="I98" i="4"/>
  <c r="I246" i="4"/>
  <c r="I94" i="4"/>
  <c r="I189" i="4"/>
  <c r="I144" i="4"/>
  <c r="I24" i="4"/>
  <c r="I261" i="4"/>
  <c r="I427" i="4"/>
  <c r="I3" i="4"/>
  <c r="I88" i="4"/>
  <c r="I310" i="4"/>
  <c r="I296" i="4"/>
  <c r="I30" i="4"/>
  <c r="I13" i="4"/>
  <c r="I370" i="4"/>
  <c r="I169" i="4"/>
  <c r="I377" i="4"/>
  <c r="I217" i="4"/>
  <c r="I203" i="4"/>
  <c r="I166" i="4"/>
  <c r="I276" i="4"/>
  <c r="I398" i="4"/>
  <c r="I143" i="4"/>
  <c r="I247" i="4"/>
  <c r="I313" i="4"/>
  <c r="I421" i="4"/>
  <c r="I199" i="4"/>
  <c r="I353" i="4"/>
  <c r="I248" i="4"/>
  <c r="I33" i="4"/>
  <c r="I433" i="4"/>
  <c r="I45" i="4"/>
  <c r="I224" i="4"/>
  <c r="I7" i="4"/>
  <c r="I90" i="4"/>
  <c r="I51" i="4"/>
  <c r="I32" i="4"/>
  <c r="I131" i="4"/>
  <c r="I228" i="4"/>
  <c r="Q2" i="1"/>
  <c r="Q3" i="1"/>
  <c r="Q4" i="1"/>
  <c r="Q173" i="1"/>
  <c r="Q6" i="1"/>
  <c r="Q7" i="1"/>
  <c r="Q8" i="1"/>
  <c r="Q9" i="1"/>
  <c r="Q10" i="1"/>
  <c r="Q783" i="1"/>
  <c r="Q12" i="1"/>
  <c r="Q13" i="1"/>
  <c r="Q14" i="1"/>
  <c r="Q15" i="1"/>
  <c r="Q16" i="1"/>
  <c r="Q299" i="1"/>
  <c r="Q976" i="1"/>
  <c r="Q19" i="1"/>
  <c r="Q359" i="1"/>
  <c r="Q21" i="1"/>
  <c r="Q22" i="1"/>
  <c r="Q503" i="1"/>
  <c r="Q25" i="1"/>
  <c r="Q26" i="1"/>
  <c r="Q27" i="1"/>
  <c r="Q28" i="1"/>
  <c r="Q160" i="1"/>
  <c r="Q865" i="1"/>
  <c r="Q217" i="1"/>
  <c r="Q32" i="1"/>
  <c r="Q775" i="1"/>
  <c r="Q34" i="1"/>
  <c r="Q35" i="1"/>
  <c r="Q322" i="1"/>
  <c r="Q37" i="1"/>
  <c r="Q38" i="1"/>
  <c r="Q344" i="1"/>
  <c r="Q466" i="1"/>
  <c r="Q42" i="1"/>
  <c r="Q43" i="1"/>
  <c r="Q505" i="1"/>
  <c r="Q45" i="1"/>
  <c r="Q46" i="1"/>
  <c r="Q48" i="1"/>
  <c r="Q49" i="1"/>
  <c r="Q361" i="1"/>
  <c r="Q51" i="1"/>
  <c r="Q53" i="1"/>
  <c r="Q54" i="1"/>
  <c r="Q55" i="1"/>
  <c r="Q56" i="1"/>
  <c r="Q462" i="1"/>
  <c r="Q58" i="1"/>
  <c r="Q59" i="1"/>
  <c r="Q253" i="1"/>
  <c r="Q61" i="1"/>
  <c r="Q62" i="1"/>
  <c r="Q64" i="1"/>
  <c r="Q589" i="1"/>
  <c r="Q306" i="1"/>
  <c r="Q67" i="1"/>
  <c r="Q630" i="1"/>
  <c r="Q69" i="1"/>
  <c r="Q70" i="1"/>
  <c r="Q702" i="1"/>
  <c r="Q73" i="1"/>
  <c r="Q74" i="1"/>
  <c r="Q573" i="1"/>
  <c r="Q76" i="1"/>
  <c r="Q77" i="1"/>
  <c r="Q926" i="1"/>
  <c r="Q437" i="1"/>
  <c r="Q744" i="1"/>
  <c r="Q969" i="1"/>
  <c r="Q82" i="1"/>
  <c r="Q219" i="1"/>
  <c r="Q508" i="1"/>
  <c r="Q85" i="1"/>
  <c r="Q895" i="1"/>
  <c r="Q87" i="1"/>
  <c r="Q88" i="1"/>
  <c r="Q89" i="1"/>
  <c r="Q239" i="1"/>
  <c r="Q91" i="1"/>
  <c r="Q92" i="1"/>
  <c r="Q870" i="1"/>
  <c r="Q801" i="1"/>
  <c r="Q96" i="1"/>
  <c r="Q97" i="1"/>
  <c r="Q98" i="1"/>
  <c r="Q99" i="1"/>
  <c r="Q649" i="1"/>
  <c r="Q103" i="1"/>
  <c r="Q104" i="1"/>
  <c r="Q105" i="1"/>
  <c r="Q106" i="1"/>
  <c r="Q107" i="1"/>
  <c r="Q903" i="1"/>
  <c r="Q109" i="1"/>
  <c r="Q110" i="1"/>
  <c r="Q599" i="1"/>
  <c r="Q113" i="1"/>
  <c r="Q114" i="1"/>
  <c r="Q115" i="1"/>
  <c r="Q184" i="1"/>
  <c r="Q117" i="1"/>
  <c r="Q118" i="1"/>
  <c r="Q120" i="1"/>
  <c r="Q121" i="1"/>
  <c r="Q122" i="1"/>
  <c r="Q123" i="1"/>
  <c r="Q703" i="1"/>
  <c r="Q126" i="1"/>
  <c r="Q172" i="1"/>
  <c r="Q128" i="1"/>
  <c r="Q129" i="1"/>
  <c r="Q130" i="1"/>
  <c r="Q131" i="1"/>
  <c r="Q132" i="1"/>
  <c r="Q661" i="1"/>
  <c r="Q134" i="1"/>
  <c r="Q732" i="1"/>
  <c r="Q136" i="1"/>
  <c r="Q847" i="1"/>
  <c r="Q138" i="1"/>
  <c r="Q139" i="1"/>
  <c r="Q667" i="1"/>
  <c r="Q141" i="1"/>
  <c r="Q928" i="1"/>
  <c r="Q144" i="1"/>
  <c r="Q715" i="1"/>
  <c r="Q146" i="1"/>
  <c r="Q147" i="1"/>
  <c r="Q149" i="1"/>
  <c r="Q150" i="1"/>
  <c r="Q151" i="1"/>
  <c r="Q152" i="1"/>
  <c r="Q153" i="1"/>
  <c r="Q635" i="1"/>
  <c r="Q155" i="1"/>
  <c r="Q156" i="1"/>
  <c r="Q590" i="1"/>
  <c r="Q426" i="1"/>
  <c r="Q159" i="1"/>
  <c r="Q282" i="1"/>
  <c r="Q161" i="1"/>
  <c r="Q162" i="1"/>
  <c r="Q163" i="1"/>
  <c r="Q164" i="1"/>
  <c r="Q165" i="1"/>
  <c r="Q166" i="1"/>
  <c r="Q168" i="1"/>
  <c r="Q169" i="1"/>
  <c r="Q170" i="1"/>
  <c r="Q171" i="1"/>
  <c r="Q309" i="1"/>
  <c r="Q80" i="1"/>
  <c r="Q174" i="1"/>
  <c r="Q175" i="1"/>
  <c r="Q176" i="1"/>
  <c r="Q177" i="1"/>
  <c r="Q178" i="1"/>
  <c r="Q179" i="1"/>
  <c r="Q287" i="1"/>
  <c r="Q181" i="1"/>
  <c r="Q119" i="1"/>
  <c r="Q183" i="1"/>
  <c r="Q652" i="1"/>
  <c r="Q220" i="1"/>
  <c r="Q186" i="1"/>
  <c r="Q591" i="1"/>
  <c r="Q188" i="1"/>
  <c r="Q189" i="1"/>
  <c r="Q190" i="1"/>
  <c r="Q192" i="1"/>
  <c r="Q193" i="1"/>
  <c r="Q194" i="1"/>
  <c r="Q195" i="1"/>
  <c r="Q810" i="1"/>
  <c r="Q314" i="1"/>
  <c r="Q470" i="1"/>
  <c r="Q463" i="1"/>
  <c r="Q200" i="1"/>
  <c r="Q93" i="1"/>
  <c r="Q202" i="1"/>
  <c r="Q203" i="1"/>
  <c r="Q204" i="1"/>
  <c r="Q205" i="1"/>
  <c r="Q613" i="1"/>
  <c r="Q310" i="1"/>
  <c r="Q208" i="1"/>
  <c r="Q209" i="1"/>
  <c r="Q210" i="1"/>
  <c r="Q211" i="1"/>
  <c r="Q830" i="1"/>
  <c r="Q213" i="1"/>
  <c r="Q214" i="1"/>
  <c r="Q216" i="1"/>
  <c r="Q509" i="1"/>
  <c r="Q218" i="1"/>
  <c r="Q94" i="1"/>
  <c r="Q307" i="1"/>
  <c r="Q749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808" i="1"/>
  <c r="Q238" i="1"/>
  <c r="Q240" i="1"/>
  <c r="Q241" i="1"/>
  <c r="Q560" i="1"/>
  <c r="Q66" i="1"/>
  <c r="Q245" i="1"/>
  <c r="Q246" i="1"/>
  <c r="Q247" i="1"/>
  <c r="Q248" i="1"/>
  <c r="Q316" i="1"/>
  <c r="Q250" i="1"/>
  <c r="Q423" i="1"/>
  <c r="Q252" i="1"/>
  <c r="Q191" i="1"/>
  <c r="Q254" i="1"/>
  <c r="Q255" i="1"/>
  <c r="Q256" i="1"/>
  <c r="Q257" i="1"/>
  <c r="Q973" i="1"/>
  <c r="Q943" i="1"/>
  <c r="Q260" i="1"/>
  <c r="Q261" i="1"/>
  <c r="Q262" i="1"/>
  <c r="Q264" i="1"/>
  <c r="Q265" i="1"/>
  <c r="Q885" i="1"/>
  <c r="Q267" i="1"/>
  <c r="Q268" i="1"/>
  <c r="Q802" i="1"/>
  <c r="Q133" i="1"/>
  <c r="Q340" i="1"/>
  <c r="Q272" i="1"/>
  <c r="Q273" i="1"/>
  <c r="Q274" i="1"/>
  <c r="Q983" i="1"/>
  <c r="Q276" i="1"/>
  <c r="Q277" i="1"/>
  <c r="Q278" i="1"/>
  <c r="Q356" i="1"/>
  <c r="Q280" i="1"/>
  <c r="Q281" i="1"/>
  <c r="Q602" i="1"/>
  <c r="Q283" i="1"/>
  <c r="Q284" i="1"/>
  <c r="Q285" i="1"/>
  <c r="Q286" i="1"/>
  <c r="Q623" i="1"/>
  <c r="Q100" i="1"/>
  <c r="Q290" i="1"/>
  <c r="Q291" i="1"/>
  <c r="Q787" i="1"/>
  <c r="Q293" i="1"/>
  <c r="Q294" i="1"/>
  <c r="Q295" i="1"/>
  <c r="Q518" i="1"/>
  <c r="Q20" i="1"/>
  <c r="Q543" i="1"/>
  <c r="Q875" i="1"/>
  <c r="Q300" i="1"/>
  <c r="Q187" i="1"/>
  <c r="Q538" i="1"/>
  <c r="Q303" i="1"/>
  <c r="Q515" i="1"/>
  <c r="Q305" i="1"/>
  <c r="Q742" i="1"/>
  <c r="Q308" i="1"/>
  <c r="Q900" i="1"/>
  <c r="Q357" i="1"/>
  <c r="Q369" i="1"/>
  <c r="Q987" i="1"/>
  <c r="Q148" i="1"/>
  <c r="Q315" i="1"/>
  <c r="Q401" i="1"/>
  <c r="Q317" i="1"/>
  <c r="Q318" i="1"/>
  <c r="Q901" i="1"/>
  <c r="Q320" i="1"/>
  <c r="Q321" i="1"/>
  <c r="Q40" i="1"/>
  <c r="Q323" i="1"/>
  <c r="Q324" i="1"/>
  <c r="Q325" i="1"/>
  <c r="Q326" i="1"/>
  <c r="Q327" i="1"/>
  <c r="Q328" i="1"/>
  <c r="Q329" i="1"/>
  <c r="Q330" i="1"/>
  <c r="Q339" i="1"/>
  <c r="Q332" i="1"/>
  <c r="Q407" i="1"/>
  <c r="Q334" i="1"/>
  <c r="Q336" i="1"/>
  <c r="Q337" i="1"/>
  <c r="Q338" i="1"/>
  <c r="Q643" i="1"/>
  <c r="Q490" i="1"/>
  <c r="Q341" i="1"/>
  <c r="Q342" i="1"/>
  <c r="Q343" i="1"/>
  <c r="Q687" i="1"/>
  <c r="Q345" i="1"/>
  <c r="Q346" i="1"/>
  <c r="Q347" i="1"/>
  <c r="Q112" i="1"/>
  <c r="Q450" i="1"/>
  <c r="Q350" i="1"/>
  <c r="Q351" i="1"/>
  <c r="Q352" i="1"/>
  <c r="Q353" i="1"/>
  <c r="Q354" i="1"/>
  <c r="Q137" i="1"/>
  <c r="Q292" i="1"/>
  <c r="Q86" i="1"/>
  <c r="Q358" i="1"/>
  <c r="Q360" i="1"/>
  <c r="Q296" i="1"/>
  <c r="Q362" i="1"/>
  <c r="Q363" i="1"/>
  <c r="Q364" i="1"/>
  <c r="Q365" i="1"/>
  <c r="Q366" i="1"/>
  <c r="Q367" i="1"/>
  <c r="Q368" i="1"/>
  <c r="Q297" i="1"/>
  <c r="Q370" i="1"/>
  <c r="Q371" i="1"/>
  <c r="Q372" i="1"/>
  <c r="Q373" i="1"/>
  <c r="Q374" i="1"/>
  <c r="Q101" i="1"/>
  <c r="Q376" i="1"/>
  <c r="Q377" i="1"/>
  <c r="Q904" i="1"/>
  <c r="Q379" i="1"/>
  <c r="Q380" i="1"/>
  <c r="Q381" i="1"/>
  <c r="Q29" i="1"/>
  <c r="Q384" i="1"/>
  <c r="Q929" i="1"/>
  <c r="Q386" i="1"/>
  <c r="Q387" i="1"/>
  <c r="Q388" i="1"/>
  <c r="Q608" i="1"/>
  <c r="Q390" i="1"/>
  <c r="Q391" i="1"/>
  <c r="Q392" i="1"/>
  <c r="Q393" i="1"/>
  <c r="Q375" i="1"/>
  <c r="Q395" i="1"/>
  <c r="Q396" i="1"/>
  <c r="Q397" i="1"/>
  <c r="Q398" i="1"/>
  <c r="Q564" i="1"/>
  <c r="Q400" i="1"/>
  <c r="Q697" i="1"/>
  <c r="Q402" i="1"/>
  <c r="Q403" i="1"/>
  <c r="Q404" i="1"/>
  <c r="Q405" i="1"/>
  <c r="Q406" i="1"/>
  <c r="Q408" i="1"/>
  <c r="Q409" i="1"/>
  <c r="Q410" i="1"/>
  <c r="Q442" i="1"/>
  <c r="Q412" i="1"/>
  <c r="Q413" i="1"/>
  <c r="Q414" i="1"/>
  <c r="Q301" i="1"/>
  <c r="Q786" i="1"/>
  <c r="Q271" i="1"/>
  <c r="Q382" i="1"/>
  <c r="Q419" i="1"/>
  <c r="Q420" i="1"/>
  <c r="Q421" i="1"/>
  <c r="Q157" i="1"/>
  <c r="Q448" i="1"/>
  <c r="Q425" i="1"/>
  <c r="Q559" i="1"/>
  <c r="Q427" i="1"/>
  <c r="Q655" i="1"/>
  <c r="Q429" i="1"/>
  <c r="Q430" i="1"/>
  <c r="Q432" i="1"/>
  <c r="Q433" i="1"/>
  <c r="Q434" i="1"/>
  <c r="Q435" i="1"/>
  <c r="Q436" i="1"/>
  <c r="Q833" i="1"/>
  <c r="Q438" i="1"/>
  <c r="Q439" i="1"/>
  <c r="Q440" i="1"/>
  <c r="Q441" i="1"/>
  <c r="Q394" i="1"/>
  <c r="Q443" i="1"/>
  <c r="Q444" i="1"/>
  <c r="Q242" i="1"/>
  <c r="Q446" i="1"/>
  <c r="Q72" i="1"/>
  <c r="Q576" i="1"/>
  <c r="Q449" i="1"/>
  <c r="Q36" i="1"/>
  <c r="Q451" i="1"/>
  <c r="Q452" i="1"/>
  <c r="Q453" i="1"/>
  <c r="Q249" i="1"/>
  <c r="Q456" i="1"/>
  <c r="Q457" i="1"/>
  <c r="Q458" i="1"/>
  <c r="Q459" i="1"/>
  <c r="Q460" i="1"/>
  <c r="Q461" i="1"/>
  <c r="Q389" i="1"/>
  <c r="Q568" i="1"/>
  <c r="Q464" i="1"/>
  <c r="Q465" i="1"/>
  <c r="Q497" i="1"/>
  <c r="Q158" i="1"/>
  <c r="Q251" i="1"/>
  <c r="Q469" i="1"/>
  <c r="Q275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592" i="1"/>
  <c r="Q488" i="1"/>
  <c r="Q489" i="1"/>
  <c r="Q221" i="1"/>
  <c r="Q491" i="1"/>
  <c r="Q492" i="1"/>
  <c r="Q493" i="1"/>
  <c r="Q494" i="1"/>
  <c r="Q495" i="1"/>
  <c r="Q496" i="1"/>
  <c r="Q378" i="1"/>
  <c r="Q498" i="1"/>
  <c r="Q499" i="1"/>
  <c r="Q664" i="1"/>
  <c r="Q501" i="1"/>
  <c r="Q302" i="1"/>
  <c r="Q30" i="1"/>
  <c r="Q880" i="1"/>
  <c r="Q506" i="1"/>
  <c r="Q507" i="1"/>
  <c r="Q734" i="1"/>
  <c r="Q626" i="1"/>
  <c r="Q510" i="1"/>
  <c r="Q511" i="1"/>
  <c r="Q512" i="1"/>
  <c r="Q513" i="1"/>
  <c r="Q514" i="1"/>
  <c r="Q849" i="1"/>
  <c r="Q516" i="1"/>
  <c r="Q517" i="1"/>
  <c r="Q201" i="1"/>
  <c r="Q519" i="1"/>
  <c r="Q520" i="1"/>
  <c r="Q445" i="1"/>
  <c r="Q304" i="1"/>
  <c r="Q523" i="1"/>
  <c r="Q521" i="1"/>
  <c r="Q525" i="1"/>
  <c r="Q526" i="1"/>
  <c r="Q528" i="1"/>
  <c r="Q529" i="1"/>
  <c r="Q530" i="1"/>
  <c r="Q531" i="1"/>
  <c r="Q83" i="1"/>
  <c r="Q259" i="1"/>
  <c r="Q237" i="1"/>
  <c r="Q535" i="1"/>
  <c r="Q536" i="1"/>
  <c r="Q537" i="1"/>
  <c r="Q584" i="1"/>
  <c r="Q539" i="1"/>
  <c r="Q540" i="1"/>
  <c r="Q779" i="1"/>
  <c r="Q823" i="1"/>
  <c r="Q544" i="1"/>
  <c r="Q545" i="1"/>
  <c r="Q546" i="1"/>
  <c r="Q547" i="1"/>
  <c r="Q548" i="1"/>
  <c r="Q549" i="1"/>
  <c r="Q550" i="1"/>
  <c r="Q551" i="1"/>
  <c r="Q552" i="1"/>
  <c r="Q553" i="1"/>
  <c r="Q331" i="1"/>
  <c r="Q555" i="1"/>
  <c r="Q222" i="1"/>
  <c r="Q557" i="1"/>
  <c r="Q558" i="1"/>
  <c r="Q31" i="1"/>
  <c r="Q615" i="1"/>
  <c r="Q561" i="1"/>
  <c r="Q562" i="1"/>
  <c r="Q75" i="1"/>
  <c r="Q41" i="1"/>
  <c r="Q565" i="1"/>
  <c r="Q566" i="1"/>
  <c r="Q567" i="1"/>
  <c r="Q269" i="1"/>
  <c r="Q569" i="1"/>
  <c r="Q570" i="1"/>
  <c r="Q571" i="1"/>
  <c r="Q678" i="1"/>
  <c r="Q500" i="1"/>
  <c r="Q385" i="1"/>
  <c r="Q575" i="1"/>
  <c r="Q988" i="1"/>
  <c r="Q577" i="1"/>
  <c r="Q578" i="1"/>
  <c r="Q579" i="1"/>
  <c r="Q580" i="1"/>
  <c r="Q581" i="1"/>
  <c r="Q582" i="1"/>
  <c r="Q583" i="1"/>
  <c r="Q735" i="1"/>
  <c r="Q585" i="1"/>
  <c r="Q586" i="1"/>
  <c r="Q587" i="1"/>
  <c r="Q636" i="1"/>
  <c r="Q57" i="1"/>
  <c r="Q33" i="1"/>
  <c r="Q288" i="1"/>
  <c r="Q644" i="1"/>
  <c r="Q593" i="1"/>
  <c r="Q594" i="1"/>
  <c r="Q595" i="1"/>
  <c r="Q574" i="1"/>
  <c r="Q597" i="1"/>
  <c r="Q598" i="1"/>
  <c r="Q84" i="1"/>
  <c r="Q600" i="1"/>
  <c r="Q601" i="1"/>
  <c r="Q81" i="1"/>
  <c r="Q603" i="1"/>
  <c r="Q604" i="1"/>
  <c r="Q605" i="1"/>
  <c r="Q606" i="1"/>
  <c r="Q607" i="1"/>
  <c r="Q790" i="1"/>
  <c r="Q609" i="1"/>
  <c r="Q610" i="1"/>
  <c r="Q611" i="1"/>
  <c r="Q686" i="1"/>
  <c r="Q313" i="1"/>
  <c r="Q952" i="1"/>
  <c r="Q760" i="1"/>
  <c r="Q616" i="1"/>
  <c r="Q617" i="1"/>
  <c r="Q618" i="1"/>
  <c r="Q619" i="1"/>
  <c r="Q804" i="1"/>
  <c r="Q621" i="1"/>
  <c r="Q622" i="1"/>
  <c r="Q411" i="1"/>
  <c r="Q624" i="1"/>
  <c r="Q625" i="1"/>
  <c r="Q572" i="1"/>
  <c r="Q771" i="1"/>
  <c r="Q628" i="1"/>
  <c r="Q629" i="1"/>
  <c r="Q333" i="1"/>
  <c r="Q502" i="1"/>
  <c r="Q907" i="1"/>
  <c r="Q633" i="1"/>
  <c r="Q102" i="1"/>
  <c r="Q24" i="1"/>
  <c r="Q182" i="1"/>
  <c r="Q637" i="1"/>
  <c r="Q638" i="1"/>
  <c r="Q417" i="1"/>
  <c r="Q640" i="1"/>
  <c r="Q641" i="1"/>
  <c r="Q642" i="1"/>
  <c r="Q206" i="1"/>
  <c r="Q415" i="1"/>
  <c r="Q645" i="1"/>
  <c r="Q646" i="1"/>
  <c r="Q647" i="1"/>
  <c r="Q648" i="1"/>
  <c r="Q532" i="1"/>
  <c r="Q650" i="1"/>
  <c r="Q651" i="1"/>
  <c r="Q910" i="1"/>
  <c r="Q653" i="1"/>
  <c r="Q654" i="1"/>
  <c r="Q319" i="1"/>
  <c r="Q656" i="1"/>
  <c r="Q657" i="1"/>
  <c r="Q658" i="1"/>
  <c r="Q659" i="1"/>
  <c r="Q660" i="1"/>
  <c r="Q270" i="1"/>
  <c r="Q662" i="1"/>
  <c r="Q663" i="1"/>
  <c r="Q815" i="1"/>
  <c r="Q665" i="1"/>
  <c r="Q44" i="1"/>
  <c r="Q17" i="1"/>
  <c r="Q668" i="1"/>
  <c r="Q669" i="1"/>
  <c r="Q670" i="1"/>
  <c r="Q671" i="1"/>
  <c r="Q672" i="1"/>
  <c r="Q673" i="1"/>
  <c r="Q674" i="1"/>
  <c r="Q675" i="1"/>
  <c r="Q676" i="1"/>
  <c r="Q639" i="1"/>
  <c r="Q871" i="1"/>
  <c r="Q679" i="1"/>
  <c r="Q680" i="1"/>
  <c r="Q681" i="1"/>
  <c r="Q682" i="1"/>
  <c r="Q683" i="1"/>
  <c r="Q684" i="1"/>
  <c r="Q685" i="1"/>
  <c r="Q736" i="1"/>
  <c r="Q60" i="1"/>
  <c r="Q688" i="1"/>
  <c r="Q841" i="1"/>
  <c r="Q690" i="1"/>
  <c r="Q691" i="1"/>
  <c r="Q692" i="1"/>
  <c r="Q693" i="1"/>
  <c r="Q694" i="1"/>
  <c r="Q695" i="1"/>
  <c r="Q696" i="1"/>
  <c r="Q197" i="1"/>
  <c r="Q724" i="1"/>
  <c r="Q699" i="1"/>
  <c r="Q700" i="1"/>
  <c r="Q701" i="1"/>
  <c r="Q349" i="1"/>
  <c r="Q50" i="1"/>
  <c r="Q704" i="1"/>
  <c r="Q705" i="1"/>
  <c r="Q706" i="1"/>
  <c r="Q707" i="1"/>
  <c r="Q708" i="1"/>
  <c r="Q709" i="1"/>
  <c r="Q710" i="1"/>
  <c r="Q711" i="1"/>
  <c r="Q712" i="1"/>
  <c r="Q713" i="1"/>
  <c r="Q714" i="1"/>
  <c r="Q243" i="1"/>
  <c r="Q716" i="1"/>
  <c r="Q717" i="1"/>
  <c r="Q718" i="1"/>
  <c r="Q719" i="1"/>
  <c r="Q720" i="1"/>
  <c r="Q721" i="1"/>
  <c r="Q722" i="1"/>
  <c r="Q723" i="1"/>
  <c r="Q298" i="1"/>
  <c r="Q725" i="1"/>
  <c r="Q726" i="1"/>
  <c r="Q727" i="1"/>
  <c r="Q65" i="1"/>
  <c r="Q729" i="1"/>
  <c r="Q730" i="1"/>
  <c r="Q731" i="1"/>
  <c r="Q116" i="1"/>
  <c r="Q733" i="1"/>
  <c r="Q953" i="1"/>
  <c r="Q752" i="1"/>
  <c r="Q522" i="1"/>
  <c r="Q737" i="1"/>
  <c r="Q738" i="1"/>
  <c r="Q454" i="1"/>
  <c r="Q740" i="1"/>
  <c r="Q741" i="1"/>
  <c r="Q258" i="1"/>
  <c r="Q743" i="1"/>
  <c r="Q997" i="1"/>
  <c r="Q745" i="1"/>
  <c r="Q746" i="1"/>
  <c r="Q747" i="1"/>
  <c r="Q748" i="1"/>
  <c r="Q422" i="1"/>
  <c r="Q750" i="1"/>
  <c r="Q751" i="1"/>
  <c r="Q244" i="1"/>
  <c r="Q428" i="1"/>
  <c r="Q754" i="1"/>
  <c r="Q755" i="1"/>
  <c r="Q756" i="1"/>
  <c r="Q757" i="1"/>
  <c r="Q758" i="1"/>
  <c r="Q759" i="1"/>
  <c r="Q78" i="1"/>
  <c r="Q761" i="1"/>
  <c r="Q762" i="1"/>
  <c r="Q763" i="1"/>
  <c r="Q18" i="1"/>
  <c r="Q765" i="1"/>
  <c r="Q154" i="1"/>
  <c r="Q767" i="1"/>
  <c r="Q768" i="1"/>
  <c r="Q769" i="1"/>
  <c r="Q770" i="1"/>
  <c r="Q632" i="1"/>
  <c r="Q819" i="1"/>
  <c r="Q773" i="1"/>
  <c r="Q774" i="1"/>
  <c r="Q447" i="1"/>
  <c r="Q776" i="1"/>
  <c r="Q777" i="1"/>
  <c r="Q778" i="1"/>
  <c r="Q824" i="1"/>
  <c r="Q780" i="1"/>
  <c r="Q781" i="1"/>
  <c r="Q782" i="1"/>
  <c r="Q199" i="1"/>
  <c r="Q784" i="1"/>
  <c r="Q785" i="1"/>
  <c r="Q753" i="1"/>
  <c r="Q416" i="1"/>
  <c r="Q788" i="1"/>
  <c r="Q789" i="1"/>
  <c r="Q962" i="1"/>
  <c r="Q791" i="1"/>
  <c r="Q792" i="1"/>
  <c r="Q793" i="1"/>
  <c r="Q794" i="1"/>
  <c r="Q795" i="1"/>
  <c r="Q796" i="1"/>
  <c r="Q797" i="1"/>
  <c r="Q798" i="1"/>
  <c r="Q799" i="1"/>
  <c r="Q800" i="1"/>
  <c r="Q11" i="1"/>
  <c r="Q612" i="1"/>
  <c r="Q803" i="1"/>
  <c r="Q764" i="1"/>
  <c r="Q196" i="1"/>
  <c r="Q806" i="1"/>
  <c r="Q807" i="1"/>
  <c r="Q820" i="1"/>
  <c r="Q809" i="1"/>
  <c r="Q424" i="1"/>
  <c r="Q811" i="1"/>
  <c r="Q812" i="1"/>
  <c r="Q813" i="1"/>
  <c r="Q814" i="1"/>
  <c r="Q825" i="1"/>
  <c r="Q816" i="1"/>
  <c r="Q817" i="1"/>
  <c r="Q818" i="1"/>
  <c r="Q185" i="1"/>
  <c r="Q627" i="1"/>
  <c r="Q821" i="1"/>
  <c r="Q822" i="1"/>
  <c r="Q142" i="1"/>
  <c r="Q666" i="1"/>
  <c r="Q936" i="1"/>
  <c r="Q826" i="1"/>
  <c r="Q827" i="1"/>
  <c r="Q311" i="1"/>
  <c r="Q829" i="1"/>
  <c r="Q90" i="1"/>
  <c r="Q831" i="1"/>
  <c r="Q832" i="1"/>
  <c r="Q207" i="1"/>
  <c r="Q834" i="1"/>
  <c r="Q835" i="1"/>
  <c r="Q836" i="1"/>
  <c r="Q837" i="1"/>
  <c r="Q838" i="1"/>
  <c r="Q839" i="1"/>
  <c r="Q840" i="1"/>
  <c r="Q1000" i="1"/>
  <c r="Q842" i="1"/>
  <c r="Q843" i="1"/>
  <c r="Q844" i="1"/>
  <c r="Q845" i="1"/>
  <c r="Q846" i="1"/>
  <c r="Q212" i="1"/>
  <c r="Q848" i="1"/>
  <c r="Q7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634" i="1"/>
  <c r="Q866" i="1"/>
  <c r="Q867" i="1"/>
  <c r="Q135" i="1"/>
  <c r="Q869" i="1"/>
  <c r="Q698" i="1"/>
  <c r="Q108" i="1"/>
  <c r="Q872" i="1"/>
  <c r="Q873" i="1"/>
  <c r="Q874" i="1"/>
  <c r="Q125" i="1"/>
  <c r="Q876" i="1"/>
  <c r="Q877" i="1"/>
  <c r="Q878" i="1"/>
  <c r="Q879" i="1"/>
  <c r="Q279" i="1"/>
  <c r="Q881" i="1"/>
  <c r="Q882" i="1"/>
  <c r="Q883" i="1"/>
  <c r="Q884" i="1"/>
  <c r="Q140" i="1"/>
  <c r="Q886" i="1"/>
  <c r="Q887" i="1"/>
  <c r="Q888" i="1"/>
  <c r="Q889" i="1"/>
  <c r="Q890" i="1"/>
  <c r="Q127" i="1"/>
  <c r="Q892" i="1"/>
  <c r="Q893" i="1"/>
  <c r="Q894" i="1"/>
  <c r="Q355" i="1"/>
  <c r="Q896" i="1"/>
  <c r="Q897" i="1"/>
  <c r="Q898" i="1"/>
  <c r="Q899" i="1"/>
  <c r="Q554" i="1"/>
  <c r="Q588" i="1"/>
  <c r="Q902" i="1"/>
  <c r="Q533" i="1"/>
  <c r="Q467" i="1"/>
  <c r="Q905" i="1"/>
  <c r="Q906" i="1"/>
  <c r="Q68" i="1"/>
  <c r="Q908" i="1"/>
  <c r="Q909" i="1"/>
  <c r="Q348" i="1"/>
  <c r="Q911" i="1"/>
  <c r="Q912" i="1"/>
  <c r="Q913" i="1"/>
  <c r="Q914" i="1"/>
  <c r="Q915" i="1"/>
  <c r="Q916" i="1"/>
  <c r="Q766" i="1"/>
  <c r="Q918" i="1"/>
  <c r="Q919" i="1"/>
  <c r="Q920" i="1"/>
  <c r="Q921" i="1"/>
  <c r="Q922" i="1"/>
  <c r="Q923" i="1"/>
  <c r="Q924" i="1"/>
  <c r="Q925" i="1"/>
  <c r="Q917" i="1"/>
  <c r="Q927" i="1"/>
  <c r="Q383" i="1"/>
  <c r="Q868" i="1"/>
  <c r="Q930" i="1"/>
  <c r="Q931" i="1"/>
  <c r="Q932" i="1"/>
  <c r="Q828" i="1"/>
  <c r="Q934" i="1"/>
  <c r="Q935" i="1"/>
  <c r="Q399" i="1"/>
  <c r="Q937" i="1"/>
  <c r="Q938" i="1"/>
  <c r="Q939" i="1"/>
  <c r="Q145" i="1"/>
  <c r="Q728" i="1"/>
  <c r="Q933" i="1"/>
  <c r="Q942" i="1"/>
  <c r="Q944" i="1"/>
  <c r="Q945" i="1"/>
  <c r="Q946" i="1"/>
  <c r="Q947" i="1"/>
  <c r="Q948" i="1"/>
  <c r="Q949" i="1"/>
  <c r="Q950" i="1"/>
  <c r="Q951" i="1"/>
  <c r="Q620" i="1"/>
  <c r="Q999" i="1"/>
  <c r="Q954" i="1"/>
  <c r="Q955" i="1"/>
  <c r="Q956" i="1"/>
  <c r="Q957" i="1"/>
  <c r="Q958" i="1"/>
  <c r="Q959" i="1"/>
  <c r="Q960" i="1"/>
  <c r="Q961" i="1"/>
  <c r="Q418" i="1"/>
  <c r="Q963" i="1"/>
  <c r="Q964" i="1"/>
  <c r="Q965" i="1"/>
  <c r="Q966" i="1"/>
  <c r="Q967" i="1"/>
  <c r="Q968" i="1"/>
  <c r="Q689" i="1"/>
  <c r="Q970" i="1"/>
  <c r="Q289" i="1"/>
  <c r="Q972" i="1"/>
  <c r="Q614" i="1"/>
  <c r="Q974" i="1"/>
  <c r="Q975" i="1"/>
  <c r="Q504" i="1"/>
  <c r="Q977" i="1"/>
  <c r="Q978" i="1"/>
  <c r="Q979" i="1"/>
  <c r="Q980" i="1"/>
  <c r="Q981" i="1"/>
  <c r="Q982" i="1"/>
  <c r="Q805" i="1"/>
  <c r="Q984" i="1"/>
  <c r="Q985" i="1"/>
  <c r="Q986" i="1"/>
  <c r="Q772" i="1"/>
  <c r="Q487" i="1"/>
  <c r="Q989" i="1"/>
  <c r="Q990" i="1"/>
  <c r="Q991" i="1"/>
  <c r="Q992" i="1"/>
  <c r="Q993" i="1"/>
  <c r="Q994" i="1"/>
  <c r="Q995" i="1"/>
  <c r="Q996" i="1"/>
  <c r="Q563" i="1"/>
  <c r="Q998" i="1"/>
  <c r="Q596" i="1"/>
  <c r="Q312" i="1"/>
  <c r="Q1001" i="1"/>
  <c r="Q23" i="1"/>
  <c r="Q39" i="1"/>
  <c r="Q47" i="1"/>
  <c r="Q52" i="1"/>
  <c r="Q63" i="1"/>
  <c r="Q71" i="1"/>
  <c r="Q95" i="1"/>
  <c r="Q541" i="1"/>
  <c r="Q940" i="1"/>
  <c r="Q111" i="1"/>
  <c r="Q468" i="1"/>
  <c r="Q124" i="1"/>
  <c r="Q143" i="1"/>
  <c r="Q971" i="1"/>
  <c r="Q167" i="1"/>
  <c r="Q631" i="1"/>
  <c r="Q215" i="1"/>
  <c r="Q534" i="1"/>
  <c r="Q266" i="1"/>
  <c r="Q739" i="1"/>
  <c r="Q263" i="1"/>
  <c r="Q542" i="1"/>
  <c r="Q524" i="1"/>
  <c r="Q5" i="1"/>
  <c r="Q335" i="1"/>
  <c r="Q941" i="1"/>
  <c r="Q556" i="1"/>
  <c r="Q891" i="1"/>
  <c r="Q198" i="1"/>
  <c r="Q431" i="1"/>
  <c r="Q455" i="1"/>
  <c r="Q677" i="1"/>
  <c r="Q527" i="1"/>
  <c r="Q180" i="1"/>
  <c r="F388" i="4"/>
  <c r="G388" i="4" s="1"/>
  <c r="F72" i="4"/>
  <c r="G72" i="4" s="1"/>
  <c r="F297" i="4"/>
  <c r="G297" i="4" s="1"/>
  <c r="F307" i="4"/>
  <c r="G307" i="4" s="1"/>
  <c r="F25" i="4"/>
  <c r="G25" i="4" s="1"/>
  <c r="R6" i="1" s="1"/>
  <c r="F181" i="4"/>
  <c r="G181" i="4" s="1"/>
  <c r="F160" i="4"/>
  <c r="G160" i="4" s="1"/>
  <c r="F315" i="4"/>
  <c r="G315" i="4" s="1"/>
  <c r="F241" i="4"/>
  <c r="G241" i="4" s="1"/>
  <c r="R10" i="1" s="1"/>
  <c r="F6" i="4"/>
  <c r="G6" i="4" s="1"/>
  <c r="F272" i="4"/>
  <c r="G272" i="4" s="1"/>
  <c r="F115" i="4"/>
  <c r="G115" i="4" s="1"/>
  <c r="R13" i="1" s="1"/>
  <c r="F14" i="4"/>
  <c r="G14" i="4" s="1"/>
  <c r="F431" i="4"/>
  <c r="G431" i="4" s="1"/>
  <c r="F229" i="4"/>
  <c r="G229" i="4" s="1"/>
  <c r="F401" i="4"/>
  <c r="G401" i="4" s="1"/>
  <c r="F209" i="4"/>
  <c r="G209" i="4" s="1"/>
  <c r="F74" i="4"/>
  <c r="G74" i="4" s="1"/>
  <c r="F95" i="4"/>
  <c r="G95" i="4" s="1"/>
  <c r="F306" i="4"/>
  <c r="G306" i="4" s="1"/>
  <c r="F365" i="4"/>
  <c r="G365" i="4" s="1"/>
  <c r="F303" i="4"/>
  <c r="G303" i="4" s="1"/>
  <c r="F104" i="4"/>
  <c r="G104" i="4" s="1"/>
  <c r="F52" i="4"/>
  <c r="G52" i="4" s="1"/>
  <c r="F414" i="4"/>
  <c r="G414" i="4" s="1"/>
  <c r="F81" i="4"/>
  <c r="G81" i="4" s="1"/>
  <c r="F210" i="4"/>
  <c r="G210" i="4" s="1"/>
  <c r="F249" i="4"/>
  <c r="G249" i="4" s="1"/>
  <c r="R160" i="1" s="1"/>
  <c r="F235" i="4"/>
  <c r="G235" i="4" s="1"/>
  <c r="F322" i="4"/>
  <c r="G322" i="4" s="1"/>
  <c r="R217" i="1" s="1"/>
  <c r="F420" i="4"/>
  <c r="G420" i="4" s="1"/>
  <c r="F428" i="4"/>
  <c r="G428" i="4" s="1"/>
  <c r="F26" i="4"/>
  <c r="G26" i="4" s="1"/>
  <c r="F399" i="4"/>
  <c r="G399" i="4" s="1"/>
  <c r="F184" i="4"/>
  <c r="G184" i="4" s="1"/>
  <c r="F334" i="4"/>
  <c r="G334" i="4" s="1"/>
  <c r="F323" i="4"/>
  <c r="G323" i="4" s="1"/>
  <c r="F165" i="4"/>
  <c r="G165" i="4" s="1"/>
  <c r="F356" i="4"/>
  <c r="G356" i="4" s="1"/>
  <c r="F230" i="4"/>
  <c r="G230" i="4" s="1"/>
  <c r="F394" i="4"/>
  <c r="G394" i="4" s="1"/>
  <c r="F234" i="4"/>
  <c r="G234" i="4" s="1"/>
  <c r="F325" i="4"/>
  <c r="G325" i="4" s="1"/>
  <c r="F403" i="4"/>
  <c r="G403" i="4" s="1"/>
  <c r="F123" i="4"/>
  <c r="G123" i="4" s="1"/>
  <c r="F177" i="4"/>
  <c r="G177" i="4" s="1"/>
  <c r="F280" i="4"/>
  <c r="G280" i="4" s="1"/>
  <c r="R49" i="1" s="1"/>
  <c r="F350" i="4"/>
  <c r="G350" i="4" s="1"/>
  <c r="F369" i="4"/>
  <c r="G369" i="4" s="1"/>
  <c r="F185" i="4"/>
  <c r="G185" i="4" s="1"/>
  <c r="F194" i="4"/>
  <c r="G194" i="4" s="1"/>
  <c r="F4" i="4"/>
  <c r="G4" i="4" s="1"/>
  <c r="F63" i="4"/>
  <c r="G63" i="4" s="1"/>
  <c r="F109" i="4"/>
  <c r="G109" i="4" s="1"/>
  <c r="F424" i="4"/>
  <c r="G424" i="4" s="1"/>
  <c r="F28" i="4"/>
  <c r="G28" i="4" s="1"/>
  <c r="F12" i="4"/>
  <c r="G12" i="4" s="1"/>
  <c r="F316" i="4"/>
  <c r="G316" i="4" s="1"/>
  <c r="R62" i="1" s="1"/>
  <c r="F170" i="4"/>
  <c r="G170" i="4" s="1"/>
  <c r="F336" i="4"/>
  <c r="G336" i="4" s="1"/>
  <c r="F337" i="4"/>
  <c r="G337" i="4" s="1"/>
  <c r="F46" i="4"/>
  <c r="G46" i="4" s="1"/>
  <c r="F164" i="4"/>
  <c r="G164" i="4" s="1"/>
  <c r="F183" i="4"/>
  <c r="G183" i="4" s="1"/>
  <c r="F182" i="4"/>
  <c r="G182" i="4" s="1"/>
  <c r="F93" i="4"/>
  <c r="G93" i="4" s="1"/>
  <c r="F317" i="4"/>
  <c r="G317" i="4" s="1"/>
  <c r="F361" i="4"/>
  <c r="G361" i="4" s="1"/>
  <c r="R702" i="1" s="1"/>
  <c r="F320" i="4"/>
  <c r="G320" i="4" s="1"/>
  <c r="F168" i="4"/>
  <c r="G168" i="4" s="1"/>
  <c r="F236" i="4"/>
  <c r="G236" i="4" s="1"/>
  <c r="R76" i="1" s="1"/>
  <c r="F16" i="4"/>
  <c r="G16" i="4" s="1"/>
  <c r="F84" i="4"/>
  <c r="G84" i="4" s="1"/>
  <c r="R926" i="1" s="1"/>
  <c r="F219" i="4"/>
  <c r="G219" i="4" s="1"/>
  <c r="F425" i="4"/>
  <c r="G425" i="4" s="1"/>
  <c r="F355" i="4"/>
  <c r="G355" i="4" s="1"/>
  <c r="F335" i="4"/>
  <c r="G335" i="4" s="1"/>
  <c r="F357" i="4"/>
  <c r="G357" i="4" s="1"/>
  <c r="F159" i="4"/>
  <c r="G159" i="4" s="1"/>
  <c r="F77" i="4"/>
  <c r="G77" i="4" s="1"/>
  <c r="F333" i="4"/>
  <c r="G333" i="4" s="1"/>
  <c r="F153" i="4"/>
  <c r="G153" i="4" s="1"/>
  <c r="F375" i="4"/>
  <c r="G375" i="4" s="1"/>
  <c r="F78" i="4"/>
  <c r="G78" i="4" s="1"/>
  <c r="R91" i="1" s="1"/>
  <c r="F5" i="4"/>
  <c r="G5" i="4" s="1"/>
  <c r="F413" i="4"/>
  <c r="G413" i="4" s="1"/>
  <c r="F150" i="4"/>
  <c r="G150" i="4" s="1"/>
  <c r="F227" i="4"/>
  <c r="G227" i="4" s="1"/>
  <c r="F270" i="4"/>
  <c r="G270" i="4" s="1"/>
  <c r="F395" i="4"/>
  <c r="G395" i="4" s="1"/>
  <c r="F298" i="4"/>
  <c r="G298" i="4" s="1"/>
  <c r="R541" i="1" s="1"/>
  <c r="F126" i="4"/>
  <c r="G126" i="4" s="1"/>
  <c r="F23" i="4"/>
  <c r="G23" i="4" s="1"/>
  <c r="R940" i="1" s="1"/>
  <c r="F423" i="4"/>
  <c r="G423" i="4" s="1"/>
  <c r="F383" i="4"/>
  <c r="G383" i="4" s="1"/>
  <c r="F193" i="4"/>
  <c r="G193" i="4" s="1"/>
  <c r="F129" i="4"/>
  <c r="G129" i="4" s="1"/>
  <c r="F362" i="4"/>
  <c r="G362" i="4" s="1"/>
  <c r="F284" i="4"/>
  <c r="G284" i="4" s="1"/>
  <c r="F212" i="4"/>
  <c r="G212" i="4" s="1"/>
  <c r="R109" i="1" s="1"/>
  <c r="F222" i="4"/>
  <c r="G222" i="4" s="1"/>
  <c r="F55" i="4"/>
  <c r="G55" i="4" s="1"/>
  <c r="F385" i="4"/>
  <c r="G385" i="4" s="1"/>
  <c r="F107" i="4"/>
  <c r="G107" i="4" s="1"/>
  <c r="F54" i="4"/>
  <c r="G54" i="4" s="1"/>
  <c r="F293" i="4"/>
  <c r="G293" i="4" s="1"/>
  <c r="F409" i="4"/>
  <c r="G409" i="4" s="1"/>
  <c r="R117" i="1" s="1"/>
  <c r="F145" i="4"/>
  <c r="G145" i="4" s="1"/>
  <c r="F38" i="4"/>
  <c r="G38" i="4" s="1"/>
  <c r="R468" i="1" s="1"/>
  <c r="F50" i="4"/>
  <c r="G50" i="4" s="1"/>
  <c r="F116" i="4"/>
  <c r="G116" i="4" s="1"/>
  <c r="F204" i="4"/>
  <c r="G204" i="4" s="1"/>
  <c r="F61" i="4"/>
  <c r="G61" i="4" s="1"/>
  <c r="F330" i="4"/>
  <c r="G330" i="4" s="1"/>
  <c r="R172" i="1" s="1"/>
  <c r="F332" i="4"/>
  <c r="G332" i="4" s="1"/>
  <c r="F397" i="4"/>
  <c r="G397" i="4" s="1"/>
  <c r="F221" i="4"/>
  <c r="G221" i="4" s="1"/>
  <c r="F59" i="4"/>
  <c r="G59" i="4" s="1"/>
  <c r="F253" i="4"/>
  <c r="G253" i="4" s="1"/>
  <c r="F9" i="4"/>
  <c r="G9" i="4" s="1"/>
  <c r="F188" i="4"/>
  <c r="G188" i="4" s="1"/>
  <c r="F379" i="4"/>
  <c r="G379" i="4" s="1"/>
  <c r="F255" i="4"/>
  <c r="G255" i="4" s="1"/>
  <c r="F352" i="4"/>
  <c r="G352" i="4" s="1"/>
  <c r="F156" i="4"/>
  <c r="G156" i="4" s="1"/>
  <c r="F42" i="4"/>
  <c r="G42" i="4" s="1"/>
  <c r="F340" i="4"/>
  <c r="G340" i="4" s="1"/>
  <c r="F82" i="4"/>
  <c r="G82" i="4" s="1"/>
  <c r="F308" i="4"/>
  <c r="G308" i="4" s="1"/>
  <c r="F152" i="4"/>
  <c r="G152" i="4" s="1"/>
  <c r="F402" i="4"/>
  <c r="G402" i="4" s="1"/>
  <c r="F223" i="4"/>
  <c r="G223" i="4" s="1"/>
  <c r="R149" i="1" s="1"/>
  <c r="F162" i="4"/>
  <c r="G162" i="4" s="1"/>
  <c r="R150" i="1" s="1"/>
  <c r="F68" i="4"/>
  <c r="G68" i="4" s="1"/>
  <c r="F8" i="4"/>
  <c r="G8" i="4" s="1"/>
  <c r="R635" i="1" s="1"/>
  <c r="F69" i="4"/>
  <c r="G69" i="4" s="1"/>
  <c r="F103" i="4"/>
  <c r="G103" i="4" s="1"/>
  <c r="F265" i="4"/>
  <c r="G265" i="4" s="1"/>
  <c r="F105" i="4"/>
  <c r="G105" i="4" s="1"/>
  <c r="F118" i="4"/>
  <c r="G118" i="4" s="1"/>
  <c r="F367" i="4"/>
  <c r="G367" i="4" s="1"/>
  <c r="F381" i="4"/>
  <c r="G381" i="4" s="1"/>
  <c r="F348" i="4"/>
  <c r="G348" i="4" s="1"/>
  <c r="F214" i="4"/>
  <c r="G214" i="4" s="1"/>
  <c r="F40" i="4"/>
  <c r="G40" i="4" s="1"/>
  <c r="F411" i="4"/>
  <c r="G411" i="4" s="1"/>
  <c r="F343" i="4"/>
  <c r="G343" i="4" s="1"/>
  <c r="F101" i="4"/>
  <c r="G101" i="4" s="1"/>
  <c r="F434" i="4"/>
  <c r="G434" i="4" s="1"/>
  <c r="F384" i="4"/>
  <c r="G384" i="4" s="1"/>
  <c r="R175" i="1" s="1"/>
  <c r="F392" i="4"/>
  <c r="G392" i="4" s="1"/>
  <c r="R176" i="1" s="1"/>
  <c r="F134" i="4"/>
  <c r="G134" i="4" s="1"/>
  <c r="F186" i="4"/>
  <c r="G186" i="4" s="1"/>
  <c r="F161" i="4"/>
  <c r="G161" i="4" s="1"/>
  <c r="F243" i="4"/>
  <c r="G243" i="4" s="1"/>
  <c r="F179" i="4"/>
  <c r="G179" i="4" s="1"/>
  <c r="R183" i="1" s="1"/>
  <c r="F256" i="4"/>
  <c r="G256" i="4" s="1"/>
  <c r="F374" i="4"/>
  <c r="G374" i="4" s="1"/>
  <c r="F349" i="4"/>
  <c r="G349" i="4" s="1"/>
  <c r="F65" i="4"/>
  <c r="G65" i="4" s="1"/>
  <c r="F400" i="4"/>
  <c r="G400" i="4" s="1"/>
  <c r="F274" i="4"/>
  <c r="G274" i="4" s="1"/>
  <c r="F66" i="4"/>
  <c r="G66" i="4" s="1"/>
  <c r="F364" i="4"/>
  <c r="G364" i="4" s="1"/>
  <c r="F239" i="4"/>
  <c r="G239" i="4" s="1"/>
  <c r="R93" i="1" s="1"/>
  <c r="F366" i="4"/>
  <c r="G366" i="4" s="1"/>
  <c r="F21" i="4"/>
  <c r="G21" i="4" s="1"/>
  <c r="F251" i="4"/>
  <c r="G251" i="4" s="1"/>
  <c r="F37" i="4"/>
  <c r="G37" i="4" s="1"/>
  <c r="F266" i="4"/>
  <c r="G266" i="4" s="1"/>
  <c r="F404" i="4"/>
  <c r="G404" i="4" s="1"/>
  <c r="R211" i="1" s="1"/>
  <c r="F39" i="4"/>
  <c r="G39" i="4" s="1"/>
  <c r="F80" i="4"/>
  <c r="G80" i="4" s="1"/>
  <c r="F60" i="4"/>
  <c r="G60" i="4" s="1"/>
  <c r="F372" i="4"/>
  <c r="G372" i="4" s="1"/>
  <c r="F432" i="4"/>
  <c r="G432" i="4" s="1"/>
  <c r="F195" i="4"/>
  <c r="G195" i="4" s="1"/>
  <c r="F142" i="4"/>
  <c r="G142" i="4" s="1"/>
  <c r="F49" i="4"/>
  <c r="G49" i="4" s="1"/>
  <c r="F341" i="4"/>
  <c r="G341" i="4" s="1"/>
  <c r="F36" i="4"/>
  <c r="G36" i="4" s="1"/>
  <c r="F163" i="4"/>
  <c r="G163" i="4" s="1"/>
  <c r="F344" i="4"/>
  <c r="G344" i="4" s="1"/>
  <c r="F415" i="4"/>
  <c r="G415" i="4" s="1"/>
  <c r="F412" i="4"/>
  <c r="G412" i="4" s="1"/>
  <c r="R235" i="1" s="1"/>
  <c r="F283" i="4"/>
  <c r="G283" i="4" s="1"/>
  <c r="R808" i="1" s="1"/>
  <c r="F53" i="4"/>
  <c r="G53" i="4" s="1"/>
  <c r="F347" i="4"/>
  <c r="G347" i="4" s="1"/>
  <c r="F89" i="4"/>
  <c r="G89" i="4" s="1"/>
  <c r="F10" i="4"/>
  <c r="G10" i="4" s="1"/>
  <c r="F2" i="4"/>
  <c r="G2" i="4" s="1"/>
  <c r="F351" i="4"/>
  <c r="G351" i="4" s="1"/>
  <c r="R252" i="1" s="1"/>
  <c r="F373" i="4"/>
  <c r="G373" i="4" s="1"/>
  <c r="F178" i="4"/>
  <c r="G178" i="4" s="1"/>
  <c r="F233" i="4"/>
  <c r="G233" i="4" s="1"/>
  <c r="F290" i="4"/>
  <c r="G290" i="4" s="1"/>
  <c r="R973" i="1" s="1"/>
  <c r="F22" i="4"/>
  <c r="G22" i="4" s="1"/>
  <c r="R943" i="1" s="1"/>
  <c r="F57" i="4"/>
  <c r="G57" i="4" s="1"/>
  <c r="F205" i="4"/>
  <c r="G205" i="4" s="1"/>
  <c r="F387" i="4"/>
  <c r="G387" i="4" s="1"/>
  <c r="F282" i="4"/>
  <c r="G282" i="4" s="1"/>
  <c r="F119" i="4"/>
  <c r="G119" i="4" s="1"/>
  <c r="F301" i="4"/>
  <c r="G301" i="4" s="1"/>
  <c r="F405" i="4"/>
  <c r="G405" i="4" s="1"/>
  <c r="F386" i="4"/>
  <c r="G386" i="4" s="1"/>
  <c r="R340" i="1" s="1"/>
  <c r="F174" i="4"/>
  <c r="G174" i="4" s="1"/>
  <c r="R273" i="1" s="1"/>
  <c r="F97" i="4"/>
  <c r="G97" i="4" s="1"/>
  <c r="R274" i="1" s="1"/>
  <c r="F430" i="4"/>
  <c r="G430" i="4" s="1"/>
  <c r="F371" i="4"/>
  <c r="G371" i="4" s="1"/>
  <c r="F291" i="4"/>
  <c r="G291" i="4" s="1"/>
  <c r="F155" i="4"/>
  <c r="G155" i="4" s="1"/>
  <c r="F18" i="4"/>
  <c r="G18" i="4" s="1"/>
  <c r="F75" i="4"/>
  <c r="G75" i="4" s="1"/>
  <c r="F207" i="4"/>
  <c r="G207" i="4" s="1"/>
  <c r="F114" i="4"/>
  <c r="G114" i="4" s="1"/>
  <c r="R293" i="1" s="1"/>
  <c r="F257" i="4"/>
  <c r="G257" i="4" s="1"/>
  <c r="F299" i="4"/>
  <c r="G299" i="4" s="1"/>
  <c r="F252" i="4"/>
  <c r="G252" i="4" s="1"/>
  <c r="F295" i="4"/>
  <c r="G295" i="4" s="1"/>
  <c r="F71" i="4"/>
  <c r="G71" i="4" s="1"/>
  <c r="R187" i="1" s="1"/>
  <c r="F378" i="4"/>
  <c r="G378" i="4" s="1"/>
  <c r="F327" i="4"/>
  <c r="G327" i="4" s="1"/>
  <c r="F292" i="4"/>
  <c r="G292" i="4" s="1"/>
  <c r="R148" i="1" s="1"/>
  <c r="F11" i="4"/>
  <c r="G11" i="4" s="1"/>
  <c r="R401" i="1" s="1"/>
  <c r="F176" i="4"/>
  <c r="G176" i="4" s="1"/>
  <c r="F83" i="4"/>
  <c r="G83" i="4" s="1"/>
  <c r="F288" i="4"/>
  <c r="G288" i="4" s="1"/>
  <c r="F67" i="4"/>
  <c r="G67" i="4" s="1"/>
  <c r="F269" i="4"/>
  <c r="G269" i="4" s="1"/>
  <c r="F86" i="4"/>
  <c r="G86" i="4" s="1"/>
  <c r="F231" i="4"/>
  <c r="G231" i="4" s="1"/>
  <c r="F273" i="4"/>
  <c r="G273" i="4" s="1"/>
  <c r="F429" i="4"/>
  <c r="G429" i="4" s="1"/>
  <c r="R339" i="1" s="1"/>
  <c r="F148" i="4"/>
  <c r="G148" i="4" s="1"/>
  <c r="R407" i="1" s="1"/>
  <c r="F47" i="4"/>
  <c r="G47" i="4" s="1"/>
  <c r="F73" i="4"/>
  <c r="G73" i="4" s="1"/>
  <c r="F286" i="4"/>
  <c r="G286" i="4" s="1"/>
  <c r="F244" i="4"/>
  <c r="G244" i="4" s="1"/>
  <c r="F139" i="4"/>
  <c r="G139" i="4" s="1"/>
  <c r="R342" i="1" s="1"/>
  <c r="F117" i="4"/>
  <c r="G117" i="4" s="1"/>
  <c r="F396" i="4"/>
  <c r="G396" i="4" s="1"/>
  <c r="F268" i="4"/>
  <c r="G268" i="4" s="1"/>
  <c r="R345" i="1" s="1"/>
  <c r="F190" i="4"/>
  <c r="G190" i="4" s="1"/>
  <c r="F133" i="4"/>
  <c r="G133" i="4" s="1"/>
  <c r="F191" i="4"/>
  <c r="G191" i="4" s="1"/>
  <c r="F34" i="4"/>
  <c r="G34" i="4" s="1"/>
  <c r="R352" i="1" s="1"/>
  <c r="F393" i="4"/>
  <c r="G393" i="4" s="1"/>
  <c r="F128" i="4"/>
  <c r="G128" i="4" s="1"/>
  <c r="R354" i="1" s="1"/>
  <c r="F208" i="4"/>
  <c r="G208" i="4" s="1"/>
  <c r="F137" i="4"/>
  <c r="G137" i="4" s="1"/>
  <c r="F198" i="4"/>
  <c r="G198" i="4" s="1"/>
  <c r="F132" i="4"/>
  <c r="G132" i="4" s="1"/>
  <c r="F125" i="4"/>
  <c r="G125" i="4" s="1"/>
  <c r="F319" i="4"/>
  <c r="G319" i="4" s="1"/>
  <c r="F121" i="4"/>
  <c r="G121" i="4" s="1"/>
  <c r="F220" i="4"/>
  <c r="G220" i="4" s="1"/>
  <c r="R364" i="1" s="1"/>
  <c r="F406" i="4"/>
  <c r="G406" i="4" s="1"/>
  <c r="F172" i="4"/>
  <c r="G172" i="4" s="1"/>
  <c r="F187" i="4"/>
  <c r="G187" i="4" s="1"/>
  <c r="F213" i="4"/>
  <c r="G213" i="4" s="1"/>
  <c r="F171" i="4"/>
  <c r="G171" i="4" s="1"/>
  <c r="F417" i="4"/>
  <c r="G417" i="4" s="1"/>
  <c r="F363" i="4"/>
  <c r="G363" i="4" s="1"/>
  <c r="R556" i="1" s="1"/>
  <c r="F225" i="4"/>
  <c r="G225" i="4" s="1"/>
  <c r="R384" i="1" s="1"/>
  <c r="F312" i="4"/>
  <c r="G312" i="4" s="1"/>
  <c r="R386" i="1" s="1"/>
  <c r="F346" i="4"/>
  <c r="G346" i="4" s="1"/>
  <c r="R391" i="1" s="1"/>
  <c r="F135" i="4"/>
  <c r="G135" i="4" s="1"/>
  <c r="F285" i="4"/>
  <c r="G285" i="4" s="1"/>
  <c r="R375" i="1" s="1"/>
  <c r="F238" i="4"/>
  <c r="G238" i="4" s="1"/>
  <c r="R395" i="1" s="1"/>
  <c r="F76" i="4"/>
  <c r="G76" i="4" s="1"/>
  <c r="F329" i="4"/>
  <c r="G329" i="4" s="1"/>
  <c r="F339" i="4"/>
  <c r="G339" i="4" s="1"/>
  <c r="F44" i="4"/>
  <c r="G44" i="4" s="1"/>
  <c r="F127" i="4"/>
  <c r="G127" i="4" s="1"/>
  <c r="R400" i="1" s="1"/>
  <c r="F58" i="4"/>
  <c r="G58" i="4" s="1"/>
  <c r="F359" i="4"/>
  <c r="G359" i="4" s="1"/>
  <c r="F140" i="4"/>
  <c r="G140" i="4" s="1"/>
  <c r="F242" i="4"/>
  <c r="G242" i="4" s="1"/>
  <c r="F43" i="4"/>
  <c r="G43" i="4" s="1"/>
  <c r="F254" i="4"/>
  <c r="G254" i="4" s="1"/>
  <c r="R409" i="1" s="1"/>
  <c r="F419" i="4"/>
  <c r="G419" i="4" s="1"/>
  <c r="R412" i="1" s="1"/>
  <c r="F35" i="4"/>
  <c r="G35" i="4" s="1"/>
  <c r="R413" i="1" s="1"/>
  <c r="F124" i="4"/>
  <c r="G124" i="4" s="1"/>
  <c r="F390" i="4"/>
  <c r="G390" i="4" s="1"/>
  <c r="F149" i="4"/>
  <c r="G149" i="4" s="1"/>
  <c r="F416" i="4"/>
  <c r="G416" i="4" s="1"/>
  <c r="F278" i="4"/>
  <c r="G278" i="4" s="1"/>
  <c r="F173" i="4"/>
  <c r="G173" i="4" s="1"/>
  <c r="F196" i="4"/>
  <c r="G196" i="4" s="1"/>
  <c r="R448" i="1" s="1"/>
  <c r="F245" i="4"/>
  <c r="G245" i="4" s="1"/>
  <c r="R559" i="1" s="1"/>
  <c r="F354" i="4"/>
  <c r="G354" i="4" s="1"/>
  <c r="F376" i="4"/>
  <c r="G376" i="4" s="1"/>
  <c r="F324" i="4"/>
  <c r="G324" i="4" s="1"/>
  <c r="F96" i="4"/>
  <c r="G96" i="4" s="1"/>
  <c r="R435" i="1" s="1"/>
  <c r="F422" i="4"/>
  <c r="G422" i="4" s="1"/>
  <c r="F302" i="4"/>
  <c r="G302" i="4" s="1"/>
  <c r="F258" i="4"/>
  <c r="G258" i="4" s="1"/>
  <c r="R441" i="1" s="1"/>
  <c r="F407" i="4"/>
  <c r="G407" i="4" s="1"/>
  <c r="F92" i="4"/>
  <c r="G92" i="4" s="1"/>
  <c r="F20" i="4"/>
  <c r="G20" i="4" s="1"/>
  <c r="R444" i="1" s="1"/>
  <c r="F215" i="4"/>
  <c r="G215" i="4" s="1"/>
  <c r="F206" i="4"/>
  <c r="G206" i="4" s="1"/>
  <c r="F318" i="4"/>
  <c r="G318" i="4" s="1"/>
  <c r="F281" i="4"/>
  <c r="G281" i="4" s="1"/>
  <c r="R36" i="1" s="1"/>
  <c r="F122" i="4"/>
  <c r="G122" i="4" s="1"/>
  <c r="R451" i="1" s="1"/>
  <c r="F85" i="4"/>
  <c r="G85" i="4" s="1"/>
  <c r="F180" i="4"/>
  <c r="G180" i="4" s="1"/>
  <c r="R456" i="1" s="1"/>
  <c r="F158" i="4"/>
  <c r="G158" i="4" s="1"/>
  <c r="F232" i="4"/>
  <c r="G232" i="4" s="1"/>
  <c r="F216" i="4"/>
  <c r="G216" i="4" s="1"/>
  <c r="R459" i="1" s="1"/>
  <c r="F328" i="4"/>
  <c r="G328" i="4" s="1"/>
  <c r="R460" i="1" s="1"/>
  <c r="F130" i="4"/>
  <c r="G130" i="4" s="1"/>
  <c r="F202" i="4"/>
  <c r="G202" i="4" s="1"/>
  <c r="R389" i="1" s="1"/>
  <c r="F27" i="4"/>
  <c r="G27" i="4" s="1"/>
  <c r="F314" i="4"/>
  <c r="G314" i="4" s="1"/>
  <c r="F342" i="4"/>
  <c r="G342" i="4" s="1"/>
  <c r="F64" i="4"/>
  <c r="G64" i="4" s="1"/>
  <c r="F154" i="4"/>
  <c r="G154" i="4" s="1"/>
  <c r="F358" i="4"/>
  <c r="G358" i="4" s="1"/>
  <c r="R492" i="1" s="1"/>
  <c r="F300" i="4"/>
  <c r="G300" i="4" s="1"/>
  <c r="F331" i="4"/>
  <c r="G331" i="4" s="1"/>
  <c r="R378" i="1" s="1"/>
  <c r="F259" i="4"/>
  <c r="G259" i="4" s="1"/>
  <c r="R516" i="1" s="1"/>
  <c r="F29" i="4"/>
  <c r="G29" i="4" s="1"/>
  <c r="F201" i="4"/>
  <c r="G201" i="4" s="1"/>
  <c r="F87" i="4"/>
  <c r="G87" i="4" s="1"/>
  <c r="R519" i="1" s="1"/>
  <c r="F113" i="4"/>
  <c r="G113" i="4" s="1"/>
  <c r="F120" i="4"/>
  <c r="G120" i="4" s="1"/>
  <c r="R527" i="1" s="1"/>
  <c r="F15" i="4"/>
  <c r="G15" i="4" s="1"/>
  <c r="F41" i="4"/>
  <c r="G41" i="4" s="1"/>
  <c r="F264" i="4"/>
  <c r="G264" i="4" s="1"/>
  <c r="R259" i="1" s="1"/>
  <c r="F368" i="4"/>
  <c r="G368" i="4" s="1"/>
  <c r="R237" i="1" s="1"/>
  <c r="F287" i="4"/>
  <c r="G287" i="4" s="1"/>
  <c r="F147" i="4"/>
  <c r="G147" i="4" s="1"/>
  <c r="F267" i="4"/>
  <c r="G267" i="4" s="1"/>
  <c r="R823" i="1" s="1"/>
  <c r="F262" i="4"/>
  <c r="G262" i="4" s="1"/>
  <c r="R552" i="1" s="1"/>
  <c r="F200" i="4"/>
  <c r="G200" i="4" s="1"/>
  <c r="R555" i="1" s="1"/>
  <c r="F338" i="4"/>
  <c r="G338" i="4" s="1"/>
  <c r="F226" i="4"/>
  <c r="G226" i="4" s="1"/>
  <c r="F157" i="4"/>
  <c r="G157" i="4" s="1"/>
  <c r="F62" i="4"/>
  <c r="G62" i="4" s="1"/>
  <c r="F277" i="4"/>
  <c r="G277" i="4" s="1"/>
  <c r="R385" i="1" s="1"/>
  <c r="F218" i="4"/>
  <c r="G218" i="4" s="1"/>
  <c r="F167" i="4"/>
  <c r="G167" i="4" s="1"/>
  <c r="R579" i="1" s="1"/>
  <c r="F418" i="4"/>
  <c r="G418" i="4" s="1"/>
  <c r="R636" i="1" s="1"/>
  <c r="F31" i="4"/>
  <c r="G31" i="4" s="1"/>
  <c r="F391" i="4"/>
  <c r="G391" i="4" s="1"/>
  <c r="F294" i="4"/>
  <c r="G294" i="4" s="1"/>
  <c r="F250" i="4"/>
  <c r="G250" i="4" s="1"/>
  <c r="R600" i="1" s="1"/>
  <c r="F106" i="4"/>
  <c r="G106" i="4" s="1"/>
  <c r="F151" i="4"/>
  <c r="G151" i="4" s="1"/>
  <c r="R606" i="1" s="1"/>
  <c r="F79" i="4"/>
  <c r="G79" i="4" s="1"/>
  <c r="F305" i="4"/>
  <c r="G305" i="4" s="1"/>
  <c r="R609" i="1" s="1"/>
  <c r="F91" i="4"/>
  <c r="G91" i="4" s="1"/>
  <c r="R313" i="1" s="1"/>
  <c r="F326" i="4"/>
  <c r="G326" i="4" s="1"/>
  <c r="F136" i="4"/>
  <c r="G136" i="4" s="1"/>
  <c r="F360" i="4"/>
  <c r="G360" i="4" s="1"/>
  <c r="F304" i="4"/>
  <c r="G304" i="4" s="1"/>
  <c r="F279" i="4"/>
  <c r="G279" i="4" s="1"/>
  <c r="F138" i="4"/>
  <c r="G138" i="4" s="1"/>
  <c r="R411" i="1" s="1"/>
  <c r="F389" i="4"/>
  <c r="G389" i="4" s="1"/>
  <c r="F19" i="4"/>
  <c r="G19" i="4" s="1"/>
  <c r="F111" i="4"/>
  <c r="G111" i="4" s="1"/>
  <c r="F100" i="4"/>
  <c r="G100" i="4" s="1"/>
  <c r="F263" i="4"/>
  <c r="G263" i="4" s="1"/>
  <c r="F141" i="4"/>
  <c r="G141" i="4" s="1"/>
  <c r="R641" i="1" s="1"/>
  <c r="F311" i="4"/>
  <c r="G311" i="4" s="1"/>
  <c r="F70" i="4"/>
  <c r="G70" i="4" s="1"/>
  <c r="F426" i="4"/>
  <c r="G426" i="4" s="1"/>
  <c r="F237" i="4"/>
  <c r="G237" i="4" s="1"/>
  <c r="F408" i="4"/>
  <c r="G408" i="4" s="1"/>
  <c r="R44" i="1" s="1"/>
  <c r="F48" i="4"/>
  <c r="G48" i="4" s="1"/>
  <c r="F99" i="4"/>
  <c r="G99" i="4" s="1"/>
  <c r="R668" i="1" s="1"/>
  <c r="F102" i="4"/>
  <c r="G102" i="4" s="1"/>
  <c r="R671" i="1" s="1"/>
  <c r="F289" i="4"/>
  <c r="G289" i="4" s="1"/>
  <c r="R639" i="1" s="1"/>
  <c r="F175" i="4"/>
  <c r="G175" i="4" s="1"/>
  <c r="F197" i="4"/>
  <c r="G197" i="4" s="1"/>
  <c r="R690" i="1" s="1"/>
  <c r="F240" i="4"/>
  <c r="G240" i="4" s="1"/>
  <c r="F345" i="4"/>
  <c r="G345" i="4" s="1"/>
  <c r="F146" i="4"/>
  <c r="G146" i="4" s="1"/>
  <c r="R197" i="1" s="1"/>
  <c r="F108" i="4"/>
  <c r="G108" i="4" s="1"/>
  <c r="R699" i="1" s="1"/>
  <c r="F17" i="4"/>
  <c r="G17" i="4" s="1"/>
  <c r="F260" i="4"/>
  <c r="G260" i="4" s="1"/>
  <c r="F321" i="4"/>
  <c r="G321" i="4" s="1"/>
  <c r="F56" i="4"/>
  <c r="G56" i="4" s="1"/>
  <c r="R50" i="1" s="1"/>
  <c r="F211" i="4"/>
  <c r="G211" i="4" s="1"/>
  <c r="R705" i="1" s="1"/>
  <c r="F275" i="4"/>
  <c r="G275" i="4" s="1"/>
  <c r="F410" i="4"/>
  <c r="G410" i="4" s="1"/>
  <c r="F110" i="4"/>
  <c r="G110" i="4" s="1"/>
  <c r="F112" i="4"/>
  <c r="G112" i="4" s="1"/>
  <c r="R722" i="1" s="1"/>
  <c r="F309" i="4"/>
  <c r="G309" i="4" s="1"/>
  <c r="F380" i="4"/>
  <c r="G380" i="4" s="1"/>
  <c r="F192" i="4"/>
  <c r="G192" i="4" s="1"/>
  <c r="F271" i="4"/>
  <c r="G271" i="4" s="1"/>
  <c r="R422" i="1" s="1"/>
  <c r="F435" i="4"/>
  <c r="G435" i="4" s="1"/>
  <c r="R756" i="1" s="1"/>
  <c r="F382" i="4"/>
  <c r="G382" i="4" s="1"/>
  <c r="R757" i="1" s="1"/>
  <c r="F98" i="4"/>
  <c r="G98" i="4" s="1"/>
  <c r="F246" i="4"/>
  <c r="G246" i="4" s="1"/>
  <c r="F94" i="4"/>
  <c r="G94" i="4" s="1"/>
  <c r="R154" i="1" s="1"/>
  <c r="F189" i="4"/>
  <c r="G189" i="4" s="1"/>
  <c r="F144" i="4"/>
  <c r="G144" i="4" s="1"/>
  <c r="R770" i="1" s="1"/>
  <c r="F24" i="4"/>
  <c r="G24" i="4" s="1"/>
  <c r="R776" i="1" s="1"/>
  <c r="F261" i="4"/>
  <c r="G261" i="4" s="1"/>
  <c r="F427" i="4"/>
  <c r="G427" i="4" s="1"/>
  <c r="R784" i="1" s="1"/>
  <c r="F3" i="4"/>
  <c r="G3" i="4" s="1"/>
  <c r="F88" i="4"/>
  <c r="G88" i="4" s="1"/>
  <c r="R962" i="1" s="1"/>
  <c r="F310" i="4"/>
  <c r="G310" i="4" s="1"/>
  <c r="F296" i="4"/>
  <c r="G296" i="4" s="1"/>
  <c r="F30" i="4"/>
  <c r="G30" i="4" s="1"/>
  <c r="R806" i="1" s="1"/>
  <c r="F13" i="4"/>
  <c r="G13" i="4" s="1"/>
  <c r="R820" i="1" s="1"/>
  <c r="F370" i="4"/>
  <c r="G370" i="4" s="1"/>
  <c r="F169" i="4"/>
  <c r="G169" i="4" s="1"/>
  <c r="R936" i="1" s="1"/>
  <c r="F377" i="4"/>
  <c r="G377" i="4" s="1"/>
  <c r="R826" i="1" s="1"/>
  <c r="F217" i="4"/>
  <c r="G217" i="4" s="1"/>
  <c r="R831" i="1" s="1"/>
  <c r="F203" i="4"/>
  <c r="G203" i="4" s="1"/>
  <c r="F166" i="4"/>
  <c r="G166" i="4" s="1"/>
  <c r="R839" i="1" s="1"/>
  <c r="F276" i="4"/>
  <c r="G276" i="4" s="1"/>
  <c r="R1000" i="1" s="1"/>
  <c r="F398" i="4"/>
  <c r="G398" i="4" s="1"/>
  <c r="R843" i="1" s="1"/>
  <c r="F143" i="4"/>
  <c r="G143" i="4" s="1"/>
  <c r="R848" i="1" s="1"/>
  <c r="F247" i="4"/>
  <c r="G247" i="4" s="1"/>
  <c r="R858" i="1" s="1"/>
  <c r="F313" i="4"/>
  <c r="G313" i="4" s="1"/>
  <c r="R863" i="1" s="1"/>
  <c r="F421" i="4"/>
  <c r="G421" i="4" s="1"/>
  <c r="F199" i="4"/>
  <c r="G199" i="4" s="1"/>
  <c r="R896" i="1" s="1"/>
  <c r="F353" i="4"/>
  <c r="G353" i="4" s="1"/>
  <c r="R902" i="1" s="1"/>
  <c r="F248" i="4"/>
  <c r="G248" i="4" s="1"/>
  <c r="R905" i="1" s="1"/>
  <c r="F33" i="4"/>
  <c r="G33" i="4" s="1"/>
  <c r="R915" i="1" s="1"/>
  <c r="F433" i="4"/>
  <c r="G433" i="4" s="1"/>
  <c r="F45" i="4"/>
  <c r="G45" i="4" s="1"/>
  <c r="R919" i="1" s="1"/>
  <c r="F224" i="4"/>
  <c r="G224" i="4" s="1"/>
  <c r="R933" i="1" s="1"/>
  <c r="F7" i="4"/>
  <c r="G7" i="4" s="1"/>
  <c r="R947" i="1" s="1"/>
  <c r="F90" i="4"/>
  <c r="G90" i="4" s="1"/>
  <c r="F51" i="4"/>
  <c r="G51" i="4" s="1"/>
  <c r="R956" i="1" s="1"/>
  <c r="F32" i="4"/>
  <c r="G32" i="4" s="1"/>
  <c r="R968" i="1" s="1"/>
  <c r="F131" i="4"/>
  <c r="G131" i="4" s="1"/>
  <c r="R977" i="1" s="1"/>
  <c r="F228" i="4"/>
  <c r="G228" i="4" s="1"/>
  <c r="R805" i="1" s="1"/>
  <c r="S223" i="1" l="1"/>
  <c r="S647" i="1"/>
  <c r="S818" i="1"/>
  <c r="S51" i="1"/>
  <c r="S629" i="1"/>
  <c r="S440" i="1"/>
  <c r="S586" i="1"/>
  <c r="S539" i="1"/>
  <c r="S878" i="1"/>
  <c r="S576" i="1"/>
  <c r="S584" i="1"/>
  <c r="S588" i="1"/>
  <c r="S225" i="1"/>
  <c r="S494" i="1"/>
  <c r="S436" i="1"/>
  <c r="S768" i="1"/>
  <c r="S658" i="1"/>
  <c r="S927" i="1"/>
  <c r="R100" i="1"/>
  <c r="R102" i="1"/>
  <c r="R94" i="1"/>
  <c r="R108" i="1"/>
  <c r="R101" i="1"/>
  <c r="R188" i="1"/>
  <c r="R380" i="1"/>
  <c r="R155" i="1"/>
  <c r="R105" i="1"/>
  <c r="R147" i="1"/>
  <c r="R215" i="1"/>
  <c r="R373" i="1"/>
  <c r="R630" i="1"/>
  <c r="R634" i="1"/>
  <c r="R632" i="1"/>
  <c r="R631" i="1"/>
  <c r="R775" i="1"/>
  <c r="R779" i="1"/>
  <c r="S133" i="1"/>
  <c r="S135" i="1"/>
  <c r="S190" i="1"/>
  <c r="S371" i="1"/>
  <c r="S856" i="1"/>
  <c r="S922" i="1"/>
  <c r="S268" i="1"/>
  <c r="S840" i="1"/>
  <c r="S721" i="1"/>
  <c r="S762" i="1"/>
  <c r="S132" i="1"/>
  <c r="S165" i="1"/>
  <c r="S70" i="1"/>
  <c r="S152" i="1"/>
  <c r="S747" i="1"/>
  <c r="S703" i="1"/>
  <c r="S715" i="1"/>
  <c r="S724" i="1"/>
  <c r="S728" i="1"/>
  <c r="R792" i="1"/>
  <c r="R859" i="1"/>
  <c r="R889" i="1"/>
  <c r="R701" i="1"/>
  <c r="R978" i="1"/>
  <c r="R576" i="1"/>
  <c r="R584" i="1"/>
  <c r="R588" i="1"/>
  <c r="R396" i="1"/>
  <c r="R708" i="1"/>
  <c r="R855" i="1"/>
  <c r="R214" i="1"/>
  <c r="R960" i="1"/>
  <c r="R837" i="1"/>
  <c r="R700" i="1"/>
  <c r="R619" i="1"/>
  <c r="R750" i="1"/>
  <c r="R540" i="1"/>
  <c r="R981" i="1"/>
  <c r="R897" i="1"/>
  <c r="R458" i="1"/>
  <c r="R577" i="1"/>
  <c r="R404" i="1"/>
  <c r="R621" i="1"/>
  <c r="R524" i="1"/>
  <c r="R532" i="1"/>
  <c r="R533" i="1"/>
  <c r="R785" i="1"/>
  <c r="R850" i="1"/>
  <c r="R718" i="1"/>
  <c r="R726" i="1"/>
  <c r="R616" i="1"/>
  <c r="R966" i="1"/>
  <c r="R567" i="1"/>
  <c r="R986" i="1"/>
  <c r="R476" i="1"/>
  <c r="R758" i="1"/>
  <c r="R594" i="1"/>
  <c r="R892" i="1"/>
  <c r="R275" i="1"/>
  <c r="R271" i="1"/>
  <c r="R279" i="1"/>
  <c r="R403" i="1"/>
  <c r="R867" i="1"/>
  <c r="R941" i="1"/>
  <c r="R942" i="1"/>
  <c r="R133" i="1"/>
  <c r="R135" i="1"/>
  <c r="R326" i="1"/>
  <c r="R227" i="1"/>
  <c r="R951" i="1"/>
  <c r="R470" i="1"/>
  <c r="R487" i="1"/>
  <c r="R80" i="1"/>
  <c r="R81" i="1"/>
  <c r="R795" i="1"/>
  <c r="R64" i="1"/>
  <c r="R916" i="1"/>
  <c r="R970" i="1"/>
  <c r="R145" i="1"/>
  <c r="R142" i="1"/>
  <c r="R824" i="1"/>
  <c r="R828" i="1"/>
  <c r="R825" i="1"/>
  <c r="R706" i="1"/>
  <c r="R796" i="1"/>
  <c r="R693" i="1"/>
  <c r="R743" i="1"/>
  <c r="R637" i="1"/>
  <c r="R925" i="1"/>
  <c r="R952" i="1"/>
  <c r="R953" i="1"/>
  <c r="R738" i="1"/>
  <c r="R593" i="1"/>
  <c r="R620" i="1"/>
  <c r="R615" i="1"/>
  <c r="R464" i="1"/>
  <c r="R733" i="1"/>
  <c r="R251" i="1"/>
  <c r="R249" i="1"/>
  <c r="R394" i="1"/>
  <c r="R399" i="1"/>
  <c r="R372" i="1"/>
  <c r="R544" i="1"/>
  <c r="R292" i="1"/>
  <c r="R296" i="1"/>
  <c r="R297" i="1"/>
  <c r="R298" i="1"/>
  <c r="R41" i="1"/>
  <c r="R40" i="1"/>
  <c r="R20" i="1"/>
  <c r="R24" i="1"/>
  <c r="R281" i="1"/>
  <c r="R553" i="1"/>
  <c r="R365" i="1"/>
  <c r="R267" i="1"/>
  <c r="R283" i="1"/>
  <c r="R256" i="1"/>
  <c r="R979" i="1"/>
  <c r="R436" i="1"/>
  <c r="R494" i="1"/>
  <c r="R225" i="1"/>
  <c r="R645" i="1"/>
  <c r="R210" i="1"/>
  <c r="R810" i="1"/>
  <c r="R815" i="1"/>
  <c r="R819" i="1"/>
  <c r="R179" i="1"/>
  <c r="R883" i="1"/>
  <c r="R171" i="1"/>
  <c r="R410" i="1"/>
  <c r="R633" i="1"/>
  <c r="R751" i="1"/>
  <c r="R287" i="1"/>
  <c r="R288" i="1"/>
  <c r="R282" i="1"/>
  <c r="R289" i="1"/>
  <c r="R143" i="1"/>
  <c r="R958" i="1"/>
  <c r="R642" i="1"/>
  <c r="R879" i="1"/>
  <c r="R734" i="1"/>
  <c r="R732" i="1"/>
  <c r="R736" i="1"/>
  <c r="R735" i="1"/>
  <c r="R184" i="1"/>
  <c r="R185" i="1"/>
  <c r="R107" i="1"/>
  <c r="R931" i="1"/>
  <c r="R98" i="1"/>
  <c r="R866" i="1"/>
  <c r="R89" i="1"/>
  <c r="R549" i="1"/>
  <c r="R914" i="1"/>
  <c r="R1001" i="1"/>
  <c r="R816" i="1"/>
  <c r="R445" i="1"/>
  <c r="R437" i="1"/>
  <c r="R447" i="1"/>
  <c r="R442" i="1"/>
  <c r="R165" i="1"/>
  <c r="R70" i="1"/>
  <c r="R152" i="1"/>
  <c r="R747" i="1"/>
  <c r="R53" i="1"/>
  <c r="R151" i="1"/>
  <c r="R231" i="1"/>
  <c r="R821" i="1"/>
  <c r="R938" i="1"/>
  <c r="R262" i="1"/>
  <c r="R167" i="1"/>
  <c r="R202" i="1"/>
  <c r="R43" i="1"/>
  <c r="R35" i="1"/>
  <c r="R546" i="1"/>
  <c r="R746" i="1"/>
  <c r="R27" i="1"/>
  <c r="R181" i="1"/>
  <c r="R19" i="1"/>
  <c r="R786" i="1"/>
  <c r="R783" i="1"/>
  <c r="R3" i="1"/>
  <c r="R224" i="1"/>
  <c r="S15" i="1"/>
  <c r="S707" i="1"/>
  <c r="S932" i="1"/>
  <c r="S103" i="1"/>
  <c r="S710" i="1"/>
  <c r="S332" i="1"/>
  <c r="S234" i="1"/>
  <c r="S993" i="1"/>
  <c r="S394" i="1"/>
  <c r="S399" i="1"/>
  <c r="S35" i="1"/>
  <c r="S546" i="1"/>
  <c r="S593" i="1"/>
  <c r="S738" i="1"/>
  <c r="S104" i="1"/>
  <c r="S124" i="1"/>
  <c r="S935" i="1"/>
  <c r="S469" i="1"/>
  <c r="S812" i="1"/>
  <c r="S244" i="1"/>
  <c r="S239" i="1"/>
  <c r="S243" i="1"/>
  <c r="S242" i="1"/>
  <c r="S164" i="1"/>
  <c r="S930" i="1"/>
  <c r="S403" i="1"/>
  <c r="S867" i="1"/>
  <c r="S310" i="1"/>
  <c r="S309" i="1"/>
  <c r="S312" i="1"/>
  <c r="S311" i="1"/>
  <c r="S220" i="1"/>
  <c r="S219" i="1"/>
  <c r="S221" i="1"/>
  <c r="S222" i="1"/>
  <c r="S5" i="1"/>
  <c r="S11" i="1"/>
  <c r="S362" i="1"/>
  <c r="S788" i="1"/>
  <c r="S982" i="1"/>
  <c r="S911" i="1"/>
  <c r="S416" i="1"/>
  <c r="S415" i="1"/>
  <c r="S294" i="1"/>
  <c r="S23" i="1"/>
  <c r="S159" i="1"/>
  <c r="S777" i="1"/>
  <c r="S880" i="1"/>
  <c r="S875" i="1"/>
  <c r="S536" i="1"/>
  <c r="S737" i="1"/>
  <c r="S622" i="1"/>
  <c r="S946" i="1"/>
  <c r="S417" i="1"/>
  <c r="S418" i="1"/>
  <c r="S136" i="1"/>
  <c r="S526" i="1"/>
  <c r="S511" i="1"/>
  <c r="S328" i="1"/>
  <c r="S585" i="1"/>
  <c r="S713" i="1"/>
  <c r="S72" i="1"/>
  <c r="S78" i="1"/>
  <c r="S75" i="1"/>
  <c r="S79" i="1"/>
  <c r="S787" i="1"/>
  <c r="S790" i="1"/>
  <c r="S350" i="1"/>
  <c r="S367" i="1"/>
  <c r="S842" i="1"/>
  <c r="S631" i="1"/>
  <c r="S630" i="1"/>
  <c r="S632" i="1"/>
  <c r="S634" i="1"/>
  <c r="S800" i="1"/>
  <c r="S975" i="1"/>
  <c r="S684" i="1"/>
  <c r="S895" i="1"/>
  <c r="S901" i="1"/>
  <c r="S900" i="1"/>
  <c r="S654" i="1"/>
  <c r="S392" i="1"/>
  <c r="S921" i="1"/>
  <c r="S267" i="1"/>
  <c r="S365" i="1"/>
  <c r="S925" i="1"/>
  <c r="S637" i="1"/>
  <c r="S426" i="1"/>
  <c r="S428" i="1"/>
  <c r="S369" i="1"/>
  <c r="S359" i="1"/>
  <c r="S361" i="1"/>
  <c r="S607" i="1"/>
  <c r="S761" i="1"/>
  <c r="S748" i="1"/>
  <c r="S56" i="1"/>
  <c r="S351" i="1"/>
  <c r="S845" i="1"/>
  <c r="S599" i="1"/>
  <c r="S602" i="1"/>
  <c r="S608" i="1"/>
  <c r="S612" i="1"/>
  <c r="S335" i="1"/>
  <c r="S898" i="1"/>
  <c r="S793" i="1"/>
  <c r="S501" i="1"/>
  <c r="S782" i="1"/>
  <c r="S841" i="1"/>
  <c r="S830" i="1"/>
  <c r="S833" i="1"/>
  <c r="S65" i="1"/>
  <c r="S57" i="1"/>
  <c r="S60" i="1"/>
  <c r="S529" i="1"/>
  <c r="S581" i="1"/>
  <c r="R572" i="1"/>
  <c r="R564" i="1"/>
  <c r="R568" i="1"/>
  <c r="R137" i="1"/>
  <c r="R140" i="1"/>
  <c r="R191" i="1"/>
  <c r="R196" i="1"/>
  <c r="R209" i="1"/>
  <c r="R799" i="1"/>
  <c r="R170" i="1"/>
  <c r="R656" i="1"/>
  <c r="R290" i="1"/>
  <c r="R899" i="1"/>
  <c r="R703" i="1"/>
  <c r="R715" i="1"/>
  <c r="R724" i="1"/>
  <c r="R728" i="1"/>
  <c r="R229" i="1"/>
  <c r="R88" i="1"/>
  <c r="S26" i="1"/>
  <c r="S663" i="1"/>
  <c r="S189" i="1"/>
  <c r="S248" i="1"/>
  <c r="S308" i="1"/>
  <c r="S594" i="1"/>
  <c r="S476" i="1"/>
  <c r="S758" i="1"/>
  <c r="S892" i="1"/>
  <c r="S595" i="1"/>
  <c r="S829" i="1"/>
  <c r="S765" i="1"/>
  <c r="S822" i="1"/>
  <c r="S844" i="1"/>
  <c r="S86" i="1"/>
  <c r="S90" i="1"/>
  <c r="S457" i="1"/>
  <c r="S683" i="1"/>
  <c r="S327" i="1"/>
  <c r="S996" i="1"/>
  <c r="R681" i="1"/>
  <c r="R659" i="1"/>
  <c r="R493" i="1"/>
  <c r="R730" i="1"/>
  <c r="R198" i="1"/>
  <c r="R199" i="1"/>
  <c r="R177" i="1"/>
  <c r="R513" i="1"/>
  <c r="R888" i="1"/>
  <c r="R358" i="1"/>
  <c r="R114" i="1"/>
  <c r="R77" i="1"/>
  <c r="R246" i="1"/>
  <c r="R665" i="1"/>
  <c r="R719" i="1"/>
  <c r="R475" i="1"/>
  <c r="R9" i="1"/>
  <c r="R506" i="1"/>
  <c r="R472" i="1"/>
  <c r="R909" i="1"/>
  <c r="S166" i="1"/>
  <c r="S669" i="1"/>
  <c r="S515" i="1"/>
  <c r="S509" i="1"/>
  <c r="S508" i="1"/>
  <c r="S505" i="1"/>
  <c r="S111" i="1"/>
  <c r="S16" i="1"/>
  <c r="S7" i="1"/>
  <c r="S491" i="1"/>
  <c r="S450" i="1"/>
  <c r="S454" i="1"/>
  <c r="S249" i="1"/>
  <c r="S251" i="1"/>
  <c r="S209" i="1"/>
  <c r="S799" i="1"/>
  <c r="R366" i="1"/>
  <c r="R834" i="1"/>
  <c r="R521" i="1"/>
  <c r="R518" i="1"/>
  <c r="R522" i="1"/>
  <c r="R253" i="1"/>
  <c r="R258" i="1"/>
  <c r="S275" i="1"/>
  <c r="S271" i="1"/>
  <c r="S279" i="1"/>
  <c r="S726" i="1"/>
  <c r="S718" i="1"/>
  <c r="S277" i="1"/>
  <c r="S421" i="1"/>
  <c r="S115" i="1"/>
  <c r="S716" i="1"/>
  <c r="S924" i="1"/>
  <c r="S14" i="1"/>
  <c r="S82" i="1"/>
  <c r="S814" i="1"/>
  <c r="R343" i="1"/>
  <c r="R672" i="1"/>
  <c r="R295" i="1"/>
  <c r="R427" i="1"/>
  <c r="R234" i="1"/>
  <c r="R993" i="1"/>
  <c r="R169" i="1"/>
  <c r="R618" i="1"/>
  <c r="R670" i="1"/>
  <c r="R321" i="1"/>
  <c r="R146" i="1"/>
  <c r="R957" i="1"/>
  <c r="R95" i="1"/>
  <c r="R51" i="1"/>
  <c r="R818" i="1"/>
  <c r="R647" i="1"/>
  <c r="R223" i="1"/>
  <c r="R629" i="1"/>
  <c r="R484" i="1"/>
  <c r="R25" i="1"/>
  <c r="S870" i="1"/>
  <c r="S871" i="1"/>
  <c r="S22" i="1"/>
  <c r="S486" i="1"/>
  <c r="S881" i="1"/>
  <c r="S727" i="1"/>
  <c r="S965" i="1"/>
  <c r="S767" i="1"/>
  <c r="S583" i="1"/>
  <c r="S704" i="1"/>
  <c r="S565" i="1"/>
  <c r="S794" i="1"/>
  <c r="S360" i="1"/>
  <c r="S995" i="1"/>
  <c r="R872" i="1"/>
  <c r="R797" i="1"/>
  <c r="R965" i="1"/>
  <c r="R767" i="1"/>
  <c r="R729" i="1"/>
  <c r="R853" i="1"/>
  <c r="R349" i="1"/>
  <c r="R355" i="1"/>
  <c r="R975" i="1"/>
  <c r="R684" i="1"/>
  <c r="R800" i="1"/>
  <c r="R658" i="1"/>
  <c r="R927" i="1"/>
  <c r="R768" i="1"/>
  <c r="R607" i="1"/>
  <c r="R761" i="1"/>
  <c r="R748" i="1"/>
  <c r="R449" i="1"/>
  <c r="R535" i="1"/>
  <c r="R587" i="1"/>
  <c r="R575" i="1"/>
  <c r="R781" i="1"/>
  <c r="R438" i="1"/>
  <c r="R827" i="1"/>
  <c r="R157" i="1"/>
  <c r="R158" i="1"/>
  <c r="R406" i="1"/>
  <c r="R582" i="1"/>
  <c r="R836" i="1"/>
  <c r="R495" i="1"/>
  <c r="R531" i="1"/>
  <c r="R397" i="1"/>
  <c r="R991" i="1"/>
  <c r="R984" i="1"/>
  <c r="R571" i="1"/>
  <c r="R363" i="1"/>
  <c r="R353" i="1"/>
  <c r="R474" i="1"/>
  <c r="R660" i="1"/>
  <c r="R328" i="1"/>
  <c r="R713" i="1"/>
  <c r="R585" i="1"/>
  <c r="R261" i="1"/>
  <c r="R481" i="1"/>
  <c r="R424" i="1"/>
  <c r="R423" i="1"/>
  <c r="R236" i="1"/>
  <c r="R232" i="1"/>
  <c r="R315" i="1"/>
  <c r="R569" i="1"/>
  <c r="R317" i="1"/>
  <c r="R218" i="1"/>
  <c r="R205" i="1"/>
  <c r="R254" i="1"/>
  <c r="R190" i="1"/>
  <c r="R371" i="1"/>
  <c r="R922" i="1"/>
  <c r="R856" i="1"/>
  <c r="R241" i="1"/>
  <c r="R168" i="1"/>
  <c r="R368" i="1"/>
  <c r="R714" i="1"/>
  <c r="R667" i="1"/>
  <c r="R678" i="1"/>
  <c r="R686" i="1"/>
  <c r="R677" i="1"/>
  <c r="R132" i="1"/>
  <c r="R721" i="1"/>
  <c r="R762" i="1"/>
  <c r="R121" i="1"/>
  <c r="R857" i="1"/>
  <c r="R711" i="1"/>
  <c r="R113" i="1"/>
  <c r="R346" i="1"/>
  <c r="R124" i="1"/>
  <c r="R469" i="1"/>
  <c r="R104" i="1"/>
  <c r="R935" i="1"/>
  <c r="R812" i="1"/>
  <c r="R802" i="1"/>
  <c r="R801" i="1"/>
  <c r="R804" i="1"/>
  <c r="R900" i="1"/>
  <c r="R895" i="1"/>
  <c r="R901" i="1"/>
  <c r="R67" i="1"/>
  <c r="R835" i="1"/>
  <c r="R861" i="1"/>
  <c r="R388" i="1"/>
  <c r="R58" i="1"/>
  <c r="R913" i="1"/>
  <c r="R344" i="1"/>
  <c r="R348" i="1"/>
  <c r="R264" i="1"/>
  <c r="R32" i="1"/>
  <c r="R503" i="1"/>
  <c r="R504" i="1"/>
  <c r="R16" i="1"/>
  <c r="R111" i="1"/>
  <c r="R8" i="1"/>
  <c r="R894" i="1"/>
  <c r="R780" i="1"/>
  <c r="R945" i="1"/>
  <c r="R603" i="1"/>
  <c r="S775" i="1"/>
  <c r="S779" i="1"/>
  <c r="S32" i="1"/>
  <c r="S264" i="1"/>
  <c r="S687" i="1"/>
  <c r="S689" i="1"/>
  <c r="S2" i="1"/>
  <c r="S884" i="1"/>
  <c r="S853" i="1"/>
  <c r="S729" i="1"/>
  <c r="S317" i="1"/>
  <c r="S218" i="1"/>
  <c r="S470" i="1"/>
  <c r="S487" i="1"/>
  <c r="S344" i="1"/>
  <c r="S348" i="1"/>
  <c r="S168" i="1"/>
  <c r="S241" i="1"/>
  <c r="S368" i="1"/>
  <c r="S714" i="1"/>
  <c r="S667" i="1"/>
  <c r="S677" i="1"/>
  <c r="S678" i="1"/>
  <c r="S686" i="1"/>
  <c r="S128" i="1"/>
  <c r="S949" i="1"/>
  <c r="S303" i="1"/>
  <c r="S548" i="1"/>
  <c r="S648" i="1"/>
  <c r="S434" i="1"/>
  <c r="S852" i="1"/>
  <c r="S928" i="1"/>
  <c r="S929" i="1"/>
  <c r="S730" i="1"/>
  <c r="S493" i="1"/>
  <c r="S904" i="1"/>
  <c r="S903" i="1"/>
  <c r="S978" i="1"/>
  <c r="S701" i="1"/>
  <c r="S889" i="1"/>
  <c r="S20" i="1"/>
  <c r="S24" i="1"/>
  <c r="S502" i="1"/>
  <c r="S497" i="1"/>
  <c r="S490" i="1"/>
  <c r="S500" i="1"/>
  <c r="S122" i="1"/>
  <c r="S387" i="1"/>
  <c r="S134" i="1"/>
  <c r="S334" i="1"/>
  <c r="S408" i="1"/>
  <c r="S695" i="1"/>
  <c r="S964" i="1"/>
  <c r="S544" i="1"/>
  <c r="S372" i="1"/>
  <c r="S67" i="1"/>
  <c r="S861" i="1"/>
  <c r="S835" i="1"/>
  <c r="S336" i="1"/>
  <c r="S545" i="1"/>
  <c r="S507" i="1"/>
  <c r="S998" i="1"/>
  <c r="S967" i="1"/>
  <c r="S138" i="1"/>
  <c r="S621" i="1"/>
  <c r="S404" i="1"/>
  <c r="S941" i="1"/>
  <c r="S942" i="1"/>
  <c r="S414" i="1"/>
  <c r="S432" i="1"/>
  <c r="S489" i="1"/>
  <c r="S121" i="1"/>
  <c r="S711" i="1"/>
  <c r="S857" i="1"/>
  <c r="S638" i="1"/>
  <c r="S680" i="1"/>
  <c r="S530" i="1"/>
  <c r="S562" i="1"/>
  <c r="S443" i="1"/>
  <c r="S396" i="1"/>
  <c r="S855" i="1"/>
  <c r="S708" i="1"/>
  <c r="S153" i="1"/>
  <c r="S523" i="1"/>
  <c r="S877" i="1"/>
  <c r="S214" i="1"/>
  <c r="S960" i="1"/>
  <c r="S25" i="1"/>
  <c r="S484" i="1"/>
  <c r="S564" i="1"/>
  <c r="S568" i="1"/>
  <c r="S572" i="1"/>
  <c r="S228" i="1"/>
  <c r="S640" i="1"/>
  <c r="S650" i="1"/>
  <c r="S59" i="1"/>
  <c r="S906" i="1"/>
  <c r="S253" i="1"/>
  <c r="S258" i="1"/>
  <c r="S238" i="1"/>
  <c r="S55" i="1"/>
  <c r="S972" i="1"/>
  <c r="R662" i="1"/>
  <c r="R682" i="1"/>
  <c r="R57" i="1"/>
  <c r="R65" i="1"/>
  <c r="R60" i="1"/>
  <c r="R891" i="1"/>
  <c r="R885" i="1"/>
  <c r="R193" i="1"/>
  <c r="R580" i="1"/>
  <c r="R745" i="1"/>
  <c r="R498" i="1"/>
  <c r="R628" i="1"/>
  <c r="R439" i="1"/>
  <c r="R255" i="1"/>
  <c r="R928" i="1"/>
  <c r="R929" i="1"/>
  <c r="R285" i="1"/>
  <c r="R471" i="1"/>
  <c r="R42" i="1"/>
  <c r="R2" i="1"/>
  <c r="R884" i="1"/>
  <c r="S366" i="1"/>
  <c r="S834" i="1"/>
  <c r="S535" i="1"/>
  <c r="S575" i="1"/>
  <c r="S449" i="1"/>
  <c r="S587" i="1"/>
  <c r="S781" i="1"/>
  <c r="S169" i="1"/>
  <c r="S618" i="1"/>
  <c r="S163" i="1"/>
  <c r="S330" i="1"/>
  <c r="S284" i="1"/>
  <c r="S567" i="1"/>
  <c r="S986" i="1"/>
  <c r="R166" i="1"/>
  <c r="R669" i="1"/>
  <c r="R153" i="1"/>
  <c r="R523" i="1"/>
  <c r="R877" i="1"/>
  <c r="R139" i="1"/>
  <c r="R989" i="1"/>
  <c r="R131" i="1"/>
  <c r="R605" i="1"/>
  <c r="R300" i="1"/>
  <c r="R452" i="1"/>
  <c r="R120" i="1"/>
  <c r="R602" i="1"/>
  <c r="R612" i="1"/>
  <c r="R608" i="1"/>
  <c r="R599" i="1"/>
  <c r="R332" i="1"/>
  <c r="R103" i="1"/>
  <c r="R710" i="1"/>
  <c r="R870" i="1"/>
  <c r="R871" i="1"/>
  <c r="R85" i="1"/>
  <c r="R126" i="1"/>
  <c r="R832" i="1"/>
  <c r="R685" i="1"/>
  <c r="R320" i="1"/>
  <c r="R573" i="1"/>
  <c r="R574" i="1"/>
  <c r="R307" i="1"/>
  <c r="R306" i="1"/>
  <c r="R462" i="1"/>
  <c r="R463" i="1"/>
  <c r="R617" i="1"/>
  <c r="R48" i="1"/>
  <c r="R99" i="1"/>
  <c r="R39" i="1"/>
  <c r="R887" i="1"/>
  <c r="R294" i="1"/>
  <c r="R23" i="1"/>
  <c r="R777" i="1"/>
  <c r="R159" i="1"/>
  <c r="R707" i="1"/>
  <c r="R15" i="1"/>
  <c r="R932" i="1"/>
  <c r="R7" i="1"/>
  <c r="R491" i="1"/>
  <c r="S633" i="1"/>
  <c r="S171" i="1"/>
  <c r="S410" i="1"/>
  <c r="S751" i="1"/>
  <c r="S45" i="1"/>
  <c r="S341" i="1"/>
  <c r="S98" i="1"/>
  <c r="S866" i="1"/>
  <c r="S265" i="1"/>
  <c r="S480" i="1"/>
  <c r="S725" i="1"/>
  <c r="S944" i="1"/>
  <c r="S740" i="1"/>
  <c r="S732" i="1"/>
  <c r="S736" i="1"/>
  <c r="S735" i="1"/>
  <c r="S734" i="1"/>
  <c r="S357" i="1"/>
  <c r="S356" i="1"/>
  <c r="S969" i="1"/>
  <c r="S971" i="1"/>
  <c r="S563" i="1"/>
  <c r="S560" i="1"/>
  <c r="S398" i="1"/>
  <c r="S510" i="1"/>
  <c r="S38" i="1"/>
  <c r="S694" i="1"/>
  <c r="S74" i="1"/>
  <c r="S9" i="1"/>
  <c r="S472" i="1"/>
  <c r="S506" i="1"/>
  <c r="S909" i="1"/>
  <c r="S173" i="1"/>
  <c r="S180" i="1"/>
  <c r="S182" i="1"/>
  <c r="S518" i="1"/>
  <c r="S522" i="1"/>
  <c r="S521" i="1"/>
  <c r="S281" i="1"/>
  <c r="S553" i="1"/>
  <c r="S706" i="1"/>
  <c r="S796" i="1"/>
  <c r="S613" i="1"/>
  <c r="S614" i="1"/>
  <c r="S119" i="1"/>
  <c r="S125" i="1"/>
  <c r="S127" i="1"/>
  <c r="S865" i="1"/>
  <c r="S868" i="1"/>
  <c r="S95" i="1"/>
  <c r="S670" i="1"/>
  <c r="S146" i="1"/>
  <c r="S321" i="1"/>
  <c r="S957" i="1"/>
  <c r="S437" i="1"/>
  <c r="S445" i="1"/>
  <c r="S442" i="1"/>
  <c r="S447" i="1"/>
  <c r="S838" i="1"/>
  <c r="S851" i="1"/>
  <c r="S538" i="1"/>
  <c r="S534" i="1"/>
  <c r="S376" i="1"/>
  <c r="S674" i="1"/>
  <c r="S846" i="1"/>
  <c r="S950" i="1"/>
  <c r="S381" i="1"/>
  <c r="S908" i="1"/>
  <c r="S230" i="1"/>
  <c r="S712" i="1"/>
  <c r="S709" i="1"/>
  <c r="S542" i="1"/>
  <c r="S543" i="1"/>
  <c r="S554" i="1"/>
  <c r="S981" i="1"/>
  <c r="S897" i="1"/>
  <c r="S540" i="1"/>
  <c r="S61" i="1"/>
  <c r="S46" i="1"/>
  <c r="S370" i="1"/>
  <c r="S358" i="1"/>
  <c r="S114" i="1"/>
  <c r="S40" i="1"/>
  <c r="S41" i="1"/>
  <c r="S291" i="1"/>
  <c r="S918" i="1"/>
  <c r="S324" i="1"/>
  <c r="S813" i="1"/>
  <c r="S994" i="1"/>
  <c r="S131" i="1"/>
  <c r="S605" i="1"/>
  <c r="S406" i="1"/>
  <c r="S582" i="1"/>
  <c r="S836" i="1"/>
  <c r="S464" i="1"/>
  <c r="S733" i="1"/>
  <c r="S907" i="1"/>
  <c r="S910" i="1"/>
  <c r="S917" i="1"/>
  <c r="S850" i="1"/>
  <c r="S785" i="1"/>
  <c r="R811" i="1"/>
  <c r="R692" i="1"/>
  <c r="R687" i="1"/>
  <c r="R689" i="1"/>
  <c r="R357" i="1"/>
  <c r="R356" i="1"/>
  <c r="R534" i="1"/>
  <c r="R538" i="1"/>
  <c r="R426" i="1"/>
  <c r="R428" i="1"/>
  <c r="R277" i="1"/>
  <c r="R115" i="1"/>
  <c r="R421" i="1"/>
  <c r="R924" i="1"/>
  <c r="R716" i="1"/>
  <c r="R233" i="1"/>
  <c r="R106" i="1"/>
  <c r="R69" i="1"/>
  <c r="R305" i="1"/>
  <c r="R817" i="1"/>
  <c r="R34" i="1"/>
  <c r="R789" i="1"/>
  <c r="R864" i="1"/>
  <c r="R987" i="1"/>
  <c r="R983" i="1"/>
  <c r="R976" i="1"/>
  <c r="R997" i="1"/>
  <c r="R988" i="1"/>
  <c r="R999" i="1"/>
  <c r="S438" i="1"/>
  <c r="S827" i="1"/>
  <c r="S247" i="1"/>
  <c r="S263" i="1"/>
  <c r="S204" i="1"/>
  <c r="S37" i="1"/>
  <c r="S47" i="1"/>
  <c r="S873" i="1"/>
  <c r="S644" i="1"/>
  <c r="S643" i="1"/>
  <c r="S116" i="1"/>
  <c r="S112" i="1"/>
  <c r="S802" i="1"/>
  <c r="S801" i="1"/>
  <c r="S804" i="1"/>
  <c r="S307" i="1"/>
  <c r="S306" i="1"/>
  <c r="S783" i="1"/>
  <c r="S786" i="1"/>
  <c r="R771" i="1"/>
  <c r="R772" i="1"/>
  <c r="R581" i="1"/>
  <c r="R529" i="1"/>
  <c r="R664" i="1"/>
  <c r="R661" i="1"/>
  <c r="R666" i="1"/>
  <c r="S771" i="1"/>
  <c r="S772" i="1"/>
  <c r="S85" i="1"/>
  <c r="S126" i="1"/>
  <c r="S320" i="1"/>
  <c r="S832" i="1"/>
  <c r="S685" i="1"/>
  <c r="S662" i="1"/>
  <c r="S682" i="1"/>
  <c r="S261" i="1"/>
  <c r="S481" i="1"/>
  <c r="S382" i="1"/>
  <c r="S383" i="1"/>
  <c r="S80" i="1"/>
  <c r="S81" i="1"/>
  <c r="S87" i="1"/>
  <c r="S208" i="1"/>
  <c r="S272" i="1"/>
  <c r="S598" i="1"/>
  <c r="S347" i="1"/>
  <c r="S205" i="1"/>
  <c r="S254" i="1"/>
  <c r="R525" i="1"/>
  <c r="R755" i="1"/>
  <c r="R5" i="1"/>
  <c r="R11" i="1"/>
  <c r="R381" i="1"/>
  <c r="R908" i="1"/>
  <c r="R350" i="1"/>
  <c r="R367" i="1"/>
  <c r="R842" i="1"/>
  <c r="R325" i="1"/>
  <c r="R465" i="1"/>
  <c r="R809" i="1"/>
  <c r="R754" i="1"/>
  <c r="R934" i="1"/>
  <c r="R807" i="1"/>
  <c r="R696" i="1"/>
  <c r="R66" i="1"/>
  <c r="R68" i="1"/>
  <c r="R228" i="1"/>
  <c r="R650" i="1"/>
  <c r="R640" i="1"/>
  <c r="R213" i="1"/>
  <c r="R769" i="1"/>
  <c r="R514" i="1"/>
  <c r="R216" i="1"/>
  <c r="R186" i="1"/>
  <c r="R174" i="1"/>
  <c r="R337" i="1"/>
  <c r="R429" i="1"/>
  <c r="R164" i="1"/>
  <c r="R930" i="1"/>
  <c r="R507" i="1"/>
  <c r="R138" i="1"/>
  <c r="R545" i="1"/>
  <c r="R336" i="1"/>
  <c r="R998" i="1"/>
  <c r="R967" i="1"/>
  <c r="R156" i="1"/>
  <c r="R425" i="1"/>
  <c r="R130" i="1"/>
  <c r="R477" i="1"/>
  <c r="R110" i="1"/>
  <c r="R860" i="1"/>
  <c r="R955" i="1"/>
  <c r="R92" i="1"/>
  <c r="R624" i="1"/>
  <c r="R882" i="1"/>
  <c r="R220" i="1"/>
  <c r="R219" i="1"/>
  <c r="R221" i="1"/>
  <c r="R222" i="1"/>
  <c r="R420" i="1"/>
  <c r="R286" i="1"/>
  <c r="R73" i="1"/>
  <c r="R679" i="1"/>
  <c r="R590" i="1"/>
  <c r="R589" i="1"/>
  <c r="R591" i="1"/>
  <c r="R592" i="1"/>
  <c r="R596" i="1"/>
  <c r="R56" i="1"/>
  <c r="R351" i="1"/>
  <c r="R845" i="1"/>
  <c r="R61" i="1"/>
  <c r="R46" i="1"/>
  <c r="R370" i="1"/>
  <c r="R38" i="1"/>
  <c r="R74" i="1"/>
  <c r="R694" i="1"/>
  <c r="R865" i="1"/>
  <c r="R868" i="1"/>
  <c r="R22" i="1"/>
  <c r="R486" i="1"/>
  <c r="R14" i="1"/>
  <c r="R82" i="1"/>
  <c r="R814" i="1"/>
  <c r="S174" i="1"/>
  <c r="S337" i="1"/>
  <c r="S429" i="1"/>
  <c r="S681" i="1"/>
  <c r="S659" i="1"/>
  <c r="S854" i="1"/>
  <c r="S717" i="1"/>
  <c r="S144" i="1"/>
  <c r="S611" i="1"/>
  <c r="S778" i="1"/>
  <c r="S285" i="1"/>
  <c r="S471" i="1"/>
  <c r="S42" i="1"/>
  <c r="S524" i="1"/>
  <c r="S532" i="1"/>
  <c r="S533" i="1"/>
  <c r="S142" i="1"/>
  <c r="S145" i="1"/>
  <c r="S107" i="1"/>
  <c r="S931" i="1"/>
  <c r="S431" i="1"/>
  <c r="S651" i="1"/>
  <c r="S741" i="1"/>
  <c r="S773" i="1"/>
  <c r="S558" i="1"/>
  <c r="S920" i="1"/>
  <c r="S566" i="1"/>
  <c r="S473" i="1"/>
  <c r="S482" i="1"/>
  <c r="S21" i="1"/>
  <c r="S200" i="1"/>
  <c r="S485" i="1"/>
  <c r="S798" i="1"/>
  <c r="S992" i="1"/>
  <c r="S891" i="1"/>
  <c r="S885" i="1"/>
  <c r="S815" i="1"/>
  <c r="S810" i="1"/>
  <c r="S819" i="1"/>
  <c r="S210" i="1"/>
  <c r="S645" i="1"/>
  <c r="S520" i="1"/>
  <c r="S657" i="1"/>
  <c r="S405" i="1"/>
  <c r="S262" i="1"/>
  <c r="S167" i="1"/>
  <c r="S43" i="1"/>
  <c r="S202" i="1"/>
  <c r="S615" i="1"/>
  <c r="S620" i="1"/>
  <c r="S720" i="1"/>
  <c r="S578" i="1"/>
  <c r="S245" i="1"/>
  <c r="S28" i="1"/>
  <c r="S604" i="1"/>
  <c r="S54" i="1"/>
  <c r="S774" i="1"/>
  <c r="S912" i="1"/>
  <c r="S551" i="1"/>
  <c r="S923" i="1"/>
  <c r="S178" i="1"/>
  <c r="S256" i="1"/>
  <c r="S283" i="1"/>
  <c r="S979" i="1"/>
  <c r="S63" i="1"/>
  <c r="S162" i="1"/>
  <c r="S488" i="1"/>
  <c r="S625" i="1"/>
  <c r="S673" i="1"/>
  <c r="S461" i="1"/>
  <c r="S601" i="1"/>
  <c r="S610" i="1"/>
  <c r="S759" i="1"/>
  <c r="S886" i="1"/>
  <c r="S990" i="1"/>
  <c r="S974" i="1"/>
  <c r="S948" i="1"/>
  <c r="S141" i="1"/>
  <c r="S278" i="1"/>
  <c r="S240" i="1"/>
  <c r="S893" i="1"/>
  <c r="S181" i="1"/>
  <c r="S19" i="1"/>
  <c r="S314" i="1"/>
  <c r="S316" i="1"/>
  <c r="S319" i="1"/>
  <c r="S697" i="1"/>
  <c r="S698" i="1"/>
  <c r="S120" i="1"/>
  <c r="S300" i="1"/>
  <c r="S452" i="1"/>
  <c r="S139" i="1"/>
  <c r="S989" i="1"/>
  <c r="S34" i="1"/>
  <c r="S789" i="1"/>
  <c r="S864" i="1"/>
  <c r="S623" i="1"/>
  <c r="S626" i="1"/>
  <c r="S627" i="1"/>
  <c r="S739" i="1"/>
  <c r="S742" i="1"/>
  <c r="S423" i="1"/>
  <c r="S424" i="1"/>
  <c r="R907" i="1"/>
  <c r="R917" i="1"/>
  <c r="R910" i="1"/>
  <c r="R83" i="1"/>
  <c r="R84" i="1"/>
  <c r="R318" i="1"/>
  <c r="R374" i="1"/>
  <c r="R496" i="1"/>
  <c r="S792" i="1"/>
  <c r="S859" i="1"/>
  <c r="S157" i="1"/>
  <c r="S158" i="1"/>
  <c r="S110" i="1"/>
  <c r="S955" i="1"/>
  <c r="S860" i="1"/>
  <c r="S649" i="1"/>
  <c r="S652" i="1"/>
  <c r="S655" i="1"/>
  <c r="R673" i="1"/>
  <c r="R461" i="1"/>
  <c r="R440" i="1"/>
  <c r="R539" i="1"/>
  <c r="R586" i="1"/>
  <c r="R878" i="1"/>
  <c r="R398" i="1"/>
  <c r="R510" i="1"/>
  <c r="R329" i="1"/>
  <c r="R961" i="1"/>
  <c r="R939" i="1"/>
  <c r="R276" i="1"/>
  <c r="R393" i="1"/>
  <c r="R691" i="1"/>
  <c r="R723" i="1"/>
  <c r="R613" i="1"/>
  <c r="R614" i="1"/>
  <c r="R141" i="1"/>
  <c r="R278" i="1"/>
  <c r="R240" i="1"/>
  <c r="R893" i="1"/>
  <c r="R598" i="1"/>
  <c r="R87" i="1"/>
  <c r="R208" i="1"/>
  <c r="R272" i="1"/>
  <c r="R347" i="1"/>
  <c r="R59" i="1"/>
  <c r="R906" i="1"/>
  <c r="R302" i="1"/>
  <c r="R299" i="1"/>
  <c r="R304" i="1"/>
  <c r="R301" i="1"/>
  <c r="S129" i="1"/>
  <c r="S653" i="1"/>
  <c r="S763" i="1"/>
  <c r="S597" i="1"/>
  <c r="S227" i="1"/>
  <c r="S326" i="1"/>
  <c r="S951" i="1"/>
  <c r="S71" i="1"/>
  <c r="S646" i="1"/>
  <c r="S194" i="1"/>
  <c r="S980" i="1"/>
  <c r="S862" i="1"/>
  <c r="S959" i="1"/>
  <c r="S937" i="1"/>
  <c r="S325" i="1"/>
  <c r="S696" i="1"/>
  <c r="S465" i="1"/>
  <c r="S934" i="1"/>
  <c r="S807" i="1"/>
  <c r="S754" i="1"/>
  <c r="S809" i="1"/>
  <c r="S425" i="1"/>
  <c r="S130" i="1"/>
  <c r="S156" i="1"/>
  <c r="S477" i="1"/>
  <c r="S198" i="1"/>
  <c r="S199" i="1"/>
  <c r="S463" i="1"/>
  <c r="S462" i="1"/>
  <c r="S266" i="1"/>
  <c r="S269" i="1"/>
  <c r="S270" i="1"/>
  <c r="S517" i="1"/>
  <c r="S954" i="1"/>
  <c r="R974" i="1"/>
  <c r="R948" i="1"/>
  <c r="R622" i="1"/>
  <c r="R946" i="1"/>
  <c r="R578" i="1"/>
  <c r="R720" i="1"/>
  <c r="R625" i="1"/>
  <c r="R488" i="1"/>
  <c r="R419" i="1"/>
  <c r="R512" i="1"/>
  <c r="R547" i="1"/>
  <c r="R29" i="1"/>
  <c r="R33" i="1"/>
  <c r="R30" i="1"/>
  <c r="R31" i="1"/>
  <c r="R490" i="1"/>
  <c r="R500" i="1"/>
  <c r="R497" i="1"/>
  <c r="R502" i="1"/>
  <c r="R787" i="1"/>
  <c r="R790" i="1"/>
  <c r="R739" i="1"/>
  <c r="R742" i="1"/>
  <c r="R204" i="1"/>
  <c r="R247" i="1"/>
  <c r="R263" i="1"/>
  <c r="R601" i="1"/>
  <c r="R610" i="1"/>
  <c r="R434" i="1"/>
  <c r="R648" i="1"/>
  <c r="R852" i="1"/>
  <c r="R886" i="1"/>
  <c r="R990" i="1"/>
  <c r="R759" i="1"/>
  <c r="R417" i="1"/>
  <c r="R418" i="1"/>
  <c r="R201" i="1"/>
  <c r="R207" i="1"/>
  <c r="R212" i="1"/>
  <c r="R206" i="1"/>
  <c r="R433" i="1"/>
  <c r="R890" i="1"/>
  <c r="R379" i="1"/>
  <c r="R570" i="1"/>
  <c r="R499" i="1"/>
  <c r="R731" i="1"/>
  <c r="R676" i="1"/>
  <c r="R338" i="1"/>
  <c r="R557" i="1"/>
  <c r="R830" i="1"/>
  <c r="R841" i="1"/>
  <c r="R833" i="1"/>
  <c r="R129" i="1"/>
  <c r="R597" i="1"/>
  <c r="R653" i="1"/>
  <c r="R763" i="1"/>
  <c r="R238" i="1"/>
  <c r="R55" i="1"/>
  <c r="R972" i="1"/>
  <c r="R45" i="1"/>
  <c r="R341" i="1"/>
  <c r="R37" i="1"/>
  <c r="R873" i="1"/>
  <c r="R47" i="1"/>
  <c r="R21" i="1"/>
  <c r="R200" i="1"/>
  <c r="R485" i="1"/>
  <c r="R798" i="1"/>
  <c r="R992" i="1"/>
  <c r="R173" i="1"/>
  <c r="R180" i="1"/>
  <c r="R182" i="1"/>
  <c r="S970" i="1"/>
  <c r="S916" i="1"/>
  <c r="S749" i="1"/>
  <c r="S744" i="1"/>
  <c r="S29" i="1"/>
  <c r="S33" i="1"/>
  <c r="S31" i="1"/>
  <c r="S30" i="1"/>
  <c r="S299" i="1"/>
  <c r="S302" i="1"/>
  <c r="S301" i="1"/>
  <c r="S304" i="1"/>
  <c r="S353" i="1"/>
  <c r="S474" i="1"/>
  <c r="S660" i="1"/>
  <c r="S113" i="1"/>
  <c r="S346" i="1"/>
  <c r="S96" i="1"/>
  <c r="S52" i="1"/>
  <c r="S203" i="1"/>
  <c r="S446" i="1"/>
  <c r="S455" i="1"/>
  <c r="S537" i="1"/>
  <c r="S195" i="1"/>
  <c r="S693" i="1"/>
  <c r="S743" i="1"/>
  <c r="S590" i="1"/>
  <c r="S589" i="1"/>
  <c r="S592" i="1"/>
  <c r="S591" i="1"/>
  <c r="S596" i="1"/>
  <c r="S495" i="1"/>
  <c r="S531" i="1"/>
  <c r="S397" i="1"/>
  <c r="S991" i="1"/>
  <c r="S984" i="1"/>
  <c r="S349" i="1"/>
  <c r="S355" i="1"/>
  <c r="S4" i="1"/>
  <c r="S550" i="1"/>
  <c r="S479" i="1"/>
  <c r="S329" i="1"/>
  <c r="S961" i="1"/>
  <c r="S939" i="1"/>
  <c r="S282" i="1"/>
  <c r="S287" i="1"/>
  <c r="S288" i="1"/>
  <c r="S289" i="1"/>
  <c r="S295" i="1"/>
  <c r="S427" i="1"/>
  <c r="S257" i="1"/>
  <c r="S377" i="1"/>
  <c r="S402" i="1"/>
  <c r="S675" i="1"/>
  <c r="S976" i="1"/>
  <c r="S988" i="1"/>
  <c r="S997" i="1"/>
  <c r="S983" i="1"/>
  <c r="S999" i="1"/>
  <c r="S987" i="1"/>
  <c r="S201" i="1"/>
  <c r="S206" i="1"/>
  <c r="S212" i="1"/>
  <c r="S207" i="1"/>
  <c r="S215" i="1"/>
  <c r="S105" i="1"/>
  <c r="S147" i="1"/>
  <c r="S373" i="1"/>
  <c r="S53" i="1"/>
  <c r="S151" i="1"/>
  <c r="S231" i="1"/>
  <c r="S821" i="1"/>
  <c r="S938" i="1"/>
  <c r="S48" i="1"/>
  <c r="S617" i="1"/>
  <c r="S179" i="1"/>
  <c r="S883" i="1"/>
  <c r="S89" i="1"/>
  <c r="S549" i="1"/>
  <c r="S1001" i="1"/>
  <c r="S816" i="1"/>
  <c r="S914" i="1"/>
  <c r="S118" i="1"/>
  <c r="S803" i="1"/>
  <c r="S296" i="1"/>
  <c r="S297" i="1"/>
  <c r="S298" i="1"/>
  <c r="S292" i="1"/>
  <c r="S233" i="1"/>
  <c r="S106" i="1"/>
  <c r="S363" i="1"/>
  <c r="S571" i="1"/>
  <c r="S525" i="1"/>
  <c r="S755" i="1"/>
  <c r="S161" i="1"/>
  <c r="S250" i="1"/>
  <c r="S688" i="1"/>
  <c r="S874" i="1"/>
  <c r="S66" i="1"/>
  <c r="S68" i="1"/>
  <c r="S27" i="1"/>
  <c r="S746" i="1"/>
  <c r="S338" i="1"/>
  <c r="S557" i="1"/>
  <c r="S192" i="1"/>
  <c r="S280" i="1"/>
  <c r="S430" i="1"/>
  <c r="S869" i="1"/>
  <c r="S260" i="1"/>
  <c r="S226" i="1"/>
  <c r="S453" i="1"/>
  <c r="S84" i="1"/>
  <c r="S83" i="1"/>
  <c r="S837" i="1"/>
  <c r="S700" i="1"/>
  <c r="S661" i="1"/>
  <c r="S664" i="1"/>
  <c r="S666" i="1"/>
  <c r="R558" i="1"/>
  <c r="R920" i="1"/>
  <c r="R178" i="1"/>
  <c r="R923" i="1"/>
  <c r="R551" i="1"/>
  <c r="R134" i="1"/>
  <c r="R334" i="1"/>
  <c r="R408" i="1"/>
  <c r="R695" i="1"/>
  <c r="R964" i="1"/>
  <c r="R478" i="1"/>
  <c r="R97" i="1"/>
  <c r="R561" i="1"/>
  <c r="R123" i="1"/>
  <c r="R791" i="1"/>
  <c r="R52" i="1"/>
  <c r="R446" i="1"/>
  <c r="R195" i="1"/>
  <c r="R455" i="1"/>
  <c r="R203" i="1"/>
  <c r="R537" i="1"/>
  <c r="R96" i="1"/>
  <c r="R663" i="1"/>
  <c r="R26" i="1"/>
  <c r="S393" i="1"/>
  <c r="S276" i="1"/>
  <c r="S691" i="1"/>
  <c r="S723" i="1"/>
  <c r="S952" i="1"/>
  <c r="S953" i="1"/>
  <c r="S97" i="1"/>
  <c r="S478" i="1"/>
  <c r="S123" i="1"/>
  <c r="S561" i="1"/>
  <c r="S791" i="1"/>
  <c r="S466" i="1"/>
  <c r="S467" i="1"/>
  <c r="S69" i="1"/>
  <c r="S305" i="1"/>
  <c r="S817" i="1"/>
  <c r="S177" i="1"/>
  <c r="S513" i="1"/>
  <c r="S888" i="1"/>
  <c r="R753" i="1"/>
  <c r="R752" i="1"/>
  <c r="R265" i="1"/>
  <c r="R480" i="1"/>
  <c r="R740" i="1"/>
  <c r="R725" i="1"/>
  <c r="R944" i="1"/>
  <c r="R280" i="1"/>
  <c r="R192" i="1"/>
  <c r="R122" i="1"/>
  <c r="R387" i="1"/>
  <c r="R466" i="1"/>
  <c r="R467" i="1"/>
  <c r="S963" i="1"/>
  <c r="S876" i="1"/>
  <c r="S191" i="1"/>
  <c r="S196" i="1"/>
  <c r="S229" i="1"/>
  <c r="S88" i="1"/>
  <c r="S184" i="1"/>
  <c r="S185" i="1"/>
  <c r="S828" i="1"/>
  <c r="S824" i="1"/>
  <c r="S825" i="1"/>
  <c r="S570" i="1"/>
  <c r="S379" i="1"/>
  <c r="S499" i="1"/>
  <c r="S676" i="1"/>
  <c r="S731" i="1"/>
  <c r="S39" i="1"/>
  <c r="S99" i="1"/>
  <c r="S887" i="1"/>
  <c r="S343" i="1"/>
  <c r="S672" i="1"/>
  <c r="S188" i="1"/>
  <c r="S155" i="1"/>
  <c r="S380" i="1"/>
  <c r="S624" i="1"/>
  <c r="S92" i="1"/>
  <c r="S882" i="1"/>
  <c r="R838" i="1"/>
  <c r="R851" i="1"/>
  <c r="R727" i="1"/>
  <c r="R881" i="1"/>
  <c r="R415" i="1"/>
  <c r="R416" i="1"/>
  <c r="R405" i="1"/>
  <c r="R520" i="1"/>
  <c r="R657" i="1"/>
  <c r="R788" i="1"/>
  <c r="R982" i="1"/>
  <c r="R362" i="1"/>
  <c r="R911" i="1"/>
  <c r="R327" i="1"/>
  <c r="R996" i="1"/>
  <c r="R260" i="1"/>
  <c r="R430" i="1"/>
  <c r="R869" i="1"/>
  <c r="R230" i="1"/>
  <c r="R709" i="1"/>
  <c r="R712" i="1"/>
  <c r="R308" i="1"/>
  <c r="R189" i="1"/>
  <c r="R248" i="1"/>
  <c r="R876" i="1"/>
  <c r="R963" i="1"/>
  <c r="R822" i="1"/>
  <c r="R844" i="1"/>
  <c r="R765" i="1"/>
  <c r="R483" i="1"/>
  <c r="R985" i="1"/>
  <c r="R79" i="1"/>
  <c r="R72" i="1"/>
  <c r="R75" i="1"/>
  <c r="R78" i="1"/>
  <c r="R382" i="1"/>
  <c r="R383" i="1"/>
  <c r="R360" i="1"/>
  <c r="R995" i="1"/>
  <c r="R643" i="1"/>
  <c r="R644" i="1"/>
  <c r="R291" i="1"/>
  <c r="R918" i="1"/>
  <c r="R737" i="1"/>
  <c r="R536" i="1"/>
  <c r="R457" i="1"/>
  <c r="R683" i="1"/>
  <c r="R454" i="1"/>
  <c r="R450" i="1"/>
  <c r="R324" i="1"/>
  <c r="R994" i="1"/>
  <c r="R813" i="1"/>
  <c r="R626" i="1"/>
  <c r="R627" i="1"/>
  <c r="R623" i="1"/>
  <c r="R560" i="1"/>
  <c r="R563" i="1"/>
  <c r="R284" i="1"/>
  <c r="R163" i="1"/>
  <c r="R330" i="1"/>
  <c r="R847" i="1"/>
  <c r="R849" i="1"/>
  <c r="R118" i="1"/>
  <c r="R803" i="1"/>
  <c r="R655" i="1"/>
  <c r="R649" i="1"/>
  <c r="R652" i="1"/>
  <c r="R971" i="1"/>
  <c r="R969" i="1"/>
  <c r="R854" i="1"/>
  <c r="R717" i="1"/>
  <c r="R18" i="1"/>
  <c r="R17" i="1"/>
  <c r="R638" i="1"/>
  <c r="R680" i="1"/>
  <c r="R764" i="1"/>
  <c r="R760" i="1"/>
  <c r="R766" i="1"/>
  <c r="R595" i="1"/>
  <c r="R829" i="1"/>
  <c r="R794" i="1"/>
  <c r="R583" i="1"/>
  <c r="R565" i="1"/>
  <c r="R704" i="1"/>
  <c r="R517" i="1"/>
  <c r="R954" i="1"/>
  <c r="R566" i="1"/>
  <c r="R473" i="1"/>
  <c r="R482" i="1"/>
  <c r="R530" i="1"/>
  <c r="R443" i="1"/>
  <c r="R562" i="1"/>
  <c r="R431" i="1"/>
  <c r="R741" i="1"/>
  <c r="R773" i="1"/>
  <c r="R651" i="1"/>
  <c r="R414" i="1"/>
  <c r="R489" i="1"/>
  <c r="R432" i="1"/>
  <c r="R697" i="1"/>
  <c r="R698" i="1"/>
  <c r="R654" i="1"/>
  <c r="R392" i="1"/>
  <c r="R921" i="1"/>
  <c r="R674" i="1"/>
  <c r="R376" i="1"/>
  <c r="R846" i="1"/>
  <c r="R950" i="1"/>
  <c r="R86" i="1"/>
  <c r="R90" i="1"/>
  <c r="R112" i="1"/>
  <c r="R116" i="1"/>
  <c r="R793" i="1"/>
  <c r="R782" i="1"/>
  <c r="R335" i="1"/>
  <c r="R501" i="1"/>
  <c r="R898" i="1"/>
  <c r="R323" i="1"/>
  <c r="R528" i="1"/>
  <c r="R880" i="1"/>
  <c r="R875" i="1"/>
  <c r="R543" i="1"/>
  <c r="R542" i="1"/>
  <c r="R554" i="1"/>
  <c r="R268" i="1"/>
  <c r="R840" i="1"/>
  <c r="R257" i="1"/>
  <c r="R377" i="1"/>
  <c r="R402" i="1"/>
  <c r="R675" i="1"/>
  <c r="R269" i="1"/>
  <c r="R270" i="1"/>
  <c r="R266" i="1"/>
  <c r="R226" i="1"/>
  <c r="R453" i="1"/>
  <c r="R314" i="1"/>
  <c r="R316" i="1"/>
  <c r="R319" i="1"/>
  <c r="R119" i="1"/>
  <c r="R125" i="1"/>
  <c r="R127" i="1"/>
  <c r="R309" i="1"/>
  <c r="R310" i="1"/>
  <c r="R312" i="1"/>
  <c r="R311" i="1"/>
  <c r="R161" i="1"/>
  <c r="R250" i="1"/>
  <c r="R688" i="1"/>
  <c r="R874" i="1"/>
  <c r="R778" i="1"/>
  <c r="R144" i="1"/>
  <c r="R611" i="1"/>
  <c r="R526" i="1"/>
  <c r="R136" i="1"/>
  <c r="R511" i="1"/>
  <c r="R949" i="1"/>
  <c r="R548" i="1"/>
  <c r="R303" i="1"/>
  <c r="R128" i="1"/>
  <c r="R903" i="1"/>
  <c r="R904" i="1"/>
  <c r="R242" i="1"/>
  <c r="R239" i="1"/>
  <c r="R243" i="1"/>
  <c r="R244" i="1"/>
  <c r="R749" i="1"/>
  <c r="R744" i="1"/>
  <c r="R646" i="1"/>
  <c r="R71" i="1"/>
  <c r="R194" i="1"/>
  <c r="R862" i="1"/>
  <c r="R959" i="1"/>
  <c r="R980" i="1"/>
  <c r="R937" i="1"/>
  <c r="R162" i="1"/>
  <c r="R63" i="1"/>
  <c r="R54" i="1"/>
  <c r="R774" i="1"/>
  <c r="R912" i="1"/>
  <c r="R505" i="1"/>
  <c r="R508" i="1"/>
  <c r="R509" i="1"/>
  <c r="R515" i="1"/>
  <c r="R322" i="1"/>
  <c r="R333" i="1"/>
  <c r="R331" i="1"/>
  <c r="R28" i="1"/>
  <c r="R245" i="1"/>
  <c r="R604" i="1"/>
  <c r="R359" i="1"/>
  <c r="R369" i="1"/>
  <c r="R361" i="1"/>
  <c r="R12" i="1"/>
  <c r="R390" i="1"/>
  <c r="R4" i="1"/>
  <c r="R550" i="1"/>
  <c r="R479" i="1"/>
  <c r="S100" i="1"/>
  <c r="S101" i="1"/>
  <c r="S102" i="1"/>
  <c r="S108" i="1"/>
  <c r="S94" i="1"/>
  <c r="S58" i="1"/>
  <c r="S913" i="1"/>
  <c r="S388" i="1"/>
  <c r="S512" i="1"/>
  <c r="S419" i="1"/>
  <c r="S547" i="1"/>
  <c r="S255" i="1"/>
  <c r="S193" i="1"/>
  <c r="S439" i="1"/>
  <c r="S498" i="1"/>
  <c r="S628" i="1"/>
  <c r="S745" i="1"/>
  <c r="S580" i="1"/>
  <c r="S433" i="1"/>
  <c r="S890" i="1"/>
  <c r="S616" i="1"/>
  <c r="S966" i="1"/>
  <c r="S847" i="1"/>
  <c r="S849" i="1"/>
  <c r="S232" i="1"/>
  <c r="S315" i="1"/>
  <c r="S569" i="1"/>
  <c r="S236" i="1"/>
  <c r="S64" i="1"/>
  <c r="S795" i="1"/>
  <c r="S286" i="1"/>
  <c r="S73" i="1"/>
  <c r="S679" i="1"/>
  <c r="S420" i="1"/>
  <c r="S619" i="1"/>
  <c r="S750" i="1"/>
  <c r="S797" i="1"/>
  <c r="S872" i="1"/>
  <c r="S528" i="1"/>
  <c r="S323" i="1"/>
  <c r="S12" i="1"/>
  <c r="S390" i="1"/>
  <c r="S216" i="1"/>
  <c r="S186" i="1"/>
  <c r="S692" i="1"/>
  <c r="S811" i="1"/>
  <c r="S577" i="1"/>
  <c r="S458" i="1"/>
  <c r="S137" i="1"/>
  <c r="S140" i="1"/>
  <c r="S752" i="1"/>
  <c r="S753" i="1"/>
  <c r="S333" i="1"/>
  <c r="S322" i="1"/>
  <c r="S331" i="1"/>
  <c r="S318" i="1"/>
  <c r="S374" i="1"/>
  <c r="S496" i="1"/>
  <c r="S573" i="1"/>
  <c r="S574" i="1"/>
  <c r="S8" i="1"/>
  <c r="S603" i="1"/>
  <c r="S894" i="1"/>
  <c r="S780" i="1"/>
  <c r="S945" i="1"/>
  <c r="S143" i="1"/>
  <c r="S642" i="1"/>
  <c r="S958" i="1"/>
  <c r="S879" i="1"/>
  <c r="S760" i="1"/>
  <c r="S766" i="1"/>
  <c r="S764" i="1"/>
  <c r="S503" i="1"/>
  <c r="S504" i="1"/>
  <c r="S213" i="1"/>
  <c r="S514" i="1"/>
  <c r="S769" i="1"/>
  <c r="S224" i="1"/>
  <c r="S3" i="1"/>
  <c r="S483" i="1"/>
  <c r="S985" i="1"/>
  <c r="S17" i="1"/>
  <c r="S18" i="1"/>
  <c r="S290" i="1"/>
  <c r="S656" i="1"/>
  <c r="S170" i="1"/>
  <c r="S899" i="1"/>
  <c r="S77" i="1"/>
  <c r="S246" i="1"/>
  <c r="S665" i="1"/>
  <c r="S475" i="1"/>
  <c r="S719" i="1"/>
  <c r="W189" i="1" l="1"/>
  <c r="W4" i="1"/>
  <c r="W511" i="1"/>
  <c r="W565" i="1"/>
  <c r="W727" i="1"/>
  <c r="W123" i="1"/>
  <c r="W331" i="1"/>
  <c r="W242" i="1"/>
  <c r="W675" i="1"/>
  <c r="W782" i="1"/>
  <c r="W583" i="1"/>
  <c r="W284" i="1"/>
  <c r="W12" i="1"/>
  <c r="W54" i="1"/>
  <c r="W904" i="1"/>
  <c r="W311" i="1"/>
  <c r="W402" i="1"/>
  <c r="W793" i="1"/>
  <c r="W414" i="1"/>
  <c r="W794" i="1"/>
  <c r="W563" i="1"/>
  <c r="W450" i="1"/>
  <c r="W72" i="1"/>
  <c r="W430" i="1"/>
  <c r="W838" i="1"/>
  <c r="W753" i="1"/>
  <c r="W203" i="1"/>
  <c r="W923" i="1"/>
  <c r="W200" i="1"/>
  <c r="W55" i="1"/>
  <c r="W830" i="1"/>
  <c r="W759" i="1"/>
  <c r="W263" i="1"/>
  <c r="W512" i="1"/>
  <c r="W948" i="1"/>
  <c r="W240" i="1"/>
  <c r="W539" i="1"/>
  <c r="W486" i="1"/>
  <c r="W589" i="1"/>
  <c r="W477" i="1"/>
  <c r="W216" i="1"/>
  <c r="W842" i="1"/>
  <c r="W661" i="1"/>
  <c r="W559" i="1"/>
  <c r="W28" i="1"/>
  <c r="W542" i="1"/>
  <c r="W163" i="1"/>
  <c r="W918" i="1"/>
  <c r="W774" i="1"/>
  <c r="W136" i="1"/>
  <c r="W319" i="1"/>
  <c r="W376" i="1"/>
  <c r="W530" i="1"/>
  <c r="W649" i="1"/>
  <c r="W333" i="1"/>
  <c r="W71" i="1"/>
  <c r="W526" i="1"/>
  <c r="W316" i="1"/>
  <c r="W875" i="1"/>
  <c r="W674" i="1"/>
  <c r="W482" i="1"/>
  <c r="W17" i="1"/>
  <c r="W655" i="1"/>
  <c r="W644" i="1"/>
  <c r="W876" i="1"/>
  <c r="W657" i="1"/>
  <c r="W192" i="1"/>
  <c r="W97" i="1"/>
  <c r="W890" i="1"/>
  <c r="W497" i="1"/>
  <c r="W906" i="1"/>
  <c r="W276" i="1"/>
  <c r="W318" i="1"/>
  <c r="W46" i="1"/>
  <c r="W219" i="1"/>
  <c r="W138" i="1"/>
  <c r="W66" i="1"/>
  <c r="W525" i="1"/>
  <c r="W361" i="1"/>
  <c r="W322" i="1"/>
  <c r="W63" i="1"/>
  <c r="W646" i="1"/>
  <c r="W903" i="1"/>
  <c r="W611" i="1"/>
  <c r="W312" i="1"/>
  <c r="W314" i="1"/>
  <c r="W377" i="1"/>
  <c r="W880" i="1"/>
  <c r="W116" i="1"/>
  <c r="W921" i="1"/>
  <c r="W651" i="1"/>
  <c r="W473" i="1"/>
  <c r="W829" i="1"/>
  <c r="W18" i="1"/>
  <c r="W803" i="1"/>
  <c r="W560" i="1"/>
  <c r="W454" i="1"/>
  <c r="W643" i="1"/>
  <c r="W79" i="1"/>
  <c r="W248" i="1"/>
  <c r="W260" i="1"/>
  <c r="W520" i="1"/>
  <c r="W280" i="1"/>
  <c r="W455" i="1"/>
  <c r="W478" i="1"/>
  <c r="W178" i="1"/>
  <c r="W21" i="1"/>
  <c r="W238" i="1"/>
  <c r="W557" i="1"/>
  <c r="W433" i="1"/>
  <c r="W990" i="1"/>
  <c r="W247" i="1"/>
  <c r="W500" i="1"/>
  <c r="W419" i="1"/>
  <c r="W974" i="1"/>
  <c r="W338" i="1"/>
  <c r="W490" i="1"/>
  <c r="W488" i="1"/>
  <c r="W347" i="1"/>
  <c r="W141" i="1"/>
  <c r="W961" i="1"/>
  <c r="W461" i="1"/>
  <c r="W83" i="1"/>
  <c r="W868" i="1"/>
  <c r="W845" i="1"/>
  <c r="W679" i="1"/>
  <c r="W882" i="1"/>
  <c r="W425" i="1"/>
  <c r="W930" i="1"/>
  <c r="W769" i="1"/>
  <c r="W807" i="1"/>
  <c r="W350" i="1"/>
  <c r="W529" i="1"/>
  <c r="W988" i="1"/>
  <c r="W817" i="1"/>
  <c r="W115" i="1"/>
  <c r="W689" i="1"/>
  <c r="W23" i="1"/>
  <c r="W462" i="1"/>
  <c r="W126" i="1"/>
  <c r="W608" i="1"/>
  <c r="W989" i="1"/>
  <c r="W471" i="1"/>
  <c r="W745" i="1"/>
  <c r="W682" i="1"/>
  <c r="W603" i="1"/>
  <c r="W503" i="1"/>
  <c r="W861" i="1"/>
  <c r="W802" i="1"/>
  <c r="W711" i="1"/>
  <c r="W678" i="1"/>
  <c r="W371" i="1"/>
  <c r="W232" i="1"/>
  <c r="W328" i="1"/>
  <c r="W397" i="1"/>
  <c r="W827" i="1"/>
  <c r="W761" i="1"/>
  <c r="W355" i="1"/>
  <c r="W629" i="1"/>
  <c r="W321" i="1"/>
  <c r="W672" i="1"/>
  <c r="W253" i="1"/>
  <c r="W506" i="1"/>
  <c r="W119" i="1"/>
  <c r="W443" i="1"/>
  <c r="W78" i="1"/>
  <c r="W265" i="1"/>
  <c r="W515" i="1"/>
  <c r="W144" i="1"/>
  <c r="W453" i="1"/>
  <c r="W112" i="1"/>
  <c r="W566" i="1"/>
  <c r="W118" i="1"/>
  <c r="W623" i="1"/>
  <c r="W405" i="1"/>
  <c r="W195" i="1"/>
  <c r="W763" i="1"/>
  <c r="W886" i="1"/>
  <c r="W359" i="1"/>
  <c r="W749" i="1"/>
  <c r="W309" i="1"/>
  <c r="W226" i="1"/>
  <c r="W90" i="1"/>
  <c r="W854" i="1"/>
  <c r="W627" i="1"/>
  <c r="W308" i="1"/>
  <c r="W695" i="1"/>
  <c r="W180" i="1"/>
  <c r="W676" i="1"/>
  <c r="W31" i="1"/>
  <c r="W865" i="1"/>
  <c r="W351" i="1"/>
  <c r="W73" i="1"/>
  <c r="W624" i="1"/>
  <c r="W156" i="1"/>
  <c r="W164" i="1"/>
  <c r="W213" i="1"/>
  <c r="W934" i="1"/>
  <c r="W908" i="1"/>
  <c r="W581" i="1"/>
  <c r="W997" i="1"/>
  <c r="W305" i="1"/>
  <c r="W277" i="1"/>
  <c r="W687" i="1"/>
  <c r="W491" i="1"/>
  <c r="W294" i="1"/>
  <c r="W306" i="1"/>
  <c r="W912" i="1"/>
  <c r="W269" i="1"/>
  <c r="W680" i="1"/>
  <c r="W994" i="1"/>
  <c r="W744" i="1"/>
  <c r="W310" i="1"/>
  <c r="W528" i="1"/>
  <c r="W392" i="1"/>
  <c r="W717" i="1"/>
  <c r="W995" i="1"/>
  <c r="W996" i="1"/>
  <c r="W964" i="1"/>
  <c r="W182" i="1"/>
  <c r="W204" i="1"/>
  <c r="W937" i="1"/>
  <c r="W303" i="1"/>
  <c r="W840" i="1"/>
  <c r="W654" i="1"/>
  <c r="W954" i="1"/>
  <c r="W849" i="1"/>
  <c r="W360" i="1"/>
  <c r="W416" i="1"/>
  <c r="W558" i="1"/>
  <c r="W873" i="1"/>
  <c r="W852" i="1"/>
  <c r="W625" i="1"/>
  <c r="W614" i="1"/>
  <c r="W673" i="1"/>
  <c r="W910" i="1"/>
  <c r="W479" i="1"/>
  <c r="W508" i="1"/>
  <c r="W244" i="1"/>
  <c r="W874" i="1"/>
  <c r="W268" i="1"/>
  <c r="W898" i="1"/>
  <c r="W431" i="1"/>
  <c r="W760" i="1"/>
  <c r="W847" i="1"/>
  <c r="W626" i="1"/>
  <c r="W536" i="1"/>
  <c r="W383" i="1"/>
  <c r="W765" i="1"/>
  <c r="W712" i="1"/>
  <c r="W911" i="1"/>
  <c r="W415" i="1"/>
  <c r="W467" i="1"/>
  <c r="W740" i="1"/>
  <c r="W26" i="1"/>
  <c r="W52" i="1"/>
  <c r="W408" i="1"/>
  <c r="W173" i="1"/>
  <c r="W37" i="1"/>
  <c r="W597" i="1"/>
  <c r="W731" i="1"/>
  <c r="W207" i="1"/>
  <c r="W648" i="1"/>
  <c r="W739" i="1"/>
  <c r="W30" i="1"/>
  <c r="W720" i="1"/>
  <c r="W301" i="1"/>
  <c r="W208" i="1"/>
  <c r="W613" i="1"/>
  <c r="W510" i="1"/>
  <c r="W917" i="1"/>
  <c r="W250" i="1"/>
  <c r="W432" i="1"/>
  <c r="W822" i="1"/>
  <c r="W96" i="1"/>
  <c r="W369" i="1"/>
  <c r="W162" i="1"/>
  <c r="W128" i="1"/>
  <c r="W257" i="1"/>
  <c r="W773" i="1"/>
  <c r="W595" i="1"/>
  <c r="W683" i="1"/>
  <c r="W985" i="1"/>
  <c r="W944" i="1"/>
  <c r="W920" i="1"/>
  <c r="W47" i="1"/>
  <c r="W206" i="1"/>
  <c r="W509" i="1"/>
  <c r="W778" i="1"/>
  <c r="W323" i="1"/>
  <c r="W741" i="1"/>
  <c r="W766" i="1"/>
  <c r="W457" i="1"/>
  <c r="W483" i="1"/>
  <c r="W327" i="1"/>
  <c r="W725" i="1"/>
  <c r="W446" i="1"/>
  <c r="W653" i="1"/>
  <c r="W212" i="1"/>
  <c r="W742" i="1"/>
  <c r="W272" i="1"/>
  <c r="W329" i="1"/>
  <c r="W604" i="1"/>
  <c r="W980" i="1"/>
  <c r="W548" i="1"/>
  <c r="W127" i="1"/>
  <c r="W266" i="1"/>
  <c r="W86" i="1"/>
  <c r="W698" i="1"/>
  <c r="W517" i="1"/>
  <c r="W969" i="1"/>
  <c r="W550" i="1"/>
  <c r="W245" i="1"/>
  <c r="W505" i="1"/>
  <c r="W959" i="1"/>
  <c r="W243" i="1"/>
  <c r="W949" i="1"/>
  <c r="W688" i="1"/>
  <c r="W125" i="1"/>
  <c r="W270" i="1"/>
  <c r="W554" i="1"/>
  <c r="W501" i="1"/>
  <c r="W950" i="1"/>
  <c r="W697" i="1"/>
  <c r="W562" i="1"/>
  <c r="W704" i="1"/>
  <c r="W764" i="1"/>
  <c r="W971" i="1"/>
  <c r="W330" i="1"/>
  <c r="W813" i="1"/>
  <c r="W737" i="1"/>
  <c r="W382" i="1"/>
  <c r="W844" i="1"/>
  <c r="W709" i="1"/>
  <c r="W362" i="1"/>
  <c r="W881" i="1"/>
  <c r="W466" i="1"/>
  <c r="W480" i="1"/>
  <c r="W663" i="1"/>
  <c r="W791" i="1"/>
  <c r="W334" i="1"/>
  <c r="W992" i="1"/>
  <c r="W341" i="1"/>
  <c r="W129" i="1"/>
  <c r="W499" i="1"/>
  <c r="W201" i="1"/>
  <c r="W434" i="1"/>
  <c r="W790" i="1"/>
  <c r="W33" i="1"/>
  <c r="W578" i="1"/>
  <c r="W304" i="1"/>
  <c r="W239" i="1"/>
  <c r="W846" i="1"/>
  <c r="W982" i="1"/>
  <c r="W387" i="1"/>
  <c r="W798" i="1"/>
  <c r="W45" i="1"/>
  <c r="W833" i="1"/>
  <c r="W570" i="1"/>
  <c r="W418" i="1"/>
  <c r="W610" i="1"/>
  <c r="W787" i="1"/>
  <c r="W29" i="1"/>
  <c r="W946" i="1"/>
  <c r="W299" i="1"/>
  <c r="W598" i="1"/>
  <c r="W691" i="1"/>
  <c r="W878" i="1"/>
  <c r="W496" i="1"/>
  <c r="W82" i="1"/>
  <c r="W38" i="1"/>
  <c r="W592" i="1"/>
  <c r="W222" i="1"/>
  <c r="W860" i="1"/>
  <c r="W336" i="1"/>
  <c r="W174" i="1"/>
  <c r="W228" i="1"/>
  <c r="W465" i="1"/>
  <c r="W5" i="1"/>
  <c r="W987" i="1"/>
  <c r="W233" i="1"/>
  <c r="W862" i="1"/>
  <c r="W335" i="1"/>
  <c r="W652" i="1"/>
  <c r="W230" i="1"/>
  <c r="W134" i="1"/>
  <c r="W390" i="1"/>
  <c r="W194" i="1"/>
  <c r="W161" i="1"/>
  <c r="W543" i="1"/>
  <c r="W489" i="1"/>
  <c r="W638" i="1"/>
  <c r="W324" i="1"/>
  <c r="W291" i="1"/>
  <c r="W75" i="1"/>
  <c r="W963" i="1"/>
  <c r="W869" i="1"/>
  <c r="W788" i="1"/>
  <c r="W851" i="1"/>
  <c r="W122" i="1"/>
  <c r="W752" i="1"/>
  <c r="W537" i="1"/>
  <c r="W561" i="1"/>
  <c r="W551" i="1"/>
  <c r="W485" i="1"/>
  <c r="W972" i="1"/>
  <c r="W841" i="1"/>
  <c r="W379" i="1"/>
  <c r="W417" i="1"/>
  <c r="W601" i="1"/>
  <c r="W502" i="1"/>
  <c r="W547" i="1"/>
  <c r="W622" i="1"/>
  <c r="W302" i="1"/>
  <c r="W893" i="1"/>
  <c r="W393" i="1"/>
  <c r="W586" i="1"/>
  <c r="W374" i="1"/>
  <c r="W14" i="1"/>
  <c r="W370" i="1"/>
  <c r="W591" i="1"/>
  <c r="W221" i="1"/>
  <c r="W110" i="1"/>
  <c r="W545" i="1"/>
  <c r="W186" i="1"/>
  <c r="W68" i="1"/>
  <c r="W694" i="1"/>
  <c r="W56" i="1"/>
  <c r="W286" i="1"/>
  <c r="W92" i="1"/>
  <c r="W967" i="1"/>
  <c r="W429" i="1"/>
  <c r="W640" i="1"/>
  <c r="W754" i="1"/>
  <c r="W381" i="1"/>
  <c r="W772" i="1"/>
  <c r="W976" i="1"/>
  <c r="W69" i="1"/>
  <c r="W428" i="1"/>
  <c r="W692" i="1"/>
  <c r="W7" i="1"/>
  <c r="W887" i="1"/>
  <c r="W307" i="1"/>
  <c r="W871" i="1"/>
  <c r="W602" i="1"/>
  <c r="W877" i="1"/>
  <c r="W929" i="1"/>
  <c r="W193" i="1"/>
  <c r="W780" i="1"/>
  <c r="W264" i="1"/>
  <c r="W67" i="1"/>
  <c r="W935" i="1"/>
  <c r="W121" i="1"/>
  <c r="W714" i="1"/>
  <c r="W254" i="1"/>
  <c r="W423" i="1"/>
  <c r="W474" i="1"/>
  <c r="W495" i="1"/>
  <c r="W781" i="1"/>
  <c r="W768" i="1"/>
  <c r="W853" i="1"/>
  <c r="W647" i="1"/>
  <c r="W618" i="1"/>
  <c r="W518" i="1"/>
  <c r="W475" i="1"/>
  <c r="W513" i="1"/>
  <c r="W715" i="1"/>
  <c r="W196" i="1"/>
  <c r="W27" i="1"/>
  <c r="W938" i="1"/>
  <c r="W165" i="1"/>
  <c r="W549" i="1"/>
  <c r="W735" i="1"/>
  <c r="W289" i="1"/>
  <c r="W883" i="1"/>
  <c r="W494" i="1"/>
  <c r="W281" i="1"/>
  <c r="W292" i="1"/>
  <c r="W464" i="1"/>
  <c r="W637" i="1"/>
  <c r="W142" i="1"/>
  <c r="W487" i="1"/>
  <c r="W941" i="1"/>
  <c r="W758" i="1"/>
  <c r="W850" i="1"/>
  <c r="W458" i="1"/>
  <c r="W960" i="1"/>
  <c r="W978" i="1"/>
  <c r="W779" i="1"/>
  <c r="W147" i="1"/>
  <c r="W102" i="1"/>
  <c r="W386" i="1"/>
  <c r="W705" i="1"/>
  <c r="W259" i="1"/>
  <c r="W400" i="1"/>
  <c r="W237" i="1"/>
  <c r="W149" i="1"/>
  <c r="W699" i="1"/>
  <c r="W6" i="1"/>
  <c r="W459" i="1"/>
  <c r="W947" i="1"/>
  <c r="W342" i="1"/>
  <c r="W839" i="1"/>
  <c r="W354" i="1"/>
  <c r="W690" i="1"/>
  <c r="W977" i="1"/>
  <c r="W87" i="1"/>
  <c r="W723" i="1"/>
  <c r="W398" i="1"/>
  <c r="W907" i="1"/>
  <c r="W814" i="1"/>
  <c r="W74" i="1"/>
  <c r="W596" i="1"/>
  <c r="W420" i="1"/>
  <c r="W955" i="1"/>
  <c r="W998" i="1"/>
  <c r="W337" i="1"/>
  <c r="W650" i="1"/>
  <c r="W809" i="1"/>
  <c r="W11" i="1"/>
  <c r="W771" i="1"/>
  <c r="W983" i="1"/>
  <c r="W106" i="1"/>
  <c r="W426" i="1"/>
  <c r="W811" i="1"/>
  <c r="W932" i="1"/>
  <c r="W39" i="1"/>
  <c r="W574" i="1"/>
  <c r="W870" i="1"/>
  <c r="W120" i="1"/>
  <c r="W523" i="1"/>
  <c r="W928" i="1"/>
  <c r="W885" i="1"/>
  <c r="W894" i="1"/>
  <c r="W348" i="1"/>
  <c r="W901" i="1"/>
  <c r="W104" i="1"/>
  <c r="W762" i="1"/>
  <c r="W368" i="1"/>
  <c r="W205" i="1"/>
  <c r="W424" i="1"/>
  <c r="W353" i="1"/>
  <c r="W836" i="1"/>
  <c r="W575" i="1"/>
  <c r="W927" i="1"/>
  <c r="W729" i="1"/>
  <c r="W818" i="1"/>
  <c r="W169" i="1"/>
  <c r="W521" i="1"/>
  <c r="W719" i="1"/>
  <c r="W177" i="1"/>
  <c r="W703" i="1"/>
  <c r="W191" i="1"/>
  <c r="W746" i="1"/>
  <c r="W821" i="1"/>
  <c r="W442" i="1"/>
  <c r="W89" i="1"/>
  <c r="W736" i="1"/>
  <c r="W282" i="1"/>
  <c r="W179" i="1"/>
  <c r="W436" i="1"/>
  <c r="W24" i="1"/>
  <c r="W544" i="1"/>
  <c r="W615" i="1"/>
  <c r="W743" i="1"/>
  <c r="W145" i="1"/>
  <c r="W470" i="1"/>
  <c r="W867" i="1"/>
  <c r="W476" i="1"/>
  <c r="W785" i="1"/>
  <c r="W897" i="1"/>
  <c r="W214" i="1"/>
  <c r="W701" i="1"/>
  <c r="W775" i="1"/>
  <c r="W105" i="1"/>
  <c r="W100" i="1"/>
  <c r="W412" i="1"/>
  <c r="W422" i="1"/>
  <c r="W848" i="1"/>
  <c r="W516" i="1"/>
  <c r="W943" i="1"/>
  <c r="W183" i="1"/>
  <c r="W826" i="1"/>
  <c r="W150" i="1"/>
  <c r="W823" i="1"/>
  <c r="W49" i="1"/>
  <c r="W556" i="1"/>
  <c r="W902" i="1"/>
  <c r="W364" i="1"/>
  <c r="W50" i="1"/>
  <c r="W808" i="1"/>
  <c r="W538" i="1"/>
  <c r="W15" i="1"/>
  <c r="W99" i="1"/>
  <c r="W573" i="1"/>
  <c r="W710" i="1"/>
  <c r="W452" i="1"/>
  <c r="W153" i="1"/>
  <c r="W255" i="1"/>
  <c r="W891" i="1"/>
  <c r="W8" i="1"/>
  <c r="W344" i="1"/>
  <c r="W895" i="1"/>
  <c r="W469" i="1"/>
  <c r="W721" i="1"/>
  <c r="W168" i="1"/>
  <c r="W218" i="1"/>
  <c r="W481" i="1"/>
  <c r="W363" i="1"/>
  <c r="W582" i="1"/>
  <c r="W587" i="1"/>
  <c r="W658" i="1"/>
  <c r="W767" i="1"/>
  <c r="W51" i="1"/>
  <c r="W993" i="1"/>
  <c r="W834" i="1"/>
  <c r="W665" i="1"/>
  <c r="W199" i="1"/>
  <c r="W899" i="1"/>
  <c r="W140" i="1"/>
  <c r="W224" i="1"/>
  <c r="W546" i="1"/>
  <c r="W231" i="1"/>
  <c r="W447" i="1"/>
  <c r="W866" i="1"/>
  <c r="W732" i="1"/>
  <c r="W288" i="1"/>
  <c r="W819" i="1"/>
  <c r="W979" i="1"/>
  <c r="W20" i="1"/>
  <c r="W372" i="1"/>
  <c r="W620" i="1"/>
  <c r="W693" i="1"/>
  <c r="W970" i="1"/>
  <c r="W951" i="1"/>
  <c r="W403" i="1"/>
  <c r="W986" i="1"/>
  <c r="W533" i="1"/>
  <c r="W981" i="1"/>
  <c r="W855" i="1"/>
  <c r="W889" i="1"/>
  <c r="W631" i="1"/>
  <c r="W155" i="1"/>
  <c r="W448" i="1"/>
  <c r="W776" i="1"/>
  <c r="W805" i="1"/>
  <c r="W756" i="1"/>
  <c r="W722" i="1"/>
  <c r="W973" i="1"/>
  <c r="W863" i="1"/>
  <c r="W641" i="1"/>
  <c r="W606" i="1"/>
  <c r="W76" i="1"/>
  <c r="W460" i="1"/>
  <c r="W956" i="1"/>
  <c r="W384" i="1"/>
  <c r="W770" i="1"/>
  <c r="W391" i="1"/>
  <c r="W325" i="1"/>
  <c r="W755" i="1"/>
  <c r="W666" i="1"/>
  <c r="W864" i="1"/>
  <c r="W716" i="1"/>
  <c r="W534" i="1"/>
  <c r="W707" i="1"/>
  <c r="W48" i="1"/>
  <c r="W320" i="1"/>
  <c r="W103" i="1"/>
  <c r="W300" i="1"/>
  <c r="W669" i="1"/>
  <c r="W884" i="1"/>
  <c r="W439" i="1"/>
  <c r="W60" i="1"/>
  <c r="W111" i="1"/>
  <c r="W913" i="1"/>
  <c r="W900" i="1"/>
  <c r="W124" i="1"/>
  <c r="W132" i="1"/>
  <c r="W241" i="1"/>
  <c r="W317" i="1"/>
  <c r="W261" i="1"/>
  <c r="W571" i="1"/>
  <c r="W406" i="1"/>
  <c r="W535" i="1"/>
  <c r="W800" i="1"/>
  <c r="W965" i="1"/>
  <c r="W95" i="1"/>
  <c r="W234" i="1"/>
  <c r="W366" i="1"/>
  <c r="W246" i="1"/>
  <c r="W198" i="1"/>
  <c r="W290" i="1"/>
  <c r="W137" i="1"/>
  <c r="W3" i="1"/>
  <c r="W35" i="1"/>
  <c r="W151" i="1"/>
  <c r="W437" i="1"/>
  <c r="W98" i="1"/>
  <c r="W734" i="1"/>
  <c r="W287" i="1"/>
  <c r="W815" i="1"/>
  <c r="W256" i="1"/>
  <c r="W40" i="1"/>
  <c r="W399" i="1"/>
  <c r="W593" i="1"/>
  <c r="W796" i="1"/>
  <c r="W916" i="1"/>
  <c r="W227" i="1"/>
  <c r="W279" i="1"/>
  <c r="W567" i="1"/>
  <c r="W532" i="1"/>
  <c r="W540" i="1"/>
  <c r="W708" i="1"/>
  <c r="W859" i="1"/>
  <c r="W632" i="1"/>
  <c r="W380" i="1"/>
  <c r="W441" i="1"/>
  <c r="W820" i="1"/>
  <c r="W541" i="1"/>
  <c r="W117" i="1"/>
  <c r="W13" i="1"/>
  <c r="W187" i="1"/>
  <c r="W933" i="1"/>
  <c r="W217" i="1"/>
  <c r="W639" i="1"/>
  <c r="W635" i="1"/>
  <c r="W492" i="1"/>
  <c r="W936" i="1"/>
  <c r="W409" i="1"/>
  <c r="W806" i="1"/>
  <c r="W789" i="1"/>
  <c r="W924" i="1"/>
  <c r="W356" i="1"/>
  <c r="W159" i="1"/>
  <c r="W617" i="1"/>
  <c r="W685" i="1"/>
  <c r="W332" i="1"/>
  <c r="W605" i="1"/>
  <c r="W166" i="1"/>
  <c r="W2" i="1"/>
  <c r="W628" i="1"/>
  <c r="W65" i="1"/>
  <c r="W16" i="1"/>
  <c r="W58" i="1"/>
  <c r="W804" i="1"/>
  <c r="W346" i="1"/>
  <c r="W677" i="1"/>
  <c r="W856" i="1"/>
  <c r="W569" i="1"/>
  <c r="W585" i="1"/>
  <c r="W984" i="1"/>
  <c r="W158" i="1"/>
  <c r="W449" i="1"/>
  <c r="W684" i="1"/>
  <c r="W797" i="1"/>
  <c r="W25" i="1"/>
  <c r="W957" i="1"/>
  <c r="W427" i="1"/>
  <c r="W909" i="1"/>
  <c r="W77" i="1"/>
  <c r="W730" i="1"/>
  <c r="W88" i="1"/>
  <c r="W656" i="1"/>
  <c r="W568" i="1"/>
  <c r="W783" i="1"/>
  <c r="W43" i="1"/>
  <c r="W53" i="1"/>
  <c r="W445" i="1"/>
  <c r="W931" i="1"/>
  <c r="W879" i="1"/>
  <c r="W751" i="1"/>
  <c r="W810" i="1"/>
  <c r="W283" i="1"/>
  <c r="W41" i="1"/>
  <c r="W394" i="1"/>
  <c r="W738" i="1"/>
  <c r="W706" i="1"/>
  <c r="W64" i="1"/>
  <c r="W326" i="1"/>
  <c r="W271" i="1"/>
  <c r="W966" i="1"/>
  <c r="W524" i="1"/>
  <c r="W750" i="1"/>
  <c r="W396" i="1"/>
  <c r="W792" i="1"/>
  <c r="W634" i="1"/>
  <c r="W188" i="1"/>
  <c r="W10" i="1"/>
  <c r="W451" i="1"/>
  <c r="W843" i="1"/>
  <c r="W784" i="1"/>
  <c r="W197" i="1"/>
  <c r="W160" i="1"/>
  <c r="W375" i="1"/>
  <c r="W940" i="1"/>
  <c r="W175" i="1"/>
  <c r="W154" i="1"/>
  <c r="W176" i="1"/>
  <c r="W527" i="1"/>
  <c r="W519" i="1"/>
  <c r="W36" i="1"/>
  <c r="W1000" i="1"/>
  <c r="W44" i="1"/>
  <c r="W59" i="1"/>
  <c r="W278" i="1"/>
  <c r="W939" i="1"/>
  <c r="W440" i="1"/>
  <c r="W84" i="1"/>
  <c r="W22" i="1"/>
  <c r="W61" i="1"/>
  <c r="W590" i="1"/>
  <c r="W220" i="1"/>
  <c r="W130" i="1"/>
  <c r="W507" i="1"/>
  <c r="W514" i="1"/>
  <c r="W696" i="1"/>
  <c r="W367" i="1"/>
  <c r="W664" i="1"/>
  <c r="W999" i="1"/>
  <c r="W34" i="1"/>
  <c r="W421" i="1"/>
  <c r="W357" i="1"/>
  <c r="W777" i="1"/>
  <c r="W463" i="1"/>
  <c r="W832" i="1"/>
  <c r="W599" i="1"/>
  <c r="W131" i="1"/>
  <c r="W42" i="1"/>
  <c r="W498" i="1"/>
  <c r="W57" i="1"/>
  <c r="W504" i="1"/>
  <c r="W388" i="1"/>
  <c r="W801" i="1"/>
  <c r="W113" i="1"/>
  <c r="W686" i="1"/>
  <c r="W922" i="1"/>
  <c r="W315" i="1"/>
  <c r="W713" i="1"/>
  <c r="W991" i="1"/>
  <c r="W157" i="1"/>
  <c r="W748" i="1"/>
  <c r="W975" i="1"/>
  <c r="W872" i="1"/>
  <c r="W484" i="1"/>
  <c r="W146" i="1"/>
  <c r="W295" i="1"/>
  <c r="W258" i="1"/>
  <c r="W472" i="1"/>
  <c r="W114" i="1"/>
  <c r="W493" i="1"/>
  <c r="W229" i="1"/>
  <c r="W170" i="1"/>
  <c r="W564" i="1"/>
  <c r="W786" i="1"/>
  <c r="W202" i="1"/>
  <c r="W747" i="1"/>
  <c r="W816" i="1"/>
  <c r="W107" i="1"/>
  <c r="W642" i="1"/>
  <c r="W633" i="1"/>
  <c r="W210" i="1"/>
  <c r="W267" i="1"/>
  <c r="W298" i="1"/>
  <c r="W249" i="1"/>
  <c r="W953" i="1"/>
  <c r="W825" i="1"/>
  <c r="W795" i="1"/>
  <c r="W135" i="1"/>
  <c r="W275" i="1"/>
  <c r="W616" i="1"/>
  <c r="W621" i="1"/>
  <c r="W619" i="1"/>
  <c r="W588" i="1"/>
  <c r="W630" i="1"/>
  <c r="W101" i="1"/>
  <c r="W926" i="1"/>
  <c r="W389" i="1"/>
  <c r="W172" i="1"/>
  <c r="W385" i="1"/>
  <c r="W919" i="1"/>
  <c r="W702" i="1"/>
  <c r="W444" i="1"/>
  <c r="W468" i="1"/>
  <c r="W273" i="1"/>
  <c r="W896" i="1"/>
  <c r="W274" i="1"/>
  <c r="W552" i="1"/>
  <c r="W962" i="1"/>
  <c r="W555" i="1"/>
  <c r="W905" i="1"/>
  <c r="W211" i="1"/>
  <c r="W358" i="1"/>
  <c r="W659" i="1"/>
  <c r="W728" i="1"/>
  <c r="W799" i="1"/>
  <c r="W572" i="1"/>
  <c r="W19" i="1"/>
  <c r="W167" i="1"/>
  <c r="W152" i="1"/>
  <c r="W1001" i="1"/>
  <c r="W185" i="1"/>
  <c r="W958" i="1"/>
  <c r="W410" i="1"/>
  <c r="W645" i="1"/>
  <c r="W365" i="1"/>
  <c r="W297" i="1"/>
  <c r="W251" i="1"/>
  <c r="W952" i="1"/>
  <c r="W828" i="1"/>
  <c r="W81" i="1"/>
  <c r="W133" i="1"/>
  <c r="W892" i="1"/>
  <c r="W726" i="1"/>
  <c r="W404" i="1"/>
  <c r="W700" i="1"/>
  <c r="W584" i="1"/>
  <c r="W373" i="1"/>
  <c r="W108" i="1"/>
  <c r="W235" i="1"/>
  <c r="W378" i="1"/>
  <c r="W345" i="1"/>
  <c r="W62" i="1"/>
  <c r="W340" i="1"/>
  <c r="W91" i="1"/>
  <c r="W600" i="1"/>
  <c r="W93" i="1"/>
  <c r="W352" i="1"/>
  <c r="W858" i="1"/>
  <c r="W293" i="1"/>
  <c r="W579" i="1"/>
  <c r="W252" i="1"/>
  <c r="W636" i="1"/>
  <c r="W968" i="1"/>
  <c r="W757" i="1"/>
  <c r="W85" i="1"/>
  <c r="W612" i="1"/>
  <c r="W139" i="1"/>
  <c r="W285" i="1"/>
  <c r="W580" i="1"/>
  <c r="W662" i="1"/>
  <c r="W945" i="1"/>
  <c r="W32" i="1"/>
  <c r="W835" i="1"/>
  <c r="W812" i="1"/>
  <c r="W857" i="1"/>
  <c r="W667" i="1"/>
  <c r="W190" i="1"/>
  <c r="W236" i="1"/>
  <c r="W660" i="1"/>
  <c r="W531" i="1"/>
  <c r="W438" i="1"/>
  <c r="W607" i="1"/>
  <c r="W349" i="1"/>
  <c r="W223" i="1"/>
  <c r="W670" i="1"/>
  <c r="W343" i="1"/>
  <c r="W522" i="1"/>
  <c r="W9" i="1"/>
  <c r="W888" i="1"/>
  <c r="W681" i="1"/>
  <c r="W724" i="1"/>
  <c r="W209" i="1"/>
  <c r="W181" i="1"/>
  <c r="W262" i="1"/>
  <c r="W70" i="1"/>
  <c r="W914" i="1"/>
  <c r="W184" i="1"/>
  <c r="W143" i="1"/>
  <c r="W171" i="1"/>
  <c r="W225" i="1"/>
  <c r="W553" i="1"/>
  <c r="W296" i="1"/>
  <c r="W733" i="1"/>
  <c r="W925" i="1"/>
  <c r="W824" i="1"/>
  <c r="W80" i="1"/>
  <c r="W942" i="1"/>
  <c r="W594" i="1"/>
  <c r="W718" i="1"/>
  <c r="W577" i="1"/>
  <c r="W837" i="1"/>
  <c r="W576" i="1"/>
  <c r="W215" i="1"/>
  <c r="W94" i="1"/>
  <c r="W339" i="1"/>
  <c r="W313" i="1"/>
  <c r="W413" i="1"/>
  <c r="W407" i="1"/>
  <c r="W456" i="1"/>
  <c r="W109" i="1"/>
  <c r="W668" i="1"/>
  <c r="W831" i="1"/>
  <c r="W435" i="1"/>
  <c r="W671" i="1"/>
  <c r="W148" i="1"/>
  <c r="W411" i="1"/>
  <c r="W401" i="1"/>
  <c r="W609" i="1"/>
  <c r="W915" i="1"/>
  <c r="W395" i="1"/>
  <c r="H828" i="1"/>
  <c r="I828" i="1" s="1"/>
  <c r="H990" i="1"/>
  <c r="I990" i="1" s="1"/>
  <c r="H978" i="1"/>
  <c r="I978" i="1" s="1"/>
  <c r="H966" i="1"/>
  <c r="I966" i="1" s="1"/>
  <c r="H954" i="1"/>
  <c r="I954" i="1" s="1"/>
  <c r="H933" i="1"/>
  <c r="I933" i="1" s="1"/>
  <c r="H930" i="1"/>
  <c r="I930" i="1" s="1"/>
  <c r="H918" i="1"/>
  <c r="I918" i="1" s="1"/>
  <c r="H906" i="1"/>
  <c r="I906" i="1" s="1"/>
  <c r="H894" i="1"/>
  <c r="I894" i="1" s="1"/>
  <c r="H882" i="1"/>
  <c r="I882" i="1" s="1"/>
  <c r="H698" i="1"/>
  <c r="I698" i="1" s="1"/>
  <c r="H753" i="1"/>
  <c r="I753" i="1" s="1"/>
  <c r="H981" i="1"/>
  <c r="I981" i="1" s="1"/>
  <c r="H921" i="1"/>
  <c r="I921" i="1" s="1"/>
  <c r="H858" i="1"/>
  <c r="I858" i="1" s="1"/>
  <c r="H993" i="1"/>
  <c r="I993" i="1" s="1"/>
  <c r="H689" i="1"/>
  <c r="I689" i="1" s="1"/>
  <c r="H957" i="1"/>
  <c r="I957" i="1" s="1"/>
  <c r="H945" i="1"/>
  <c r="I945" i="1" s="1"/>
  <c r="H991" i="1"/>
  <c r="I991" i="1" s="1"/>
  <c r="H979" i="1"/>
  <c r="I979" i="1" s="1"/>
  <c r="H967" i="1"/>
  <c r="I967" i="1" s="1"/>
  <c r="H955" i="1"/>
  <c r="I955" i="1" s="1"/>
  <c r="H834" i="1"/>
  <c r="I834" i="1" s="1"/>
  <c r="H582" i="1"/>
  <c r="I582" i="1" s="1"/>
  <c r="H36" i="1"/>
  <c r="I36" i="1" s="1"/>
  <c r="H354" i="1"/>
  <c r="I354" i="1" s="1"/>
  <c r="H150" i="1"/>
  <c r="I150" i="1" s="1"/>
  <c r="H690" i="1"/>
  <c r="I690" i="1" s="1"/>
  <c r="H618" i="1"/>
  <c r="I618" i="1" s="1"/>
  <c r="H304" i="1"/>
  <c r="I304" i="1" s="1"/>
  <c r="H414" i="1"/>
  <c r="I414" i="1" s="1"/>
  <c r="H318" i="1"/>
  <c r="I318" i="1" s="1"/>
  <c r="H246" i="1"/>
  <c r="I246" i="1" s="1"/>
  <c r="H138" i="1"/>
  <c r="I138" i="1" s="1"/>
  <c r="H976" i="1"/>
  <c r="I976" i="1" s="1"/>
  <c r="H822" i="1"/>
  <c r="I822" i="1" s="1"/>
  <c r="H237" i="1"/>
  <c r="I237" i="1" s="1"/>
  <c r="H402" i="1"/>
  <c r="I402" i="1" s="1"/>
  <c r="H294" i="1"/>
  <c r="I294" i="1" s="1"/>
  <c r="H470" i="1"/>
  <c r="I470" i="1" s="1"/>
  <c r="H926" i="1"/>
  <c r="I926" i="1" s="1"/>
  <c r="H750" i="1"/>
  <c r="I750" i="1" s="1"/>
  <c r="H871" i="1"/>
  <c r="I871" i="1" s="1"/>
  <c r="H594" i="1"/>
  <c r="I594" i="1" s="1"/>
  <c r="H486" i="1"/>
  <c r="I486" i="1" s="1"/>
  <c r="H524" i="1"/>
  <c r="I524" i="1" s="1"/>
  <c r="H210" i="1"/>
  <c r="I210" i="1" s="1"/>
  <c r="H114" i="1"/>
  <c r="I114" i="1" s="1"/>
  <c r="H42" i="1"/>
  <c r="I42" i="1" s="1"/>
  <c r="H762" i="1"/>
  <c r="I762" i="1" s="1"/>
  <c r="H606" i="1"/>
  <c r="I606" i="1" s="1"/>
  <c r="H498" i="1"/>
  <c r="I498" i="1" s="1"/>
  <c r="H390" i="1"/>
  <c r="I390" i="1" s="1"/>
  <c r="H602" i="1"/>
  <c r="I602" i="1" s="1"/>
  <c r="H186" i="1"/>
  <c r="I186" i="1" s="1"/>
  <c r="H306" i="1"/>
  <c r="I306" i="1" s="1"/>
  <c r="H846" i="1"/>
  <c r="I846" i="1" s="1"/>
  <c r="H738" i="1"/>
  <c r="I738" i="1" s="1"/>
  <c r="H654" i="1"/>
  <c r="I654" i="1" s="1"/>
  <c r="H558" i="1"/>
  <c r="I558" i="1" s="1"/>
  <c r="H389" i="1"/>
  <c r="I389" i="1" s="1"/>
  <c r="H904" i="1"/>
  <c r="I904" i="1" s="1"/>
  <c r="H133" i="1"/>
  <c r="I133" i="1" s="1"/>
  <c r="H174" i="1"/>
  <c r="I174" i="1" s="1"/>
  <c r="H54" i="1"/>
  <c r="I54" i="1" s="1"/>
  <c r="H383" i="1"/>
  <c r="I383" i="1" s="1"/>
  <c r="H424" i="1"/>
  <c r="I424" i="1" s="1"/>
  <c r="H726" i="1"/>
  <c r="I726" i="1" s="1"/>
  <c r="H44" i="1"/>
  <c r="I44" i="1" s="1"/>
  <c r="H570" i="1"/>
  <c r="I570" i="1" s="1"/>
  <c r="H474" i="1"/>
  <c r="I474" i="1" s="1"/>
  <c r="H366" i="1"/>
  <c r="I366" i="1" s="1"/>
  <c r="H973" i="1"/>
  <c r="I973" i="1" s="1"/>
  <c r="H162" i="1"/>
  <c r="I162" i="1" s="1"/>
  <c r="H239" i="1"/>
  <c r="I239" i="1" s="1"/>
  <c r="H798" i="1"/>
  <c r="I798" i="1" s="1"/>
  <c r="H714" i="1"/>
  <c r="I714" i="1" s="1"/>
  <c r="H642" i="1"/>
  <c r="I642" i="1" s="1"/>
  <c r="H546" i="1"/>
  <c r="I546" i="1" s="1"/>
  <c r="H438" i="1"/>
  <c r="I438" i="1" s="1"/>
  <c r="H342" i="1"/>
  <c r="I342" i="1" s="1"/>
  <c r="H749" i="1"/>
  <c r="I749" i="1" s="1"/>
  <c r="H126" i="1"/>
  <c r="I126" i="1" s="1"/>
  <c r="H865" i="1"/>
  <c r="I865" i="1" s="1"/>
  <c r="H774" i="1"/>
  <c r="I774" i="1" s="1"/>
  <c r="H349" i="1"/>
  <c r="I349" i="1" s="1"/>
  <c r="H333" i="1"/>
  <c r="I333" i="1" s="1"/>
  <c r="H510" i="1"/>
  <c r="I510" i="1" s="1"/>
  <c r="H559" i="1"/>
  <c r="I559" i="1" s="1"/>
  <c r="H330" i="1"/>
  <c r="I330" i="1" s="1"/>
  <c r="H234" i="1"/>
  <c r="I234" i="1" s="1"/>
  <c r="H940" i="1"/>
  <c r="I940" i="1" s="1"/>
  <c r="H6" i="1"/>
  <c r="I6" i="1" s="1"/>
  <c r="H909" i="1"/>
  <c r="I909" i="1" s="1"/>
  <c r="H140" i="1"/>
  <c r="I140" i="1" s="1"/>
  <c r="H873" i="1"/>
  <c r="I873" i="1" s="1"/>
  <c r="H861" i="1"/>
  <c r="I861" i="1" s="1"/>
  <c r="H79" i="1"/>
  <c r="I79" i="1" s="1"/>
  <c r="H837" i="1"/>
  <c r="I837" i="1" s="1"/>
  <c r="H936" i="1"/>
  <c r="I936" i="1" s="1"/>
  <c r="H813" i="1"/>
  <c r="I813" i="1" s="1"/>
  <c r="H11" i="1"/>
  <c r="I11" i="1" s="1"/>
  <c r="H789" i="1"/>
  <c r="I789" i="1" s="1"/>
  <c r="H777" i="1"/>
  <c r="I777" i="1" s="1"/>
  <c r="H765" i="1"/>
  <c r="I765" i="1" s="1"/>
  <c r="H428" i="1"/>
  <c r="I428" i="1" s="1"/>
  <c r="H741" i="1"/>
  <c r="I741" i="1" s="1"/>
  <c r="H729" i="1"/>
  <c r="I729" i="1" s="1"/>
  <c r="H717" i="1"/>
  <c r="I717" i="1" s="1"/>
  <c r="H705" i="1"/>
  <c r="I705" i="1" s="1"/>
  <c r="H693" i="1"/>
  <c r="I693" i="1" s="1"/>
  <c r="H681" i="1"/>
  <c r="I681" i="1" s="1"/>
  <c r="H669" i="1"/>
  <c r="I669" i="1" s="1"/>
  <c r="H657" i="1"/>
  <c r="I657" i="1" s="1"/>
  <c r="H645" i="1"/>
  <c r="I645" i="1" s="1"/>
  <c r="H633" i="1"/>
  <c r="I633" i="1" s="1"/>
  <c r="H621" i="1"/>
  <c r="I621" i="1" s="1"/>
  <c r="H609" i="1"/>
  <c r="I609" i="1" s="1"/>
  <c r="H597" i="1"/>
  <c r="I597" i="1" s="1"/>
  <c r="H585" i="1"/>
  <c r="I585" i="1" s="1"/>
  <c r="H500" i="1"/>
  <c r="I500" i="1" s="1"/>
  <c r="H561" i="1"/>
  <c r="I561" i="1" s="1"/>
  <c r="H549" i="1"/>
  <c r="I549" i="1" s="1"/>
  <c r="H537" i="1"/>
  <c r="I537" i="1" s="1"/>
  <c r="H525" i="1"/>
  <c r="I525" i="1" s="1"/>
  <c r="H513" i="1"/>
  <c r="I513" i="1" s="1"/>
  <c r="H501" i="1"/>
  <c r="I501" i="1" s="1"/>
  <c r="H489" i="1"/>
  <c r="I489" i="1" s="1"/>
  <c r="H477" i="1"/>
  <c r="I477" i="1" s="1"/>
  <c r="H465" i="1"/>
  <c r="I465" i="1" s="1"/>
  <c r="H453" i="1"/>
  <c r="I453" i="1" s="1"/>
  <c r="H441" i="1"/>
  <c r="I441" i="1" s="1"/>
  <c r="H429" i="1"/>
  <c r="I429" i="1" s="1"/>
  <c r="H271" i="1"/>
  <c r="I271" i="1" s="1"/>
  <c r="H405" i="1"/>
  <c r="I405" i="1" s="1"/>
  <c r="H393" i="1"/>
  <c r="I393" i="1" s="1"/>
  <c r="H381" i="1"/>
  <c r="I381" i="1" s="1"/>
  <c r="H297" i="1"/>
  <c r="I297" i="1" s="1"/>
  <c r="H86" i="1"/>
  <c r="I86" i="1" s="1"/>
  <c r="H345" i="1"/>
  <c r="I345" i="1" s="1"/>
  <c r="H407" i="1"/>
  <c r="I407" i="1" s="1"/>
  <c r="H321" i="1"/>
  <c r="I321" i="1" s="1"/>
  <c r="H900" i="1"/>
  <c r="I900" i="1" s="1"/>
  <c r="H20" i="1"/>
  <c r="I20" i="1" s="1"/>
  <c r="H285" i="1"/>
  <c r="I285" i="1" s="1"/>
  <c r="H273" i="1"/>
  <c r="I273" i="1" s="1"/>
  <c r="H261" i="1"/>
  <c r="I261" i="1" s="1"/>
  <c r="H316" i="1"/>
  <c r="I316" i="1" s="1"/>
  <c r="H808" i="1"/>
  <c r="I808" i="1" s="1"/>
  <c r="H225" i="1"/>
  <c r="I225" i="1" s="1"/>
  <c r="H213" i="1"/>
  <c r="I213" i="1" s="1"/>
  <c r="H93" i="1"/>
  <c r="I93" i="1" s="1"/>
  <c r="H189" i="1"/>
  <c r="I189" i="1" s="1"/>
  <c r="H177" i="1"/>
  <c r="I177" i="1" s="1"/>
  <c r="H165" i="1"/>
  <c r="I165" i="1" s="1"/>
  <c r="H153" i="1"/>
  <c r="I153" i="1" s="1"/>
  <c r="H141" i="1"/>
  <c r="I141" i="1" s="1"/>
  <c r="H129" i="1"/>
  <c r="I129" i="1" s="1"/>
  <c r="H117" i="1"/>
  <c r="I117" i="1" s="1"/>
  <c r="H105" i="1"/>
  <c r="I105" i="1" s="1"/>
  <c r="H870" i="1"/>
  <c r="I870" i="1" s="1"/>
  <c r="H969" i="1"/>
  <c r="I969" i="1" s="1"/>
  <c r="H69" i="1"/>
  <c r="I69" i="1" s="1"/>
  <c r="H462" i="1"/>
  <c r="I462" i="1" s="1"/>
  <c r="H45" i="1"/>
  <c r="I45" i="1" s="1"/>
  <c r="H775" i="1"/>
  <c r="I775" i="1" s="1"/>
  <c r="H21" i="1"/>
  <c r="I21" i="1" s="1"/>
  <c r="H9" i="1"/>
  <c r="I9" i="1" s="1"/>
  <c r="H897" i="1"/>
  <c r="I897" i="1" s="1"/>
  <c r="H992" i="1"/>
  <c r="I992" i="1" s="1"/>
  <c r="H980" i="1"/>
  <c r="I980" i="1" s="1"/>
  <c r="H968" i="1"/>
  <c r="I968" i="1" s="1"/>
  <c r="H956" i="1"/>
  <c r="I956" i="1" s="1"/>
  <c r="H944" i="1"/>
  <c r="I944" i="1" s="1"/>
  <c r="H932" i="1"/>
  <c r="I932" i="1" s="1"/>
  <c r="H920" i="1"/>
  <c r="I920" i="1" s="1"/>
  <c r="H908" i="1"/>
  <c r="I908" i="1" s="1"/>
  <c r="H896" i="1"/>
  <c r="I896" i="1" s="1"/>
  <c r="H884" i="1"/>
  <c r="I884" i="1" s="1"/>
  <c r="H872" i="1"/>
  <c r="I872" i="1" s="1"/>
  <c r="H860" i="1"/>
  <c r="I860" i="1" s="1"/>
  <c r="H848" i="1"/>
  <c r="I848" i="1" s="1"/>
  <c r="H836" i="1"/>
  <c r="I836" i="1" s="1"/>
  <c r="H666" i="1"/>
  <c r="I666" i="1" s="1"/>
  <c r="H812" i="1"/>
  <c r="I812" i="1" s="1"/>
  <c r="H800" i="1"/>
  <c r="I800" i="1" s="1"/>
  <c r="H788" i="1"/>
  <c r="I788" i="1" s="1"/>
  <c r="H776" i="1"/>
  <c r="I776" i="1" s="1"/>
  <c r="H18" i="1"/>
  <c r="I18" i="1" s="1"/>
  <c r="H244" i="1"/>
  <c r="I244" i="1" s="1"/>
  <c r="H740" i="1"/>
  <c r="I740" i="1" s="1"/>
  <c r="H65" i="1"/>
  <c r="I65" i="1" s="1"/>
  <c r="H716" i="1"/>
  <c r="I716" i="1" s="1"/>
  <c r="H704" i="1"/>
  <c r="I704" i="1" s="1"/>
  <c r="H692" i="1"/>
  <c r="I692" i="1" s="1"/>
  <c r="H680" i="1"/>
  <c r="I680" i="1" s="1"/>
  <c r="H668" i="1"/>
  <c r="I668" i="1" s="1"/>
  <c r="H656" i="1"/>
  <c r="I656" i="1" s="1"/>
  <c r="H415" i="1"/>
  <c r="I415" i="1" s="1"/>
  <c r="H907" i="1"/>
  <c r="I907" i="1" s="1"/>
  <c r="H804" i="1"/>
  <c r="I804" i="1" s="1"/>
  <c r="H790" i="1"/>
  <c r="I790" i="1" s="1"/>
  <c r="H574" i="1"/>
  <c r="I574" i="1" s="1"/>
  <c r="H735" i="1"/>
  <c r="I735" i="1" s="1"/>
  <c r="H678" i="1"/>
  <c r="I678" i="1" s="1"/>
  <c r="H615" i="1"/>
  <c r="I615" i="1" s="1"/>
  <c r="H548" i="1"/>
  <c r="I548" i="1" s="1"/>
  <c r="H536" i="1"/>
  <c r="I536" i="1" s="1"/>
  <c r="H521" i="1"/>
  <c r="I521" i="1" s="1"/>
  <c r="H512" i="1"/>
  <c r="I512" i="1" s="1"/>
  <c r="H664" i="1"/>
  <c r="I664" i="1" s="1"/>
  <c r="H488" i="1"/>
  <c r="I488" i="1" s="1"/>
  <c r="H476" i="1"/>
  <c r="I476" i="1" s="1"/>
  <c r="H464" i="1"/>
  <c r="I464" i="1" s="1"/>
  <c r="H452" i="1"/>
  <c r="I452" i="1" s="1"/>
  <c r="H440" i="1"/>
  <c r="I440" i="1" s="1"/>
  <c r="H655" i="1"/>
  <c r="I655" i="1" s="1"/>
  <c r="H786" i="1"/>
  <c r="I786" i="1" s="1"/>
  <c r="H404" i="1"/>
  <c r="I404" i="1" s="1"/>
  <c r="H392" i="1"/>
  <c r="I392" i="1" s="1"/>
  <c r="H380" i="1"/>
  <c r="I380" i="1" s="1"/>
  <c r="H368" i="1"/>
  <c r="I368" i="1" s="1"/>
  <c r="H292" i="1"/>
  <c r="I292" i="1" s="1"/>
  <c r="H687" i="1"/>
  <c r="I687" i="1" s="1"/>
  <c r="H332" i="1"/>
  <c r="I332" i="1" s="1"/>
  <c r="H320" i="1"/>
  <c r="I320" i="1" s="1"/>
  <c r="H308" i="1"/>
  <c r="I308" i="1" s="1"/>
  <c r="H518" i="1"/>
  <c r="I518" i="1" s="1"/>
  <c r="H284" i="1"/>
  <c r="I284" i="1" s="1"/>
  <c r="H272" i="1"/>
  <c r="I272" i="1" s="1"/>
  <c r="H260" i="1"/>
  <c r="I260" i="1" s="1"/>
  <c r="H248" i="1"/>
  <c r="I248" i="1" s="1"/>
  <c r="H236" i="1"/>
  <c r="I236" i="1" s="1"/>
  <c r="H224" i="1"/>
  <c r="I224" i="1" s="1"/>
  <c r="H830" i="1"/>
  <c r="I830" i="1" s="1"/>
  <c r="H200" i="1"/>
  <c r="I200" i="1" s="1"/>
  <c r="H188" i="1"/>
  <c r="I188" i="1" s="1"/>
  <c r="H176" i="1"/>
  <c r="I176" i="1" s="1"/>
  <c r="H164" i="1"/>
  <c r="I164" i="1" s="1"/>
  <c r="H152" i="1"/>
  <c r="I152" i="1" s="1"/>
  <c r="H667" i="1"/>
  <c r="I667" i="1" s="1"/>
  <c r="H128" i="1"/>
  <c r="I128" i="1" s="1"/>
  <c r="H184" i="1"/>
  <c r="I184" i="1" s="1"/>
  <c r="H104" i="1"/>
  <c r="I104" i="1" s="1"/>
  <c r="H92" i="1"/>
  <c r="I92" i="1" s="1"/>
  <c r="H744" i="1"/>
  <c r="I744" i="1" s="1"/>
  <c r="H630" i="1"/>
  <c r="I630" i="1" s="1"/>
  <c r="H56" i="1"/>
  <c r="I56" i="1" s="1"/>
  <c r="H505" i="1"/>
  <c r="I505" i="1" s="1"/>
  <c r="H32" i="1"/>
  <c r="I32" i="1" s="1"/>
  <c r="H359" i="1"/>
  <c r="I359" i="1" s="1"/>
  <c r="H8" i="1"/>
  <c r="I8" i="1" s="1"/>
  <c r="H942" i="1"/>
  <c r="I942" i="1" s="1"/>
  <c r="H931" i="1"/>
  <c r="I931" i="1" s="1"/>
  <c r="H919" i="1"/>
  <c r="I919" i="1" s="1"/>
  <c r="H68" i="1"/>
  <c r="I68" i="1" s="1"/>
  <c r="H355" i="1"/>
  <c r="I355" i="1" s="1"/>
  <c r="H883" i="1"/>
  <c r="I883" i="1" s="1"/>
  <c r="H108" i="1"/>
  <c r="I108" i="1" s="1"/>
  <c r="H859" i="1"/>
  <c r="I859" i="1" s="1"/>
  <c r="H835" i="1"/>
  <c r="I835" i="1" s="1"/>
  <c r="H142" i="1"/>
  <c r="I142" i="1" s="1"/>
  <c r="H811" i="1"/>
  <c r="I811" i="1" s="1"/>
  <c r="H799" i="1"/>
  <c r="I799" i="1" s="1"/>
  <c r="H416" i="1"/>
  <c r="I416" i="1" s="1"/>
  <c r="H447" i="1"/>
  <c r="I447" i="1" s="1"/>
  <c r="H763" i="1"/>
  <c r="I763" i="1" s="1"/>
  <c r="H751" i="1"/>
  <c r="I751" i="1" s="1"/>
  <c r="H454" i="1"/>
  <c r="I454" i="1" s="1"/>
  <c r="H727" i="1"/>
  <c r="I727" i="1" s="1"/>
  <c r="H243" i="1"/>
  <c r="I243" i="1" s="1"/>
  <c r="H50" i="1"/>
  <c r="I50" i="1" s="1"/>
  <c r="H691" i="1"/>
  <c r="I691" i="1" s="1"/>
  <c r="H679" i="1"/>
  <c r="I679" i="1" s="1"/>
  <c r="H17" i="1"/>
  <c r="I17" i="1" s="1"/>
  <c r="H319" i="1"/>
  <c r="I319" i="1" s="1"/>
  <c r="H206" i="1"/>
  <c r="I206" i="1" s="1"/>
  <c r="H502" i="1"/>
  <c r="I502" i="1" s="1"/>
  <c r="H619" i="1"/>
  <c r="I619" i="1" s="1"/>
  <c r="H607" i="1"/>
  <c r="I607" i="1" s="1"/>
  <c r="H595" i="1"/>
  <c r="I595" i="1" s="1"/>
  <c r="H583" i="1"/>
  <c r="I583" i="1" s="1"/>
  <c r="H571" i="1"/>
  <c r="I571" i="1" s="1"/>
  <c r="H31" i="1"/>
  <c r="I31" i="1" s="1"/>
  <c r="H547" i="1"/>
  <c r="I547" i="1" s="1"/>
  <c r="H535" i="1"/>
  <c r="I535" i="1" s="1"/>
  <c r="H523" i="1"/>
  <c r="I523" i="1" s="1"/>
  <c r="H511" i="1"/>
  <c r="I511" i="1" s="1"/>
  <c r="H499" i="1"/>
  <c r="I499" i="1" s="1"/>
  <c r="H592" i="1"/>
  <c r="I592" i="1" s="1"/>
  <c r="H475" i="1"/>
  <c r="I475" i="1" s="1"/>
  <c r="H568" i="1"/>
  <c r="I568" i="1" s="1"/>
  <c r="H451" i="1"/>
  <c r="I451" i="1" s="1"/>
  <c r="H439" i="1"/>
  <c r="I439" i="1" s="1"/>
  <c r="H427" i="1"/>
  <c r="I427" i="1" s="1"/>
  <c r="H301" i="1"/>
  <c r="I301" i="1" s="1"/>
  <c r="H403" i="1"/>
  <c r="I403" i="1" s="1"/>
  <c r="H391" i="1"/>
  <c r="I391" i="1" s="1"/>
  <c r="H379" i="1"/>
  <c r="I379" i="1" s="1"/>
  <c r="H367" i="1"/>
  <c r="I367" i="1" s="1"/>
  <c r="H137" i="1"/>
  <c r="I137" i="1" s="1"/>
  <c r="H343" i="1"/>
  <c r="I343" i="1" s="1"/>
  <c r="H339" i="1"/>
  <c r="I339" i="1" s="1"/>
  <c r="H901" i="1"/>
  <c r="I901" i="1" s="1"/>
  <c r="H742" i="1"/>
  <c r="I742" i="1" s="1"/>
  <c r="H295" i="1"/>
  <c r="I295" i="1" s="1"/>
  <c r="H283" i="1"/>
  <c r="I283" i="1" s="1"/>
  <c r="H340" i="1"/>
  <c r="I340" i="1" s="1"/>
  <c r="H943" i="1"/>
  <c r="I943" i="1" s="1"/>
  <c r="H247" i="1"/>
  <c r="I247" i="1" s="1"/>
  <c r="H235" i="1"/>
  <c r="I235" i="1" s="1"/>
  <c r="H223" i="1"/>
  <c r="I223" i="1" s="1"/>
  <c r="H211" i="1"/>
  <c r="I211" i="1" s="1"/>
  <c r="H463" i="1"/>
  <c r="I463" i="1" s="1"/>
  <c r="H591" i="1"/>
  <c r="I591" i="1" s="1"/>
  <c r="H175" i="1"/>
  <c r="I175" i="1" s="1"/>
  <c r="H163" i="1"/>
  <c r="I163" i="1" s="1"/>
  <c r="H151" i="1"/>
  <c r="I151" i="1" s="1"/>
  <c r="H139" i="1"/>
  <c r="I139" i="1" s="1"/>
  <c r="H172" i="1"/>
  <c r="I172" i="1" s="1"/>
  <c r="H115" i="1"/>
  <c r="I115" i="1" s="1"/>
  <c r="H103" i="1"/>
  <c r="I103" i="1" s="1"/>
  <c r="H91" i="1"/>
  <c r="I91" i="1" s="1"/>
  <c r="H437" i="1"/>
  <c r="I437" i="1" s="1"/>
  <c r="H67" i="1"/>
  <c r="I67" i="1" s="1"/>
  <c r="H55" i="1"/>
  <c r="I55" i="1" s="1"/>
  <c r="H43" i="1"/>
  <c r="I43" i="1" s="1"/>
  <c r="H217" i="1"/>
  <c r="I217" i="1" s="1"/>
  <c r="H19" i="1"/>
  <c r="I19" i="1" s="1"/>
  <c r="H7" i="1"/>
  <c r="I7" i="1" s="1"/>
  <c r="H989" i="1"/>
  <c r="I989" i="1" s="1"/>
  <c r="H977" i="1"/>
  <c r="I977" i="1" s="1"/>
  <c r="H965" i="1"/>
  <c r="I965" i="1" s="1"/>
  <c r="H999" i="1"/>
  <c r="I999" i="1" s="1"/>
  <c r="H728" i="1"/>
  <c r="I728" i="1" s="1"/>
  <c r="H868" i="1"/>
  <c r="I868" i="1" s="1"/>
  <c r="H766" i="1"/>
  <c r="I766" i="1" s="1"/>
  <c r="H905" i="1"/>
  <c r="I905" i="1" s="1"/>
  <c r="H893" i="1"/>
  <c r="I893" i="1" s="1"/>
  <c r="H881" i="1"/>
  <c r="I881" i="1" s="1"/>
  <c r="H869" i="1"/>
  <c r="I869" i="1" s="1"/>
  <c r="H857" i="1"/>
  <c r="I857" i="1" s="1"/>
  <c r="H845" i="1"/>
  <c r="I845" i="1" s="1"/>
  <c r="H207" i="1"/>
  <c r="I207" i="1" s="1"/>
  <c r="H821" i="1"/>
  <c r="I821" i="1" s="1"/>
  <c r="H809" i="1"/>
  <c r="I809" i="1" s="1"/>
  <c r="H797" i="1"/>
  <c r="I797" i="1" s="1"/>
  <c r="H785" i="1"/>
  <c r="I785" i="1" s="1"/>
  <c r="H773" i="1"/>
  <c r="I773" i="1" s="1"/>
  <c r="H761" i="1"/>
  <c r="I761" i="1" s="1"/>
  <c r="H422" i="1"/>
  <c r="I422" i="1" s="1"/>
  <c r="H737" i="1"/>
  <c r="I737" i="1" s="1"/>
  <c r="H725" i="1"/>
  <c r="I725" i="1" s="1"/>
  <c r="H713" i="1"/>
  <c r="I713" i="1" s="1"/>
  <c r="H701" i="1"/>
  <c r="I701" i="1" s="1"/>
  <c r="H841" i="1"/>
  <c r="I841" i="1" s="1"/>
  <c r="H639" i="1"/>
  <c r="I639" i="1" s="1"/>
  <c r="H665" i="1"/>
  <c r="I665" i="1" s="1"/>
  <c r="H653" i="1"/>
  <c r="I653" i="1" s="1"/>
  <c r="H641" i="1"/>
  <c r="I641" i="1" s="1"/>
  <c r="H629" i="1"/>
  <c r="I629" i="1" s="1"/>
  <c r="H617" i="1"/>
  <c r="I617" i="1" s="1"/>
  <c r="H605" i="1"/>
  <c r="I605" i="1" s="1"/>
  <c r="H593" i="1"/>
  <c r="I593" i="1" s="1"/>
  <c r="H581" i="1"/>
  <c r="I581" i="1" s="1"/>
  <c r="H569" i="1"/>
  <c r="I569" i="1" s="1"/>
  <c r="H557" i="1"/>
  <c r="I557" i="1" s="1"/>
  <c r="H545" i="1"/>
  <c r="I545" i="1" s="1"/>
  <c r="H259" i="1"/>
  <c r="I259" i="1" s="1"/>
  <c r="H445" i="1"/>
  <c r="I445" i="1" s="1"/>
  <c r="H626" i="1"/>
  <c r="I626" i="1" s="1"/>
  <c r="H378" i="1"/>
  <c r="I378" i="1" s="1"/>
  <c r="H485" i="1"/>
  <c r="I485" i="1" s="1"/>
  <c r="H473" i="1"/>
  <c r="I473" i="1" s="1"/>
  <c r="H461" i="1"/>
  <c r="I461" i="1" s="1"/>
  <c r="H449" i="1"/>
  <c r="I449" i="1" s="1"/>
  <c r="H833" i="1"/>
  <c r="I833" i="1" s="1"/>
  <c r="H425" i="1"/>
  <c r="I425" i="1" s="1"/>
  <c r="H413" i="1"/>
  <c r="I413" i="1" s="1"/>
  <c r="H697" i="1"/>
  <c r="I697" i="1" s="1"/>
  <c r="H608" i="1"/>
  <c r="I608" i="1" s="1"/>
  <c r="H377" i="1"/>
  <c r="I377" i="1" s="1"/>
  <c r="H365" i="1"/>
  <c r="I365" i="1" s="1"/>
  <c r="H353" i="1"/>
  <c r="I353" i="1" s="1"/>
  <c r="H341" i="1"/>
  <c r="I341" i="1" s="1"/>
  <c r="H329" i="1"/>
  <c r="I329" i="1" s="1"/>
  <c r="H317" i="1"/>
  <c r="I317" i="1" s="1"/>
  <c r="H305" i="1"/>
  <c r="I305" i="1" s="1"/>
  <c r="H293" i="1"/>
  <c r="I293" i="1" s="1"/>
  <c r="H281" i="1"/>
  <c r="I281" i="1" s="1"/>
  <c r="H802" i="1"/>
  <c r="I802" i="1" s="1"/>
  <c r="H257" i="1"/>
  <c r="I257" i="1" s="1"/>
  <c r="H245" i="1"/>
  <c r="I245" i="1" s="1"/>
  <c r="H233" i="1"/>
  <c r="I233" i="1" s="1"/>
  <c r="H307" i="1"/>
  <c r="I307" i="1" s="1"/>
  <c r="H209" i="1"/>
  <c r="I209" i="1" s="1"/>
  <c r="H314" i="1"/>
  <c r="I314" i="1" s="1"/>
  <c r="H220" i="1"/>
  <c r="I220" i="1" s="1"/>
  <c r="H80" i="1"/>
  <c r="I80" i="1" s="1"/>
  <c r="H161" i="1"/>
  <c r="I161" i="1" s="1"/>
  <c r="H149" i="1"/>
  <c r="I149" i="1" s="1"/>
  <c r="H847" i="1"/>
  <c r="I847" i="1" s="1"/>
  <c r="H703" i="1"/>
  <c r="I703" i="1" s="1"/>
  <c r="H113" i="1"/>
  <c r="I113" i="1" s="1"/>
  <c r="H649" i="1"/>
  <c r="I649" i="1" s="1"/>
  <c r="H89" i="1"/>
  <c r="I89" i="1" s="1"/>
  <c r="H77" i="1"/>
  <c r="I77" i="1" s="1"/>
  <c r="H589" i="1"/>
  <c r="I589" i="1" s="1"/>
  <c r="H53" i="1"/>
  <c r="I53" i="1" s="1"/>
  <c r="H466" i="1"/>
  <c r="I466" i="1" s="1"/>
  <c r="H160" i="1"/>
  <c r="I160" i="1" s="1"/>
  <c r="H299" i="1"/>
  <c r="I299" i="1" s="1"/>
  <c r="H173" i="1"/>
  <c r="I173" i="1" s="1"/>
  <c r="H312" i="1"/>
  <c r="I312" i="1" s="1"/>
  <c r="H892" i="1"/>
  <c r="I892" i="1" s="1"/>
  <c r="H135" i="1"/>
  <c r="I135" i="1" s="1"/>
  <c r="H796" i="1"/>
  <c r="I796" i="1" s="1"/>
  <c r="H522" i="1"/>
  <c r="I522" i="1" s="1"/>
  <c r="H298" i="1"/>
  <c r="I298" i="1" s="1"/>
  <c r="H712" i="1"/>
  <c r="I712" i="1" s="1"/>
  <c r="H700" i="1"/>
  <c r="I700" i="1" s="1"/>
  <c r="H688" i="1"/>
  <c r="I688" i="1" s="1"/>
  <c r="H676" i="1"/>
  <c r="I676" i="1" s="1"/>
  <c r="H815" i="1"/>
  <c r="I815" i="1" s="1"/>
  <c r="H910" i="1"/>
  <c r="I910" i="1" s="1"/>
  <c r="H640" i="1"/>
  <c r="I640" i="1" s="1"/>
  <c r="H628" i="1"/>
  <c r="I628" i="1" s="1"/>
  <c r="H616" i="1"/>
  <c r="I616" i="1" s="1"/>
  <c r="H604" i="1"/>
  <c r="I604" i="1" s="1"/>
  <c r="H644" i="1"/>
  <c r="I644" i="1" s="1"/>
  <c r="H580" i="1"/>
  <c r="I580" i="1" s="1"/>
  <c r="H269" i="1"/>
  <c r="I269" i="1" s="1"/>
  <c r="H222" i="1"/>
  <c r="I222" i="1" s="1"/>
  <c r="H544" i="1"/>
  <c r="I544" i="1" s="1"/>
  <c r="H83" i="1"/>
  <c r="I83" i="1" s="1"/>
  <c r="H520" i="1"/>
  <c r="I520" i="1" s="1"/>
  <c r="H734" i="1"/>
  <c r="I734" i="1" s="1"/>
  <c r="H496" i="1"/>
  <c r="I496" i="1" s="1"/>
  <c r="H484" i="1"/>
  <c r="I484" i="1" s="1"/>
  <c r="H472" i="1"/>
  <c r="I472" i="1" s="1"/>
  <c r="H460" i="1"/>
  <c r="I460" i="1" s="1"/>
  <c r="H576" i="1"/>
  <c r="I576" i="1" s="1"/>
  <c r="H436" i="1"/>
  <c r="I436" i="1" s="1"/>
  <c r="H448" i="1"/>
  <c r="I448" i="1" s="1"/>
  <c r="H412" i="1"/>
  <c r="I412" i="1" s="1"/>
  <c r="H400" i="1"/>
  <c r="I400" i="1" s="1"/>
  <c r="H388" i="1"/>
  <c r="I388" i="1" s="1"/>
  <c r="H376" i="1"/>
  <c r="I376" i="1" s="1"/>
  <c r="H364" i="1"/>
  <c r="I364" i="1" s="1"/>
  <c r="H352" i="1"/>
  <c r="I352" i="1" s="1"/>
  <c r="H490" i="1"/>
  <c r="I490" i="1" s="1"/>
  <c r="H328" i="1"/>
  <c r="I328" i="1" s="1"/>
  <c r="H401" i="1"/>
  <c r="I401" i="1" s="1"/>
  <c r="H515" i="1"/>
  <c r="I515" i="1" s="1"/>
  <c r="H787" i="1"/>
  <c r="I787" i="1" s="1"/>
  <c r="H280" i="1"/>
  <c r="I280" i="1" s="1"/>
  <c r="H268" i="1"/>
  <c r="I268" i="1" s="1"/>
  <c r="H256" i="1"/>
  <c r="I256" i="1" s="1"/>
  <c r="H739" i="1"/>
  <c r="I739" i="1" s="1"/>
  <c r="H232" i="1"/>
  <c r="I232" i="1" s="1"/>
  <c r="H534" i="1"/>
  <c r="I534" i="1" s="1"/>
  <c r="H208" i="1"/>
  <c r="I208" i="1" s="1"/>
  <c r="H810" i="1"/>
  <c r="I810" i="1" s="1"/>
  <c r="H652" i="1"/>
  <c r="I652" i="1" s="1"/>
  <c r="H309" i="1"/>
  <c r="I309" i="1" s="1"/>
  <c r="H282" i="1"/>
  <c r="I282" i="1" s="1"/>
  <c r="H971" i="1"/>
  <c r="I971" i="1" s="1"/>
  <c r="H136" i="1"/>
  <c r="I136" i="1" s="1"/>
  <c r="H124" i="1"/>
  <c r="I124" i="1" s="1"/>
  <c r="H599" i="1"/>
  <c r="I599" i="1" s="1"/>
  <c r="H541" i="1"/>
  <c r="I541" i="1" s="1"/>
  <c r="H88" i="1"/>
  <c r="I88" i="1" s="1"/>
  <c r="H76" i="1"/>
  <c r="I76" i="1" s="1"/>
  <c r="H64" i="1"/>
  <c r="I64" i="1" s="1"/>
  <c r="H52" i="1"/>
  <c r="I52" i="1" s="1"/>
  <c r="H344" i="1"/>
  <c r="I344" i="1" s="1"/>
  <c r="H28" i="1"/>
  <c r="I28" i="1" s="1"/>
  <c r="H16" i="1"/>
  <c r="I16" i="1" s="1"/>
  <c r="H4" i="1"/>
  <c r="I4" i="1" s="1"/>
  <c r="H487" i="1"/>
  <c r="I487" i="1" s="1"/>
  <c r="H915" i="1"/>
  <c r="I915" i="1" s="1"/>
  <c r="H855" i="1"/>
  <c r="I855" i="1" s="1"/>
  <c r="H795" i="1"/>
  <c r="I795" i="1" s="1"/>
  <c r="H199" i="1"/>
  <c r="I199" i="1" s="1"/>
  <c r="H632" i="1"/>
  <c r="I632" i="1" s="1"/>
  <c r="H759" i="1"/>
  <c r="I759" i="1" s="1"/>
  <c r="H747" i="1"/>
  <c r="I747" i="1" s="1"/>
  <c r="H752" i="1"/>
  <c r="I752" i="1" s="1"/>
  <c r="H723" i="1"/>
  <c r="I723" i="1" s="1"/>
  <c r="H711" i="1"/>
  <c r="I711" i="1" s="1"/>
  <c r="H699" i="1"/>
  <c r="I699" i="1" s="1"/>
  <c r="H60" i="1"/>
  <c r="I60" i="1" s="1"/>
  <c r="H675" i="1"/>
  <c r="I675" i="1" s="1"/>
  <c r="H663" i="1"/>
  <c r="I663" i="1" s="1"/>
  <c r="H651" i="1"/>
  <c r="I651" i="1" s="1"/>
  <c r="H417" i="1"/>
  <c r="I417" i="1" s="1"/>
  <c r="H771" i="1"/>
  <c r="I771" i="1" s="1"/>
  <c r="H760" i="1"/>
  <c r="I760" i="1" s="1"/>
  <c r="H603" i="1"/>
  <c r="I603" i="1" s="1"/>
  <c r="H288" i="1"/>
  <c r="I288" i="1" s="1"/>
  <c r="H579" i="1"/>
  <c r="I579" i="1" s="1"/>
  <c r="H567" i="1"/>
  <c r="I567" i="1" s="1"/>
  <c r="H555" i="1"/>
  <c r="I555" i="1" s="1"/>
  <c r="H180" i="1"/>
  <c r="I180" i="1" s="1"/>
  <c r="H531" i="1"/>
  <c r="I531" i="1" s="1"/>
  <c r="H519" i="1"/>
  <c r="I519" i="1" s="1"/>
  <c r="H507" i="1"/>
  <c r="I507" i="1" s="1"/>
  <c r="H495" i="1"/>
  <c r="I495" i="1" s="1"/>
  <c r="H483" i="1"/>
  <c r="I483" i="1" s="1"/>
  <c r="H471" i="1"/>
  <c r="I471" i="1" s="1"/>
  <c r="H459" i="1"/>
  <c r="I459" i="1" s="1"/>
  <c r="H72" i="1"/>
  <c r="I72" i="1" s="1"/>
  <c r="H435" i="1"/>
  <c r="I435" i="1" s="1"/>
  <c r="H198" i="1"/>
  <c r="I198" i="1" s="1"/>
  <c r="H442" i="1"/>
  <c r="I442" i="1" s="1"/>
  <c r="H564" i="1"/>
  <c r="I564" i="1" s="1"/>
  <c r="H387" i="1"/>
  <c r="I387" i="1" s="1"/>
  <c r="H101" i="1"/>
  <c r="I101" i="1" s="1"/>
  <c r="H363" i="1"/>
  <c r="I363" i="1" s="1"/>
  <c r="H351" i="1"/>
  <c r="I351" i="1" s="1"/>
  <c r="H643" i="1"/>
  <c r="I643" i="1" s="1"/>
  <c r="H327" i="1"/>
  <c r="I327" i="1" s="1"/>
  <c r="H315" i="1"/>
  <c r="I315" i="1" s="1"/>
  <c r="H303" i="1"/>
  <c r="I303" i="1" s="1"/>
  <c r="H291" i="1"/>
  <c r="I291" i="1" s="1"/>
  <c r="H356" i="1"/>
  <c r="I356" i="1" s="1"/>
  <c r="H267" i="1"/>
  <c r="I267" i="1" s="1"/>
  <c r="H255" i="1"/>
  <c r="I255" i="1" s="1"/>
  <c r="H66" i="1"/>
  <c r="I66" i="1" s="1"/>
  <c r="H231" i="1"/>
  <c r="I231" i="1" s="1"/>
  <c r="H94" i="1"/>
  <c r="I94" i="1" s="1"/>
  <c r="H310" i="1"/>
  <c r="I310" i="1" s="1"/>
  <c r="H195" i="1"/>
  <c r="I195" i="1" s="1"/>
  <c r="H183" i="1"/>
  <c r="I183" i="1" s="1"/>
  <c r="H171" i="1"/>
  <c r="I171" i="1" s="1"/>
  <c r="H159" i="1"/>
  <c r="I159" i="1" s="1"/>
  <c r="H147" i="1"/>
  <c r="I147" i="1" s="1"/>
  <c r="H732" i="1"/>
  <c r="I732" i="1" s="1"/>
  <c r="H123" i="1"/>
  <c r="I123" i="1" s="1"/>
  <c r="H111" i="1"/>
  <c r="I111" i="1" s="1"/>
  <c r="H99" i="1"/>
  <c r="I99" i="1" s="1"/>
  <c r="H87" i="1"/>
  <c r="I87" i="1" s="1"/>
  <c r="H573" i="1"/>
  <c r="I573" i="1" s="1"/>
  <c r="H63" i="1"/>
  <c r="I63" i="1" s="1"/>
  <c r="H51" i="1"/>
  <c r="I51" i="1" s="1"/>
  <c r="H39" i="1"/>
  <c r="I39" i="1" s="1"/>
  <c r="H27" i="1"/>
  <c r="I27" i="1" s="1"/>
  <c r="H15" i="1"/>
  <c r="I15" i="1" s="1"/>
  <c r="H3" i="1"/>
  <c r="I3" i="1" s="1"/>
  <c r="H1001" i="1"/>
  <c r="I1001" i="1" s="1"/>
  <c r="H504" i="1"/>
  <c r="I504" i="1" s="1"/>
  <c r="H916" i="1"/>
  <c r="I916" i="1" s="1"/>
  <c r="H856" i="1"/>
  <c r="I856" i="1" s="1"/>
  <c r="H820" i="1"/>
  <c r="I820" i="1" s="1"/>
  <c r="H748" i="1"/>
  <c r="I748" i="1" s="1"/>
  <c r="H939" i="1"/>
  <c r="I939" i="1" s="1"/>
  <c r="H843" i="1"/>
  <c r="I843" i="1" s="1"/>
  <c r="H998" i="1"/>
  <c r="I998" i="1" s="1"/>
  <c r="H917" i="1"/>
  <c r="I917" i="1" s="1"/>
  <c r="H890" i="1"/>
  <c r="I890" i="1" s="1"/>
  <c r="H878" i="1"/>
  <c r="I878" i="1" s="1"/>
  <c r="H866" i="1"/>
  <c r="I866" i="1" s="1"/>
  <c r="H854" i="1"/>
  <c r="I854" i="1" s="1"/>
  <c r="H842" i="1"/>
  <c r="I842" i="1" s="1"/>
  <c r="H90" i="1"/>
  <c r="I90" i="1" s="1"/>
  <c r="H818" i="1"/>
  <c r="I818" i="1" s="1"/>
  <c r="H806" i="1"/>
  <c r="I806" i="1" s="1"/>
  <c r="H794" i="1"/>
  <c r="I794" i="1" s="1"/>
  <c r="H782" i="1"/>
  <c r="I782" i="1" s="1"/>
  <c r="H770" i="1"/>
  <c r="I770" i="1" s="1"/>
  <c r="H758" i="1"/>
  <c r="I758" i="1" s="1"/>
  <c r="H746" i="1"/>
  <c r="I746" i="1" s="1"/>
  <c r="H953" i="1"/>
  <c r="I953" i="1" s="1"/>
  <c r="H722" i="1"/>
  <c r="I722" i="1" s="1"/>
  <c r="H710" i="1"/>
  <c r="I710" i="1" s="1"/>
  <c r="H724" i="1"/>
  <c r="I724" i="1" s="1"/>
  <c r="H736" i="1"/>
  <c r="I736" i="1" s="1"/>
  <c r="H674" i="1"/>
  <c r="I674" i="1" s="1"/>
  <c r="H662" i="1"/>
  <c r="I662" i="1" s="1"/>
  <c r="H650" i="1"/>
  <c r="I650" i="1" s="1"/>
  <c r="H638" i="1"/>
  <c r="I638" i="1" s="1"/>
  <c r="H572" i="1"/>
  <c r="I572" i="1" s="1"/>
  <c r="H952" i="1"/>
  <c r="I952" i="1" s="1"/>
  <c r="H81" i="1"/>
  <c r="I81" i="1" s="1"/>
  <c r="H33" i="1"/>
  <c r="I33" i="1" s="1"/>
  <c r="H578" i="1"/>
  <c r="I578" i="1" s="1"/>
  <c r="H566" i="1"/>
  <c r="I566" i="1" s="1"/>
  <c r="H331" i="1"/>
  <c r="I331" i="1" s="1"/>
  <c r="H823" i="1"/>
  <c r="I823" i="1" s="1"/>
  <c r="H530" i="1"/>
  <c r="I530" i="1" s="1"/>
  <c r="H201" i="1"/>
  <c r="I201" i="1" s="1"/>
  <c r="H506" i="1"/>
  <c r="I506" i="1" s="1"/>
  <c r="H494" i="1"/>
  <c r="I494" i="1" s="1"/>
  <c r="H482" i="1"/>
  <c r="I482" i="1" s="1"/>
  <c r="H275" i="1"/>
  <c r="I275" i="1" s="1"/>
  <c r="H458" i="1"/>
  <c r="I458" i="1" s="1"/>
  <c r="H446" i="1"/>
  <c r="I446" i="1" s="1"/>
  <c r="H434" i="1"/>
  <c r="I434" i="1" s="1"/>
  <c r="H157" i="1"/>
  <c r="I157" i="1" s="1"/>
  <c r="H410" i="1"/>
  <c r="I410" i="1" s="1"/>
  <c r="H398" i="1"/>
  <c r="I398" i="1" s="1"/>
  <c r="H386" i="1"/>
  <c r="I386" i="1" s="1"/>
  <c r="H374" i="1"/>
  <c r="I374" i="1" s="1"/>
  <c r="H362" i="1"/>
  <c r="I362" i="1" s="1"/>
  <c r="H350" i="1"/>
  <c r="I350" i="1" s="1"/>
  <c r="H338" i="1"/>
  <c r="I338" i="1" s="1"/>
  <c r="H326" i="1"/>
  <c r="I326" i="1" s="1"/>
  <c r="H148" i="1"/>
  <c r="I148" i="1" s="1"/>
  <c r="H538" i="1"/>
  <c r="I538" i="1" s="1"/>
  <c r="H290" i="1"/>
  <c r="I290" i="1" s="1"/>
  <c r="H278" i="1"/>
  <c r="I278" i="1" s="1"/>
  <c r="H885" i="1"/>
  <c r="I885" i="1" s="1"/>
  <c r="H254" i="1"/>
  <c r="I254" i="1" s="1"/>
  <c r="H560" i="1"/>
  <c r="I560" i="1" s="1"/>
  <c r="H230" i="1"/>
  <c r="I230" i="1" s="1"/>
  <c r="H218" i="1"/>
  <c r="I218" i="1" s="1"/>
  <c r="H613" i="1"/>
  <c r="I613" i="1" s="1"/>
  <c r="H194" i="1"/>
  <c r="I194" i="1" s="1"/>
  <c r="H119" i="1"/>
  <c r="I119" i="1" s="1"/>
  <c r="H170" i="1"/>
  <c r="I170" i="1" s="1"/>
  <c r="H426" i="1"/>
  <c r="I426" i="1" s="1"/>
  <c r="H146" i="1"/>
  <c r="I146" i="1" s="1"/>
  <c r="H134" i="1"/>
  <c r="I134" i="1" s="1"/>
  <c r="H122" i="1"/>
  <c r="I122" i="1" s="1"/>
  <c r="H110" i="1"/>
  <c r="I110" i="1" s="1"/>
  <c r="H98" i="1"/>
  <c r="I98" i="1" s="1"/>
  <c r="H895" i="1"/>
  <c r="I895" i="1" s="1"/>
  <c r="H74" i="1"/>
  <c r="I74" i="1" s="1"/>
  <c r="H62" i="1"/>
  <c r="I62" i="1" s="1"/>
  <c r="H361" i="1"/>
  <c r="I361" i="1" s="1"/>
  <c r="H38" i="1"/>
  <c r="I38" i="1" s="1"/>
  <c r="H26" i="1"/>
  <c r="I26" i="1" s="1"/>
  <c r="H14" i="1"/>
  <c r="I14" i="1" s="1"/>
  <c r="H2" i="1"/>
  <c r="I2" i="1" s="1"/>
  <c r="H844" i="1"/>
  <c r="I844" i="1" s="1"/>
  <c r="H78" i="1"/>
  <c r="I78" i="1" s="1"/>
  <c r="H772" i="1"/>
  <c r="I772" i="1" s="1"/>
  <c r="H927" i="1"/>
  <c r="I927" i="1" s="1"/>
  <c r="H867" i="1"/>
  <c r="I867" i="1" s="1"/>
  <c r="H986" i="1"/>
  <c r="I986" i="1" s="1"/>
  <c r="H938" i="1"/>
  <c r="I938" i="1" s="1"/>
  <c r="H614" i="1"/>
  <c r="I614" i="1" s="1"/>
  <c r="H925" i="1"/>
  <c r="I925" i="1" s="1"/>
  <c r="H889" i="1"/>
  <c r="I889" i="1" s="1"/>
  <c r="H829" i="1"/>
  <c r="I829" i="1" s="1"/>
  <c r="H781" i="1"/>
  <c r="I781" i="1" s="1"/>
  <c r="H757" i="1"/>
  <c r="I757" i="1" s="1"/>
  <c r="H745" i="1"/>
  <c r="I745" i="1" s="1"/>
  <c r="H733" i="1"/>
  <c r="I733" i="1" s="1"/>
  <c r="H721" i="1"/>
  <c r="I721" i="1" s="1"/>
  <c r="H709" i="1"/>
  <c r="I709" i="1" s="1"/>
  <c r="H197" i="1"/>
  <c r="I197" i="1" s="1"/>
  <c r="H685" i="1"/>
  <c r="I685" i="1" s="1"/>
  <c r="H673" i="1"/>
  <c r="I673" i="1" s="1"/>
  <c r="H270" i="1"/>
  <c r="I270" i="1" s="1"/>
  <c r="H532" i="1"/>
  <c r="I532" i="1" s="1"/>
  <c r="H637" i="1"/>
  <c r="I637" i="1" s="1"/>
  <c r="H625" i="1"/>
  <c r="I625" i="1" s="1"/>
  <c r="H313" i="1"/>
  <c r="I313" i="1" s="1"/>
  <c r="H601" i="1"/>
  <c r="I601" i="1" s="1"/>
  <c r="H57" i="1"/>
  <c r="I57" i="1" s="1"/>
  <c r="H577" i="1"/>
  <c r="I577" i="1" s="1"/>
  <c r="H565" i="1"/>
  <c r="I565" i="1" s="1"/>
  <c r="H553" i="1"/>
  <c r="I553" i="1" s="1"/>
  <c r="H779" i="1"/>
  <c r="I779" i="1" s="1"/>
  <c r="H529" i="1"/>
  <c r="I529" i="1" s="1"/>
  <c r="H517" i="1"/>
  <c r="I517" i="1" s="1"/>
  <c r="H880" i="1"/>
  <c r="I880" i="1" s="1"/>
  <c r="H493" i="1"/>
  <c r="I493" i="1" s="1"/>
  <c r="H481" i="1"/>
  <c r="I481" i="1" s="1"/>
  <c r="H469" i="1"/>
  <c r="I469" i="1" s="1"/>
  <c r="H457" i="1"/>
  <c r="I457" i="1" s="1"/>
  <c r="H242" i="1"/>
  <c r="I242" i="1" s="1"/>
  <c r="H433" i="1"/>
  <c r="I433" i="1" s="1"/>
  <c r="H421" i="1"/>
  <c r="I421" i="1" s="1"/>
  <c r="H409" i="1"/>
  <c r="I409" i="1" s="1"/>
  <c r="H397" i="1"/>
  <c r="I397" i="1" s="1"/>
  <c r="H929" i="1"/>
  <c r="I929" i="1" s="1"/>
  <c r="H373" i="1"/>
  <c r="I373" i="1" s="1"/>
  <c r="H296" i="1"/>
  <c r="I296" i="1" s="1"/>
  <c r="H450" i="1"/>
  <c r="I450" i="1" s="1"/>
  <c r="H337" i="1"/>
  <c r="I337" i="1" s="1"/>
  <c r="H325" i="1"/>
  <c r="I325" i="1" s="1"/>
  <c r="H987" i="1"/>
  <c r="I987" i="1" s="1"/>
  <c r="H187" i="1"/>
  <c r="I187" i="1" s="1"/>
  <c r="H100" i="1"/>
  <c r="I100" i="1" s="1"/>
  <c r="H277" i="1"/>
  <c r="I277" i="1" s="1"/>
  <c r="H265" i="1"/>
  <c r="I265" i="1" s="1"/>
  <c r="H191" i="1"/>
  <c r="I191" i="1" s="1"/>
  <c r="H241" i="1"/>
  <c r="I241" i="1" s="1"/>
  <c r="H229" i="1"/>
  <c r="I229" i="1" s="1"/>
  <c r="H509" i="1"/>
  <c r="I509" i="1" s="1"/>
  <c r="H205" i="1"/>
  <c r="I205" i="1" s="1"/>
  <c r="H193" i="1"/>
  <c r="I193" i="1" s="1"/>
  <c r="H181" i="1"/>
  <c r="I181" i="1" s="1"/>
  <c r="H169" i="1"/>
  <c r="I169" i="1" s="1"/>
  <c r="H590" i="1"/>
  <c r="I590" i="1" s="1"/>
  <c r="H715" i="1"/>
  <c r="I715" i="1" s="1"/>
  <c r="H661" i="1"/>
  <c r="I661" i="1" s="1"/>
  <c r="H121" i="1"/>
  <c r="I121" i="1" s="1"/>
  <c r="H109" i="1"/>
  <c r="I109" i="1" s="1"/>
  <c r="H97" i="1"/>
  <c r="I97" i="1" s="1"/>
  <c r="H85" i="1"/>
  <c r="I85" i="1" s="1"/>
  <c r="H73" i="1"/>
  <c r="I73" i="1" s="1"/>
  <c r="H61" i="1"/>
  <c r="I61" i="1" s="1"/>
  <c r="H49" i="1"/>
  <c r="I49" i="1" s="1"/>
  <c r="H37" i="1"/>
  <c r="I37" i="1" s="1"/>
  <c r="H25" i="1"/>
  <c r="I25" i="1" s="1"/>
  <c r="H13" i="1"/>
  <c r="I13" i="1" s="1"/>
  <c r="H145" i="1"/>
  <c r="I145" i="1" s="1"/>
  <c r="H832" i="1"/>
  <c r="I832" i="1" s="1"/>
  <c r="H819" i="1"/>
  <c r="I819" i="1" s="1"/>
  <c r="H975" i="1"/>
  <c r="I975" i="1" s="1"/>
  <c r="H127" i="1"/>
  <c r="I127" i="1" s="1"/>
  <c r="H831" i="1"/>
  <c r="I831" i="1" s="1"/>
  <c r="H974" i="1"/>
  <c r="I974" i="1" s="1"/>
  <c r="H902" i="1"/>
  <c r="I902" i="1" s="1"/>
  <c r="H985" i="1"/>
  <c r="I985" i="1" s="1"/>
  <c r="H937" i="1"/>
  <c r="I937" i="1" s="1"/>
  <c r="H877" i="1"/>
  <c r="I877" i="1" s="1"/>
  <c r="H1000" i="1"/>
  <c r="I1000" i="1" s="1"/>
  <c r="H793" i="1"/>
  <c r="I793" i="1" s="1"/>
  <c r="H996" i="1"/>
  <c r="I996" i="1" s="1"/>
  <c r="H960" i="1"/>
  <c r="I960" i="1" s="1"/>
  <c r="H554" i="1"/>
  <c r="I554" i="1" s="1"/>
  <c r="H864" i="1"/>
  <c r="I864" i="1" s="1"/>
  <c r="H816" i="1"/>
  <c r="I816" i="1" s="1"/>
  <c r="H768" i="1"/>
  <c r="I768" i="1" s="1"/>
  <c r="H116" i="1"/>
  <c r="I116" i="1" s="1"/>
  <c r="H720" i="1"/>
  <c r="I720" i="1" s="1"/>
  <c r="H708" i="1"/>
  <c r="I708" i="1" s="1"/>
  <c r="H696" i="1"/>
  <c r="I696" i="1" s="1"/>
  <c r="H684" i="1"/>
  <c r="I684" i="1" s="1"/>
  <c r="H672" i="1"/>
  <c r="I672" i="1" s="1"/>
  <c r="H660" i="1"/>
  <c r="I660" i="1" s="1"/>
  <c r="H648" i="1"/>
  <c r="I648" i="1" s="1"/>
  <c r="H182" i="1"/>
  <c r="I182" i="1" s="1"/>
  <c r="H624" i="1"/>
  <c r="I624" i="1" s="1"/>
  <c r="H686" i="1"/>
  <c r="I686" i="1" s="1"/>
  <c r="H600" i="1"/>
  <c r="I600" i="1" s="1"/>
  <c r="H636" i="1"/>
  <c r="I636" i="1" s="1"/>
  <c r="H988" i="1"/>
  <c r="I988" i="1" s="1"/>
  <c r="H41" i="1"/>
  <c r="I41" i="1" s="1"/>
  <c r="H552" i="1"/>
  <c r="I552" i="1" s="1"/>
  <c r="H540" i="1"/>
  <c r="I540" i="1" s="1"/>
  <c r="H528" i="1"/>
  <c r="I528" i="1" s="1"/>
  <c r="H516" i="1"/>
  <c r="I516" i="1" s="1"/>
  <c r="H30" i="1"/>
  <c r="I30" i="1" s="1"/>
  <c r="H492" i="1"/>
  <c r="I492" i="1" s="1"/>
  <c r="H480" i="1"/>
  <c r="I480" i="1" s="1"/>
  <c r="H251" i="1"/>
  <c r="I251" i="1" s="1"/>
  <c r="H456" i="1"/>
  <c r="I456" i="1" s="1"/>
  <c r="H444" i="1"/>
  <c r="I444" i="1" s="1"/>
  <c r="H432" i="1"/>
  <c r="I432" i="1" s="1"/>
  <c r="H420" i="1"/>
  <c r="I420" i="1" s="1"/>
  <c r="H408" i="1"/>
  <c r="I408" i="1" s="1"/>
  <c r="H396" i="1"/>
  <c r="I396" i="1" s="1"/>
  <c r="H384" i="1"/>
  <c r="I384" i="1" s="1"/>
  <c r="H372" i="1"/>
  <c r="I372" i="1" s="1"/>
  <c r="H360" i="1"/>
  <c r="I360" i="1" s="1"/>
  <c r="H112" i="1"/>
  <c r="I112" i="1" s="1"/>
  <c r="H336" i="1"/>
  <c r="I336" i="1" s="1"/>
  <c r="H324" i="1"/>
  <c r="I324" i="1" s="1"/>
  <c r="H369" i="1"/>
  <c r="I369" i="1" s="1"/>
  <c r="H300" i="1"/>
  <c r="I300" i="1" s="1"/>
  <c r="H623" i="1"/>
  <c r="I623" i="1" s="1"/>
  <c r="H276" i="1"/>
  <c r="I276" i="1" s="1"/>
  <c r="H264" i="1"/>
  <c r="I264" i="1" s="1"/>
  <c r="H252" i="1"/>
  <c r="I252" i="1" s="1"/>
  <c r="H240" i="1"/>
  <c r="I240" i="1" s="1"/>
  <c r="H228" i="1"/>
  <c r="I228" i="1" s="1"/>
  <c r="H216" i="1"/>
  <c r="I216" i="1" s="1"/>
  <c r="H204" i="1"/>
  <c r="I204" i="1" s="1"/>
  <c r="H192" i="1"/>
  <c r="I192" i="1" s="1"/>
  <c r="H287" i="1"/>
  <c r="I287" i="1" s="1"/>
  <c r="H168" i="1"/>
  <c r="I168" i="1" s="1"/>
  <c r="H156" i="1"/>
  <c r="I156" i="1" s="1"/>
  <c r="H144" i="1"/>
  <c r="I144" i="1" s="1"/>
  <c r="H132" i="1"/>
  <c r="I132" i="1" s="1"/>
  <c r="H120" i="1"/>
  <c r="I120" i="1" s="1"/>
  <c r="H903" i="1"/>
  <c r="I903" i="1" s="1"/>
  <c r="H96" i="1"/>
  <c r="I96" i="1" s="1"/>
  <c r="H508" i="1"/>
  <c r="I508" i="1" s="1"/>
  <c r="H702" i="1"/>
  <c r="I702" i="1" s="1"/>
  <c r="H253" i="1"/>
  <c r="I253" i="1" s="1"/>
  <c r="H48" i="1"/>
  <c r="I48" i="1" s="1"/>
  <c r="H322" i="1"/>
  <c r="I322" i="1" s="1"/>
  <c r="H503" i="1"/>
  <c r="I503" i="1" s="1"/>
  <c r="H12" i="1"/>
  <c r="I12" i="1" s="1"/>
  <c r="H620" i="1"/>
  <c r="I620" i="1" s="1"/>
  <c r="H279" i="1"/>
  <c r="I279" i="1" s="1"/>
  <c r="H784" i="1"/>
  <c r="I784" i="1" s="1"/>
  <c r="H963" i="1"/>
  <c r="I963" i="1" s="1"/>
  <c r="H533" i="1"/>
  <c r="I533" i="1" s="1"/>
  <c r="H807" i="1"/>
  <c r="I807" i="1" s="1"/>
  <c r="H418" i="1"/>
  <c r="I418" i="1" s="1"/>
  <c r="H961" i="1"/>
  <c r="I961" i="1" s="1"/>
  <c r="H913" i="1"/>
  <c r="I913" i="1" s="1"/>
  <c r="H853" i="1"/>
  <c r="I853" i="1" s="1"/>
  <c r="H196" i="1"/>
  <c r="I196" i="1" s="1"/>
  <c r="H984" i="1"/>
  <c r="I984" i="1" s="1"/>
  <c r="H399" i="1"/>
  <c r="I399" i="1" s="1"/>
  <c r="H924" i="1"/>
  <c r="I924" i="1" s="1"/>
  <c r="H876" i="1"/>
  <c r="I876" i="1" s="1"/>
  <c r="H840" i="1"/>
  <c r="I840" i="1" s="1"/>
  <c r="H764" i="1"/>
  <c r="I764" i="1" s="1"/>
  <c r="H780" i="1"/>
  <c r="I780" i="1" s="1"/>
  <c r="H995" i="1"/>
  <c r="I995" i="1" s="1"/>
  <c r="H289" i="1"/>
  <c r="I289" i="1" s="1"/>
  <c r="H947" i="1"/>
  <c r="I947" i="1" s="1"/>
  <c r="H923" i="1"/>
  <c r="I923" i="1" s="1"/>
  <c r="H899" i="1"/>
  <c r="I899" i="1" s="1"/>
  <c r="H887" i="1"/>
  <c r="I887" i="1" s="1"/>
  <c r="H863" i="1"/>
  <c r="I863" i="1" s="1"/>
  <c r="H839" i="1"/>
  <c r="I839" i="1" s="1"/>
  <c r="H825" i="1"/>
  <c r="I825" i="1" s="1"/>
  <c r="H824" i="1"/>
  <c r="I824" i="1" s="1"/>
  <c r="H755" i="1"/>
  <c r="I755" i="1" s="1"/>
  <c r="H731" i="1"/>
  <c r="I731" i="1" s="1"/>
  <c r="H695" i="1"/>
  <c r="I695" i="1" s="1"/>
  <c r="H671" i="1"/>
  <c r="I671" i="1" s="1"/>
  <c r="H647" i="1"/>
  <c r="I647" i="1" s="1"/>
  <c r="H411" i="1"/>
  <c r="I411" i="1" s="1"/>
  <c r="H587" i="1"/>
  <c r="I587" i="1" s="1"/>
  <c r="H75" i="1"/>
  <c r="I75" i="1" s="1"/>
  <c r="H539" i="1"/>
  <c r="I539" i="1" s="1"/>
  <c r="H849" i="1"/>
  <c r="I849" i="1" s="1"/>
  <c r="H677" i="1"/>
  <c r="I677" i="1" s="1"/>
  <c r="H479" i="1"/>
  <c r="I479" i="1" s="1"/>
  <c r="H443" i="1"/>
  <c r="I443" i="1" s="1"/>
  <c r="H419" i="1"/>
  <c r="I419" i="1" s="1"/>
  <c r="H395" i="1"/>
  <c r="I395" i="1" s="1"/>
  <c r="H556" i="1"/>
  <c r="I556" i="1" s="1"/>
  <c r="H371" i="1"/>
  <c r="I371" i="1" s="1"/>
  <c r="H941" i="1"/>
  <c r="I941" i="1" s="1"/>
  <c r="H347" i="1"/>
  <c r="I347" i="1" s="1"/>
  <c r="H335" i="1"/>
  <c r="I335" i="1" s="1"/>
  <c r="H323" i="1"/>
  <c r="I323" i="1" s="1"/>
  <c r="I5" i="1"/>
  <c r="H875" i="1"/>
  <c r="I875" i="1" s="1"/>
  <c r="H542" i="1"/>
  <c r="I542" i="1" s="1"/>
  <c r="H983" i="1"/>
  <c r="I983" i="1" s="1"/>
  <c r="H263" i="1"/>
  <c r="I263" i="1" s="1"/>
  <c r="H423" i="1"/>
  <c r="I423" i="1" s="1"/>
  <c r="H266" i="1"/>
  <c r="I266" i="1" s="1"/>
  <c r="H227" i="1"/>
  <c r="I227" i="1" s="1"/>
  <c r="H215" i="1"/>
  <c r="I215" i="1" s="1"/>
  <c r="H203" i="1"/>
  <c r="I203" i="1" s="1"/>
  <c r="H631" i="1"/>
  <c r="I631" i="1" s="1"/>
  <c r="H179" i="1"/>
  <c r="I179" i="1" s="1"/>
  <c r="H167" i="1"/>
  <c r="I167" i="1" s="1"/>
  <c r="H155" i="1"/>
  <c r="I155" i="1" s="1"/>
  <c r="H143" i="1"/>
  <c r="I143" i="1" s="1"/>
  <c r="H131" i="1"/>
  <c r="I131" i="1" s="1"/>
  <c r="H468" i="1"/>
  <c r="I468" i="1" s="1"/>
  <c r="H107" i="1"/>
  <c r="I107" i="1" s="1"/>
  <c r="H95" i="1"/>
  <c r="I95" i="1" s="1"/>
  <c r="H219" i="1"/>
  <c r="I219" i="1" s="1"/>
  <c r="H71" i="1"/>
  <c r="I71" i="1" s="1"/>
  <c r="H59" i="1"/>
  <c r="I59" i="1" s="1"/>
  <c r="H47" i="1"/>
  <c r="I47" i="1" s="1"/>
  <c r="H35" i="1"/>
  <c r="I35" i="1" s="1"/>
  <c r="H23" i="1"/>
  <c r="I23" i="1" s="1"/>
  <c r="H783" i="1"/>
  <c r="I783" i="1" s="1"/>
  <c r="H964" i="1"/>
  <c r="I964" i="1" s="1"/>
  <c r="H467" i="1"/>
  <c r="I467" i="1" s="1"/>
  <c r="H627" i="1"/>
  <c r="I627" i="1" s="1"/>
  <c r="H596" i="1"/>
  <c r="I596" i="1" s="1"/>
  <c r="H951" i="1"/>
  <c r="I951" i="1" s="1"/>
  <c r="H879" i="1"/>
  <c r="I879" i="1" s="1"/>
  <c r="H185" i="1"/>
  <c r="I185" i="1" s="1"/>
  <c r="H950" i="1"/>
  <c r="I950" i="1" s="1"/>
  <c r="H914" i="1"/>
  <c r="I914" i="1" s="1"/>
  <c r="H563" i="1"/>
  <c r="I563" i="1" s="1"/>
  <c r="H949" i="1"/>
  <c r="I949" i="1" s="1"/>
  <c r="H588" i="1"/>
  <c r="I588" i="1" s="1"/>
  <c r="H634" i="1"/>
  <c r="I634" i="1" s="1"/>
  <c r="H817" i="1"/>
  <c r="I817" i="1" s="1"/>
  <c r="H769" i="1"/>
  <c r="I769" i="1" s="1"/>
  <c r="H972" i="1"/>
  <c r="I972" i="1" s="1"/>
  <c r="H948" i="1"/>
  <c r="I948" i="1" s="1"/>
  <c r="H912" i="1"/>
  <c r="I912" i="1" s="1"/>
  <c r="H888" i="1"/>
  <c r="I888" i="1" s="1"/>
  <c r="H852" i="1"/>
  <c r="I852" i="1" s="1"/>
  <c r="H311" i="1"/>
  <c r="I311" i="1" s="1"/>
  <c r="H792" i="1"/>
  <c r="I792" i="1" s="1"/>
  <c r="H756" i="1"/>
  <c r="I756" i="1" s="1"/>
  <c r="H997" i="1"/>
  <c r="I997" i="1" s="1"/>
  <c r="H805" i="1"/>
  <c r="I805" i="1" s="1"/>
  <c r="H959" i="1"/>
  <c r="I959" i="1" s="1"/>
  <c r="H935" i="1"/>
  <c r="I935" i="1" s="1"/>
  <c r="H911" i="1"/>
  <c r="I911" i="1" s="1"/>
  <c r="H125" i="1"/>
  <c r="I125" i="1" s="1"/>
  <c r="H851" i="1"/>
  <c r="I851" i="1" s="1"/>
  <c r="H827" i="1"/>
  <c r="I827" i="1" s="1"/>
  <c r="H803" i="1"/>
  <c r="I803" i="1" s="1"/>
  <c r="H791" i="1"/>
  <c r="I791" i="1" s="1"/>
  <c r="H767" i="1"/>
  <c r="I767" i="1" s="1"/>
  <c r="H743" i="1"/>
  <c r="I743" i="1" s="1"/>
  <c r="H719" i="1"/>
  <c r="I719" i="1" s="1"/>
  <c r="H707" i="1"/>
  <c r="I707" i="1" s="1"/>
  <c r="H683" i="1"/>
  <c r="I683" i="1" s="1"/>
  <c r="H659" i="1"/>
  <c r="I659" i="1" s="1"/>
  <c r="H24" i="1"/>
  <c r="I24" i="1" s="1"/>
  <c r="H611" i="1"/>
  <c r="I611" i="1" s="1"/>
  <c r="H84" i="1"/>
  <c r="I84" i="1" s="1"/>
  <c r="H575" i="1"/>
  <c r="I575" i="1" s="1"/>
  <c r="H551" i="1"/>
  <c r="I551" i="1" s="1"/>
  <c r="H527" i="1"/>
  <c r="I527" i="1" s="1"/>
  <c r="H491" i="1"/>
  <c r="I491" i="1" s="1"/>
  <c r="H158" i="1"/>
  <c r="I158" i="1" s="1"/>
  <c r="H455" i="1"/>
  <c r="I455" i="1" s="1"/>
  <c r="H431" i="1"/>
  <c r="I431" i="1" s="1"/>
  <c r="H891" i="1"/>
  <c r="I891" i="1" s="1"/>
  <c r="H994" i="1"/>
  <c r="I994" i="1" s="1"/>
  <c r="H982" i="1"/>
  <c r="I982" i="1" s="1"/>
  <c r="H970" i="1"/>
  <c r="I970" i="1" s="1"/>
  <c r="H958" i="1"/>
  <c r="I958" i="1" s="1"/>
  <c r="H946" i="1"/>
  <c r="I946" i="1" s="1"/>
  <c r="H934" i="1"/>
  <c r="I934" i="1" s="1"/>
  <c r="H922" i="1"/>
  <c r="I922" i="1" s="1"/>
  <c r="H348" i="1"/>
  <c r="I348" i="1" s="1"/>
  <c r="H898" i="1"/>
  <c r="I898" i="1" s="1"/>
  <c r="H886" i="1"/>
  <c r="I886" i="1" s="1"/>
  <c r="H874" i="1"/>
  <c r="I874" i="1" s="1"/>
  <c r="H862" i="1"/>
  <c r="I862" i="1" s="1"/>
  <c r="H850" i="1"/>
  <c r="I850" i="1" s="1"/>
  <c r="H838" i="1"/>
  <c r="I838" i="1" s="1"/>
  <c r="H826" i="1"/>
  <c r="I826" i="1" s="1"/>
  <c r="H814" i="1"/>
  <c r="I814" i="1" s="1"/>
  <c r="H612" i="1"/>
  <c r="I612" i="1" s="1"/>
  <c r="H962" i="1"/>
  <c r="I962" i="1" s="1"/>
  <c r="H778" i="1"/>
  <c r="I778" i="1" s="1"/>
  <c r="H154" i="1"/>
  <c r="I154" i="1" s="1"/>
  <c r="H754" i="1"/>
  <c r="I754" i="1" s="1"/>
  <c r="H258" i="1"/>
  <c r="I258" i="1" s="1"/>
  <c r="H730" i="1"/>
  <c r="I730" i="1" s="1"/>
  <c r="H718" i="1"/>
  <c r="I718" i="1" s="1"/>
  <c r="H706" i="1"/>
  <c r="I706" i="1" s="1"/>
  <c r="H694" i="1"/>
  <c r="I694" i="1" s="1"/>
  <c r="H682" i="1"/>
  <c r="I682" i="1" s="1"/>
  <c r="H670" i="1"/>
  <c r="I670" i="1" s="1"/>
  <c r="H658" i="1"/>
  <c r="I658" i="1" s="1"/>
  <c r="H646" i="1"/>
  <c r="I646" i="1" s="1"/>
  <c r="H102" i="1"/>
  <c r="I102" i="1" s="1"/>
  <c r="H622" i="1"/>
  <c r="I622" i="1" s="1"/>
  <c r="H610" i="1"/>
  <c r="I610" i="1" s="1"/>
  <c r="H598" i="1"/>
  <c r="I598" i="1" s="1"/>
  <c r="H586" i="1"/>
  <c r="I586" i="1" s="1"/>
  <c r="H385" i="1"/>
  <c r="I385" i="1" s="1"/>
  <c r="H562" i="1"/>
  <c r="I562" i="1" s="1"/>
  <c r="H550" i="1"/>
  <c r="I550" i="1" s="1"/>
  <c r="H584" i="1"/>
  <c r="I584" i="1" s="1"/>
  <c r="H526" i="1"/>
  <c r="I526" i="1" s="1"/>
  <c r="H514" i="1"/>
  <c r="I514" i="1" s="1"/>
  <c r="H302" i="1"/>
  <c r="I302" i="1" s="1"/>
  <c r="H221" i="1"/>
  <c r="I221" i="1" s="1"/>
  <c r="H478" i="1"/>
  <c r="I478" i="1" s="1"/>
  <c r="H497" i="1"/>
  <c r="I497" i="1" s="1"/>
  <c r="H249" i="1"/>
  <c r="I249" i="1" s="1"/>
  <c r="H394" i="1"/>
  <c r="I394" i="1" s="1"/>
  <c r="H430" i="1"/>
  <c r="I430" i="1" s="1"/>
  <c r="H382" i="1"/>
  <c r="I382" i="1" s="1"/>
  <c r="H406" i="1"/>
  <c r="I406" i="1" s="1"/>
  <c r="H375" i="1"/>
  <c r="I375" i="1" s="1"/>
  <c r="H29" i="1"/>
  <c r="I29" i="1" s="1"/>
  <c r="H370" i="1"/>
  <c r="I370" i="1" s="1"/>
  <c r="H358" i="1"/>
  <c r="I358" i="1" s="1"/>
  <c r="H346" i="1"/>
  <c r="I346" i="1" s="1"/>
  <c r="H334" i="1"/>
  <c r="I334" i="1" s="1"/>
  <c r="H40" i="1"/>
  <c r="I40" i="1" s="1"/>
  <c r="H357" i="1"/>
  <c r="I357" i="1" s="1"/>
  <c r="H543" i="1"/>
  <c r="I543" i="1" s="1"/>
  <c r="H286" i="1"/>
  <c r="I286" i="1" s="1"/>
  <c r="H274" i="1"/>
  <c r="I274" i="1" s="1"/>
  <c r="H262" i="1"/>
  <c r="I262" i="1" s="1"/>
  <c r="H250" i="1"/>
  <c r="I250" i="1" s="1"/>
  <c r="H238" i="1"/>
  <c r="I238" i="1" s="1"/>
  <c r="H226" i="1"/>
  <c r="I226" i="1" s="1"/>
  <c r="H214" i="1"/>
  <c r="I214" i="1" s="1"/>
  <c r="H202" i="1"/>
  <c r="I202" i="1" s="1"/>
  <c r="H190" i="1"/>
  <c r="I190" i="1" s="1"/>
  <c r="H178" i="1"/>
  <c r="I178" i="1" s="1"/>
  <c r="H166" i="1"/>
  <c r="I166" i="1" s="1"/>
  <c r="H635" i="1"/>
  <c r="I635" i="1" s="1"/>
  <c r="H928" i="1"/>
  <c r="I928" i="1" s="1"/>
  <c r="H130" i="1"/>
  <c r="I130" i="1" s="1"/>
  <c r="H118" i="1"/>
  <c r="I118" i="1" s="1"/>
  <c r="H106" i="1"/>
  <c r="I106" i="1" s="1"/>
  <c r="H801" i="1"/>
  <c r="I801" i="1" s="1"/>
  <c r="H82" i="1"/>
  <c r="I82" i="1" s="1"/>
  <c r="H70" i="1"/>
  <c r="I70" i="1" s="1"/>
  <c r="H58" i="1"/>
  <c r="I58" i="1" s="1"/>
  <c r="H46" i="1"/>
  <c r="I46" i="1" s="1"/>
  <c r="H34" i="1"/>
  <c r="I34" i="1" s="1"/>
  <c r="H22" i="1"/>
  <c r="I22" i="1" s="1"/>
  <c r="H10" i="1"/>
  <c r="I10" i="1" s="1"/>
  <c r="F805" i="1"/>
  <c r="G805" i="1" s="1"/>
  <c r="F289" i="1"/>
  <c r="G289" i="1" s="1"/>
  <c r="F995" i="1"/>
  <c r="G995" i="1" s="1"/>
  <c r="F959" i="1"/>
  <c r="G959" i="1" s="1"/>
  <c r="F935" i="1"/>
  <c r="G935" i="1" s="1"/>
  <c r="F947" i="1"/>
  <c r="G947" i="1" s="1"/>
  <c r="F923" i="1"/>
  <c r="G923" i="1" s="1"/>
  <c r="F911" i="1"/>
  <c r="G911" i="1" s="1"/>
  <c r="F125" i="1"/>
  <c r="G125" i="1" s="1"/>
  <c r="F877" i="1"/>
  <c r="G877" i="1" s="1"/>
  <c r="F634" i="1"/>
  <c r="G634" i="1" s="1"/>
  <c r="F242" i="1"/>
  <c r="G242" i="1" s="1"/>
  <c r="F899" i="1"/>
  <c r="G899" i="1" s="1"/>
  <c r="F887" i="1"/>
  <c r="G887" i="1" s="1"/>
  <c r="F791" i="1"/>
  <c r="G791" i="1" s="1"/>
  <c r="F671" i="1"/>
  <c r="G671" i="1" s="1"/>
  <c r="F539" i="1"/>
  <c r="G539" i="1" s="1"/>
  <c r="F891" i="1"/>
  <c r="G891" i="1" s="1"/>
  <c r="F946" i="1"/>
  <c r="G946" i="1" s="1"/>
  <c r="F838" i="1"/>
  <c r="G838" i="1" s="1"/>
  <c r="F682" i="1"/>
  <c r="G682" i="1" s="1"/>
  <c r="F385" i="1"/>
  <c r="G385" i="1" s="1"/>
  <c r="F478" i="1"/>
  <c r="G478" i="1" s="1"/>
  <c r="F358" i="1"/>
  <c r="G358" i="1" s="1"/>
  <c r="F981" i="1"/>
  <c r="G981" i="1" s="1"/>
  <c r="F909" i="1"/>
  <c r="G909" i="1" s="1"/>
  <c r="F140" i="1"/>
  <c r="G140" i="1" s="1"/>
  <c r="F851" i="1"/>
  <c r="G851" i="1" s="1"/>
  <c r="F719" i="1"/>
  <c r="G719" i="1" s="1"/>
  <c r="F970" i="1"/>
  <c r="G970" i="1" s="1"/>
  <c r="F850" i="1"/>
  <c r="G850" i="1" s="1"/>
  <c r="F730" i="1"/>
  <c r="G730" i="1" s="1"/>
  <c r="F610" i="1"/>
  <c r="G610" i="1" s="1"/>
  <c r="F221" i="1"/>
  <c r="G221" i="1" s="1"/>
  <c r="F375" i="1"/>
  <c r="G375" i="1" s="1"/>
  <c r="F274" i="1"/>
  <c r="G274" i="1" s="1"/>
  <c r="F828" i="1"/>
  <c r="G828" i="1" s="1"/>
  <c r="F897" i="1"/>
  <c r="G897" i="1" s="1"/>
  <c r="F861" i="1"/>
  <c r="G861" i="1" s="1"/>
  <c r="F837" i="1"/>
  <c r="G837" i="1" s="1"/>
  <c r="F813" i="1"/>
  <c r="G813" i="1" s="1"/>
  <c r="F980" i="1"/>
  <c r="G980" i="1" s="1"/>
  <c r="F956" i="1"/>
  <c r="G956" i="1" s="1"/>
  <c r="F944" i="1"/>
  <c r="G944" i="1" s="1"/>
  <c r="F932" i="1"/>
  <c r="G932" i="1" s="1"/>
  <c r="F920" i="1"/>
  <c r="G920" i="1" s="1"/>
  <c r="F908" i="1"/>
  <c r="G908" i="1" s="1"/>
  <c r="F896" i="1"/>
  <c r="G896" i="1" s="1"/>
  <c r="F884" i="1"/>
  <c r="G884" i="1" s="1"/>
  <c r="F839" i="1"/>
  <c r="G839" i="1" s="1"/>
  <c r="F707" i="1"/>
  <c r="G707" i="1" s="1"/>
  <c r="F575" i="1"/>
  <c r="G575" i="1" s="1"/>
  <c r="F443" i="1"/>
  <c r="G443" i="1" s="1"/>
  <c r="F982" i="1"/>
  <c r="G982" i="1" s="1"/>
  <c r="F862" i="1"/>
  <c r="G862" i="1" s="1"/>
  <c r="F258" i="1"/>
  <c r="G258" i="1" s="1"/>
  <c r="F622" i="1"/>
  <c r="G622" i="1" s="1"/>
  <c r="F302" i="1"/>
  <c r="G302" i="1" s="1"/>
  <c r="F29" i="1"/>
  <c r="G29" i="1" s="1"/>
  <c r="F286" i="1"/>
  <c r="G286" i="1" s="1"/>
  <c r="F921" i="1"/>
  <c r="G921" i="1" s="1"/>
  <c r="F873" i="1"/>
  <c r="G873" i="1" s="1"/>
  <c r="F79" i="1"/>
  <c r="G79" i="1" s="1"/>
  <c r="F936" i="1"/>
  <c r="G936" i="1" s="1"/>
  <c r="F11" i="1"/>
  <c r="G11" i="1" s="1"/>
  <c r="F992" i="1"/>
  <c r="G992" i="1" s="1"/>
  <c r="F968" i="1"/>
  <c r="G968" i="1" s="1"/>
  <c r="F991" i="1"/>
  <c r="G991" i="1" s="1"/>
  <c r="F979" i="1"/>
  <c r="G979" i="1" s="1"/>
  <c r="F967" i="1"/>
  <c r="G967" i="1" s="1"/>
  <c r="F955" i="1"/>
  <c r="G955" i="1" s="1"/>
  <c r="F942" i="1"/>
  <c r="G942" i="1" s="1"/>
  <c r="F931" i="1"/>
  <c r="G931" i="1" s="1"/>
  <c r="F68" i="1"/>
  <c r="G68" i="1" s="1"/>
  <c r="F355" i="1"/>
  <c r="G355" i="1" s="1"/>
  <c r="F883" i="1"/>
  <c r="G883" i="1" s="1"/>
  <c r="F108" i="1"/>
  <c r="G108" i="1" s="1"/>
  <c r="F859" i="1"/>
  <c r="G859" i="1" s="1"/>
  <c r="F733" i="1"/>
  <c r="G733" i="1" s="1"/>
  <c r="F803" i="1"/>
  <c r="G803" i="1" s="1"/>
  <c r="F659" i="1"/>
  <c r="G659" i="1" s="1"/>
  <c r="F849" i="1"/>
  <c r="G849" i="1" s="1"/>
  <c r="F556" i="1"/>
  <c r="G556" i="1" s="1"/>
  <c r="F922" i="1"/>
  <c r="G922" i="1" s="1"/>
  <c r="F612" i="1"/>
  <c r="G612" i="1" s="1"/>
  <c r="F382" i="1"/>
  <c r="G382" i="1" s="1"/>
  <c r="F919" i="1"/>
  <c r="G919" i="1" s="1"/>
  <c r="F990" i="1"/>
  <c r="G990" i="1" s="1"/>
  <c r="F978" i="1"/>
  <c r="G978" i="1" s="1"/>
  <c r="F966" i="1"/>
  <c r="G966" i="1" s="1"/>
  <c r="F954" i="1"/>
  <c r="G954" i="1" s="1"/>
  <c r="F933" i="1"/>
  <c r="G933" i="1" s="1"/>
  <c r="F721" i="1"/>
  <c r="G721" i="1" s="1"/>
  <c r="F755" i="1"/>
  <c r="G755" i="1" s="1"/>
  <c r="F411" i="1"/>
  <c r="G411" i="1" s="1"/>
  <c r="F491" i="1"/>
  <c r="G491" i="1" s="1"/>
  <c r="F941" i="1"/>
  <c r="G941" i="1" s="1"/>
  <c r="F898" i="1"/>
  <c r="G898" i="1" s="1"/>
  <c r="F778" i="1"/>
  <c r="G778" i="1" s="1"/>
  <c r="F658" i="1"/>
  <c r="G658" i="1" s="1"/>
  <c r="F584" i="1"/>
  <c r="G584" i="1" s="1"/>
  <c r="F430" i="1"/>
  <c r="G430" i="1" s="1"/>
  <c r="F40" i="1"/>
  <c r="G40" i="1" s="1"/>
  <c r="F957" i="1"/>
  <c r="G957" i="1" s="1"/>
  <c r="F999" i="1"/>
  <c r="G999" i="1" s="1"/>
  <c r="F881" i="1"/>
  <c r="G881" i="1" s="1"/>
  <c r="F809" i="1"/>
  <c r="G809" i="1" s="1"/>
  <c r="F737" i="1"/>
  <c r="G737" i="1" s="1"/>
  <c r="F639" i="1"/>
  <c r="G639" i="1" s="1"/>
  <c r="F605" i="1"/>
  <c r="G605" i="1" s="1"/>
  <c r="F259" i="1"/>
  <c r="G259" i="1" s="1"/>
  <c r="F461" i="1"/>
  <c r="G461" i="1" s="1"/>
  <c r="F608" i="1"/>
  <c r="G608" i="1" s="1"/>
  <c r="F329" i="1"/>
  <c r="G329" i="1" s="1"/>
  <c r="F281" i="1"/>
  <c r="G281" i="1" s="1"/>
  <c r="F307" i="1"/>
  <c r="G307" i="1" s="1"/>
  <c r="F220" i="1"/>
  <c r="G220" i="1" s="1"/>
  <c r="F703" i="1"/>
  <c r="G703" i="1" s="1"/>
  <c r="F77" i="1"/>
  <c r="G77" i="1" s="1"/>
  <c r="F466" i="1"/>
  <c r="G466" i="1" s="1"/>
  <c r="F57" i="1"/>
  <c r="G57" i="1" s="1"/>
  <c r="F587" i="1"/>
  <c r="G587" i="1" s="1"/>
  <c r="F455" i="1"/>
  <c r="G455" i="1" s="1"/>
  <c r="F994" i="1"/>
  <c r="G994" i="1" s="1"/>
  <c r="F874" i="1"/>
  <c r="G874" i="1" s="1"/>
  <c r="F754" i="1"/>
  <c r="G754" i="1" s="1"/>
  <c r="F102" i="1"/>
  <c r="G102" i="1" s="1"/>
  <c r="F514" i="1"/>
  <c r="G514" i="1" s="1"/>
  <c r="F406" i="1"/>
  <c r="G406" i="1" s="1"/>
  <c r="F357" i="1"/>
  <c r="G357" i="1" s="1"/>
  <c r="F945" i="1"/>
  <c r="G945" i="1" s="1"/>
  <c r="F728" i="1"/>
  <c r="G728" i="1" s="1"/>
  <c r="F869" i="1"/>
  <c r="G869" i="1" s="1"/>
  <c r="F797" i="1"/>
  <c r="G797" i="1" s="1"/>
  <c r="F725" i="1"/>
  <c r="G725" i="1" s="1"/>
  <c r="F653" i="1"/>
  <c r="G653" i="1" s="1"/>
  <c r="F581" i="1"/>
  <c r="G581" i="1" s="1"/>
  <c r="F626" i="1"/>
  <c r="G626" i="1" s="1"/>
  <c r="F449" i="1"/>
  <c r="G449" i="1" s="1"/>
  <c r="F377" i="1"/>
  <c r="G377" i="1" s="1"/>
  <c r="F317" i="1"/>
  <c r="G317" i="1" s="1"/>
  <c r="F257" i="1"/>
  <c r="G257" i="1" s="1"/>
  <c r="F209" i="1"/>
  <c r="G209" i="1" s="1"/>
  <c r="F161" i="1"/>
  <c r="G161" i="1" s="1"/>
  <c r="F113" i="1"/>
  <c r="G113" i="1" s="1"/>
  <c r="F589" i="1"/>
  <c r="G589" i="1" s="1"/>
  <c r="F299" i="1"/>
  <c r="G299" i="1" s="1"/>
  <c r="F577" i="1"/>
  <c r="G577" i="1" s="1"/>
  <c r="F827" i="1"/>
  <c r="G827" i="1" s="1"/>
  <c r="F695" i="1"/>
  <c r="G695" i="1" s="1"/>
  <c r="F551" i="1"/>
  <c r="G551" i="1" s="1"/>
  <c r="F419" i="1"/>
  <c r="G419" i="1" s="1"/>
  <c r="F958" i="1"/>
  <c r="G958" i="1" s="1"/>
  <c r="F826" i="1"/>
  <c r="G826" i="1" s="1"/>
  <c r="F718" i="1"/>
  <c r="G718" i="1" s="1"/>
  <c r="F586" i="1"/>
  <c r="G586" i="1" s="1"/>
  <c r="F249" i="1"/>
  <c r="G249" i="1" s="1"/>
  <c r="F346" i="1"/>
  <c r="G346" i="1" s="1"/>
  <c r="F689" i="1"/>
  <c r="G689" i="1" s="1"/>
  <c r="F965" i="1"/>
  <c r="G965" i="1" s="1"/>
  <c r="F893" i="1"/>
  <c r="G893" i="1" s="1"/>
  <c r="F821" i="1"/>
  <c r="G821" i="1" s="1"/>
  <c r="F761" i="1"/>
  <c r="G761" i="1" s="1"/>
  <c r="F841" i="1"/>
  <c r="G841" i="1" s="1"/>
  <c r="F617" i="1"/>
  <c r="G617" i="1" s="1"/>
  <c r="F545" i="1"/>
  <c r="G545" i="1" s="1"/>
  <c r="F473" i="1"/>
  <c r="G473" i="1" s="1"/>
  <c r="F697" i="1"/>
  <c r="G697" i="1" s="1"/>
  <c r="F341" i="1"/>
  <c r="G341" i="1" s="1"/>
  <c r="F802" i="1"/>
  <c r="G802" i="1" s="1"/>
  <c r="F233" i="1"/>
  <c r="G233" i="1" s="1"/>
  <c r="F80" i="1"/>
  <c r="G80" i="1" s="1"/>
  <c r="F847" i="1"/>
  <c r="G847" i="1" s="1"/>
  <c r="F649" i="1"/>
  <c r="G649" i="1" s="1"/>
  <c r="F53" i="1"/>
  <c r="G53" i="1" s="1"/>
  <c r="F825" i="1"/>
  <c r="G825" i="1" s="1"/>
  <c r="F683" i="1"/>
  <c r="G683" i="1" s="1"/>
  <c r="F75" i="1"/>
  <c r="G75" i="1" s="1"/>
  <c r="F431" i="1"/>
  <c r="G431" i="1" s="1"/>
  <c r="F694" i="1"/>
  <c r="G694" i="1" s="1"/>
  <c r="F598" i="1"/>
  <c r="G598" i="1" s="1"/>
  <c r="F497" i="1"/>
  <c r="G497" i="1" s="1"/>
  <c r="F370" i="1"/>
  <c r="G370" i="1" s="1"/>
  <c r="F993" i="1"/>
  <c r="G993" i="1" s="1"/>
  <c r="F977" i="1"/>
  <c r="G977" i="1" s="1"/>
  <c r="F905" i="1"/>
  <c r="G905" i="1" s="1"/>
  <c r="F207" i="1"/>
  <c r="G207" i="1" s="1"/>
  <c r="F422" i="1"/>
  <c r="G422" i="1" s="1"/>
  <c r="F665" i="1"/>
  <c r="G665" i="1" s="1"/>
  <c r="F593" i="1"/>
  <c r="G593" i="1" s="1"/>
  <c r="F445" i="1"/>
  <c r="G445" i="1" s="1"/>
  <c r="F833" i="1"/>
  <c r="G833" i="1" s="1"/>
  <c r="F365" i="1"/>
  <c r="G365" i="1" s="1"/>
  <c r="F305" i="1"/>
  <c r="G305" i="1" s="1"/>
  <c r="F245" i="1"/>
  <c r="G245" i="1" s="1"/>
  <c r="F314" i="1"/>
  <c r="G314" i="1" s="1"/>
  <c r="F149" i="1"/>
  <c r="G149" i="1" s="1"/>
  <c r="F89" i="1"/>
  <c r="G89" i="1" s="1"/>
  <c r="F160" i="1"/>
  <c r="G160" i="1" s="1"/>
  <c r="F173" i="1"/>
  <c r="G173" i="1" s="1"/>
  <c r="F13" i="1"/>
  <c r="G13" i="1" s="1"/>
  <c r="F25" i="1"/>
  <c r="G25" i="1" s="1"/>
  <c r="F37" i="1"/>
  <c r="G37" i="1" s="1"/>
  <c r="F181" i="1"/>
  <c r="G181" i="1" s="1"/>
  <c r="F325" i="1"/>
  <c r="G325" i="1" s="1"/>
  <c r="F469" i="1"/>
  <c r="G469" i="1" s="1"/>
  <c r="F313" i="1"/>
  <c r="G313" i="1" s="1"/>
  <c r="F757" i="1"/>
  <c r="G757" i="1" s="1"/>
  <c r="F588" i="1"/>
  <c r="G588" i="1" s="1"/>
  <c r="F49" i="1"/>
  <c r="G49" i="1" s="1"/>
  <c r="F193" i="1"/>
  <c r="G193" i="1" s="1"/>
  <c r="F337" i="1"/>
  <c r="G337" i="1" s="1"/>
  <c r="F481" i="1"/>
  <c r="G481" i="1" s="1"/>
  <c r="F625" i="1"/>
  <c r="G625" i="1" s="1"/>
  <c r="F769" i="1"/>
  <c r="G769" i="1" s="1"/>
  <c r="F913" i="1"/>
  <c r="G913" i="1" s="1"/>
  <c r="F61" i="1"/>
  <c r="G61" i="1" s="1"/>
  <c r="F205" i="1"/>
  <c r="G205" i="1" s="1"/>
  <c r="F450" i="1"/>
  <c r="G450" i="1" s="1"/>
  <c r="F493" i="1"/>
  <c r="G493" i="1" s="1"/>
  <c r="F637" i="1"/>
  <c r="G637" i="1" s="1"/>
  <c r="F781" i="1"/>
  <c r="G781" i="1" s="1"/>
  <c r="F925" i="1"/>
  <c r="G925" i="1" s="1"/>
  <c r="F73" i="1"/>
  <c r="G73" i="1" s="1"/>
  <c r="F509" i="1"/>
  <c r="G509" i="1" s="1"/>
  <c r="F296" i="1"/>
  <c r="G296" i="1" s="1"/>
  <c r="F880" i="1"/>
  <c r="G880" i="1" s="1"/>
  <c r="F532" i="1"/>
  <c r="G532" i="1" s="1"/>
  <c r="F793" i="1"/>
  <c r="G793" i="1" s="1"/>
  <c r="F937" i="1"/>
  <c r="G937" i="1" s="1"/>
  <c r="F85" i="1"/>
  <c r="G85" i="1" s="1"/>
  <c r="F229" i="1"/>
  <c r="G229" i="1" s="1"/>
  <c r="F373" i="1"/>
  <c r="G373" i="1" s="1"/>
  <c r="F517" i="1"/>
  <c r="G517" i="1" s="1"/>
  <c r="F270" i="1"/>
  <c r="G270" i="1" s="1"/>
  <c r="F196" i="1"/>
  <c r="G196" i="1" s="1"/>
  <c r="F949" i="1"/>
  <c r="G949" i="1" s="1"/>
  <c r="F97" i="1"/>
  <c r="G97" i="1" s="1"/>
  <c r="F241" i="1"/>
  <c r="G241" i="1" s="1"/>
  <c r="F929" i="1"/>
  <c r="G929" i="1" s="1"/>
  <c r="F529" i="1"/>
  <c r="G529" i="1" s="1"/>
  <c r="F673" i="1"/>
  <c r="G673" i="1" s="1"/>
  <c r="F817" i="1"/>
  <c r="G817" i="1" s="1"/>
  <c r="F961" i="1"/>
  <c r="G961" i="1" s="1"/>
  <c r="F109" i="1"/>
  <c r="G109" i="1" s="1"/>
  <c r="F191" i="1"/>
  <c r="G191" i="1" s="1"/>
  <c r="F397" i="1"/>
  <c r="G397" i="1" s="1"/>
  <c r="F779" i="1"/>
  <c r="G779" i="1" s="1"/>
  <c r="F685" i="1"/>
  <c r="G685" i="1" s="1"/>
  <c r="F829" i="1"/>
  <c r="G829" i="1" s="1"/>
  <c r="F614" i="1"/>
  <c r="G614" i="1" s="1"/>
  <c r="F121" i="1"/>
  <c r="G121" i="1" s="1"/>
  <c r="F265" i="1"/>
  <c r="G265" i="1" s="1"/>
  <c r="F409" i="1"/>
  <c r="G409" i="1" s="1"/>
  <c r="F553" i="1"/>
  <c r="G553" i="1" s="1"/>
  <c r="F197" i="1"/>
  <c r="G197" i="1" s="1"/>
  <c r="F1000" i="1"/>
  <c r="G1000" i="1" s="1"/>
  <c r="F985" i="1"/>
  <c r="G985" i="1" s="1"/>
  <c r="F661" i="1"/>
  <c r="G661" i="1" s="1"/>
  <c r="F277" i="1"/>
  <c r="G277" i="1" s="1"/>
  <c r="F421" i="1"/>
  <c r="G421" i="1" s="1"/>
  <c r="F565" i="1"/>
  <c r="G565" i="1" s="1"/>
  <c r="F709" i="1"/>
  <c r="G709" i="1" s="1"/>
  <c r="F853" i="1"/>
  <c r="G853" i="1" s="1"/>
  <c r="F563" i="1"/>
  <c r="G563" i="1" s="1"/>
  <c r="F169" i="1"/>
  <c r="G169" i="1" s="1"/>
  <c r="F987" i="1"/>
  <c r="G987" i="1" s="1"/>
  <c r="F457" i="1"/>
  <c r="G457" i="1" s="1"/>
  <c r="F601" i="1"/>
  <c r="G601" i="1" s="1"/>
  <c r="F745" i="1"/>
  <c r="G745" i="1" s="1"/>
  <c r="F889" i="1"/>
  <c r="G889" i="1" s="1"/>
  <c r="F433" i="1"/>
  <c r="G433" i="1" s="1"/>
  <c r="F767" i="1"/>
  <c r="G767" i="1" s="1"/>
  <c r="F24" i="1"/>
  <c r="G24" i="1" s="1"/>
  <c r="F677" i="1"/>
  <c r="G677" i="1" s="1"/>
  <c r="F371" i="1"/>
  <c r="G371" i="1" s="1"/>
  <c r="F348" i="1"/>
  <c r="G348" i="1" s="1"/>
  <c r="F962" i="1"/>
  <c r="G962" i="1" s="1"/>
  <c r="F670" i="1"/>
  <c r="G670" i="1" s="1"/>
  <c r="F550" i="1"/>
  <c r="G550" i="1" s="1"/>
  <c r="F543" i="1"/>
  <c r="G543" i="1" s="1"/>
  <c r="F989" i="1"/>
  <c r="G989" i="1" s="1"/>
  <c r="F766" i="1"/>
  <c r="G766" i="1" s="1"/>
  <c r="F845" i="1"/>
  <c r="G845" i="1" s="1"/>
  <c r="F773" i="1"/>
  <c r="G773" i="1" s="1"/>
  <c r="F701" i="1"/>
  <c r="G701" i="1" s="1"/>
  <c r="F629" i="1"/>
  <c r="G629" i="1" s="1"/>
  <c r="F557" i="1"/>
  <c r="G557" i="1" s="1"/>
  <c r="F485" i="1"/>
  <c r="G485" i="1" s="1"/>
  <c r="F413" i="1"/>
  <c r="G413" i="1" s="1"/>
  <c r="F353" i="1"/>
  <c r="G353" i="1" s="1"/>
  <c r="F293" i="1"/>
  <c r="G293" i="1" s="1"/>
  <c r="F187" i="1"/>
  <c r="G187" i="1" s="1"/>
  <c r="F743" i="1"/>
  <c r="G743" i="1" s="1"/>
  <c r="F84" i="1"/>
  <c r="G84" i="1" s="1"/>
  <c r="F158" i="1"/>
  <c r="G158" i="1" s="1"/>
  <c r="F335" i="1"/>
  <c r="G335" i="1" s="1"/>
  <c r="F886" i="1"/>
  <c r="G886" i="1" s="1"/>
  <c r="F154" i="1"/>
  <c r="G154" i="1" s="1"/>
  <c r="F646" i="1"/>
  <c r="G646" i="1" s="1"/>
  <c r="F526" i="1"/>
  <c r="G526" i="1" s="1"/>
  <c r="F1001" i="1"/>
  <c r="G1001" i="1" s="1"/>
  <c r="F868" i="1"/>
  <c r="G868" i="1" s="1"/>
  <c r="F857" i="1"/>
  <c r="G857" i="1" s="1"/>
  <c r="F785" i="1"/>
  <c r="G785" i="1" s="1"/>
  <c r="F713" i="1"/>
  <c r="G713" i="1" s="1"/>
  <c r="F641" i="1"/>
  <c r="G641" i="1" s="1"/>
  <c r="F569" i="1"/>
  <c r="G569" i="1" s="1"/>
  <c r="F378" i="1"/>
  <c r="G378" i="1" s="1"/>
  <c r="F425" i="1"/>
  <c r="G425" i="1" s="1"/>
  <c r="F996" i="1"/>
  <c r="G996" i="1" s="1"/>
  <c r="F984" i="1"/>
  <c r="G984" i="1" s="1"/>
  <c r="F972" i="1"/>
  <c r="G972" i="1" s="1"/>
  <c r="F960" i="1"/>
  <c r="G960" i="1" s="1"/>
  <c r="F948" i="1"/>
  <c r="G948" i="1" s="1"/>
  <c r="F399" i="1"/>
  <c r="G399" i="1" s="1"/>
  <c r="F924" i="1"/>
  <c r="G924" i="1" s="1"/>
  <c r="F912" i="1"/>
  <c r="G912" i="1" s="1"/>
  <c r="F554" i="1"/>
  <c r="G554" i="1" s="1"/>
  <c r="F888" i="1"/>
  <c r="G888" i="1" s="1"/>
  <c r="F876" i="1"/>
  <c r="G876" i="1" s="1"/>
  <c r="F864" i="1"/>
  <c r="G864" i="1" s="1"/>
  <c r="F100" i="1"/>
  <c r="G100" i="1" s="1"/>
  <c r="F863" i="1"/>
  <c r="G863" i="1" s="1"/>
  <c r="F731" i="1"/>
  <c r="G731" i="1" s="1"/>
  <c r="F611" i="1"/>
  <c r="G611" i="1" s="1"/>
  <c r="F479" i="1"/>
  <c r="G479" i="1" s="1"/>
  <c r="F347" i="1"/>
  <c r="G347" i="1" s="1"/>
  <c r="F323" i="1"/>
  <c r="G323" i="1" s="1"/>
  <c r="F5" i="1"/>
  <c r="G5" i="1" s="1"/>
  <c r="F875" i="1"/>
  <c r="G875" i="1" s="1"/>
  <c r="F542" i="1"/>
  <c r="G542" i="1" s="1"/>
  <c r="F983" i="1"/>
  <c r="G983" i="1" s="1"/>
  <c r="F263" i="1"/>
  <c r="G263" i="1" s="1"/>
  <c r="F423" i="1"/>
  <c r="G423" i="1" s="1"/>
  <c r="F266" i="1"/>
  <c r="G266" i="1" s="1"/>
  <c r="F227" i="1"/>
  <c r="G227" i="1" s="1"/>
  <c r="F215" i="1"/>
  <c r="G215" i="1" s="1"/>
  <c r="F203" i="1"/>
  <c r="G203" i="1" s="1"/>
  <c r="F631" i="1"/>
  <c r="G631" i="1" s="1"/>
  <c r="F179" i="1"/>
  <c r="G179" i="1" s="1"/>
  <c r="F167" i="1"/>
  <c r="G167" i="1" s="1"/>
  <c r="F155" i="1"/>
  <c r="G155" i="1" s="1"/>
  <c r="F143" i="1"/>
  <c r="G143" i="1" s="1"/>
  <c r="F131" i="1"/>
  <c r="G131" i="1" s="1"/>
  <c r="F468" i="1"/>
  <c r="G468" i="1" s="1"/>
  <c r="F107" i="1"/>
  <c r="G107" i="1" s="1"/>
  <c r="F95" i="1"/>
  <c r="G95" i="1" s="1"/>
  <c r="F219" i="1"/>
  <c r="G219" i="1" s="1"/>
  <c r="F71" i="1"/>
  <c r="G71" i="1" s="1"/>
  <c r="F59" i="1"/>
  <c r="G59" i="1" s="1"/>
  <c r="F47" i="1"/>
  <c r="G47" i="1" s="1"/>
  <c r="F35" i="1"/>
  <c r="G35" i="1" s="1"/>
  <c r="F23" i="1"/>
  <c r="G23" i="1" s="1"/>
  <c r="F783" i="1"/>
  <c r="G783" i="1" s="1"/>
  <c r="F590" i="1"/>
  <c r="G590" i="1" s="1"/>
  <c r="F824" i="1"/>
  <c r="G824" i="1" s="1"/>
  <c r="F647" i="1"/>
  <c r="G647" i="1" s="1"/>
  <c r="F527" i="1"/>
  <c r="G527" i="1" s="1"/>
  <c r="F395" i="1"/>
  <c r="G395" i="1" s="1"/>
  <c r="F934" i="1"/>
  <c r="G934" i="1" s="1"/>
  <c r="F814" i="1"/>
  <c r="G814" i="1" s="1"/>
  <c r="F706" i="1"/>
  <c r="G706" i="1" s="1"/>
  <c r="F562" i="1"/>
  <c r="G562" i="1" s="1"/>
  <c r="F394" i="1"/>
  <c r="G394" i="1" s="1"/>
  <c r="F334" i="1"/>
  <c r="G334" i="1" s="1"/>
  <c r="F262" i="1"/>
  <c r="G262" i="1" s="1"/>
  <c r="F250" i="1"/>
  <c r="G250" i="1" s="1"/>
  <c r="F238" i="1"/>
  <c r="G238" i="1" s="1"/>
  <c r="F226" i="1"/>
  <c r="G226" i="1" s="1"/>
  <c r="F214" i="1"/>
  <c r="G214" i="1" s="1"/>
  <c r="F202" i="1"/>
  <c r="G202" i="1" s="1"/>
  <c r="F190" i="1"/>
  <c r="G190" i="1" s="1"/>
  <c r="F178" i="1"/>
  <c r="G178" i="1" s="1"/>
  <c r="F166" i="1"/>
  <c r="G166" i="1" s="1"/>
  <c r="F635" i="1"/>
  <c r="G635" i="1" s="1"/>
  <c r="F928" i="1"/>
  <c r="G928" i="1" s="1"/>
  <c r="F130" i="1"/>
  <c r="G130" i="1" s="1"/>
  <c r="F118" i="1"/>
  <c r="G118" i="1" s="1"/>
  <c r="F106" i="1"/>
  <c r="G106" i="1" s="1"/>
  <c r="F801" i="1"/>
  <c r="G801" i="1" s="1"/>
  <c r="F82" i="1"/>
  <c r="G82" i="1" s="1"/>
  <c r="F70" i="1"/>
  <c r="G70" i="1" s="1"/>
  <c r="F58" i="1"/>
  <c r="G58" i="1" s="1"/>
  <c r="F46" i="1"/>
  <c r="G46" i="1" s="1"/>
  <c r="F34" i="1"/>
  <c r="G34" i="1" s="1"/>
  <c r="F22" i="1"/>
  <c r="G22" i="1" s="1"/>
  <c r="F10" i="1"/>
  <c r="G10" i="1" s="1"/>
  <c r="F715" i="1"/>
  <c r="G715" i="1" s="1"/>
  <c r="F852" i="1"/>
  <c r="G852" i="1" s="1"/>
  <c r="F840" i="1"/>
  <c r="G840" i="1" s="1"/>
  <c r="F311" i="1"/>
  <c r="G311" i="1" s="1"/>
  <c r="F816" i="1"/>
  <c r="G816" i="1" s="1"/>
  <c r="F764" i="1"/>
  <c r="G764" i="1" s="1"/>
  <c r="F792" i="1"/>
  <c r="G792" i="1" s="1"/>
  <c r="F780" i="1"/>
  <c r="G780" i="1" s="1"/>
  <c r="F768" i="1"/>
  <c r="G768" i="1" s="1"/>
  <c r="F756" i="1"/>
  <c r="G756" i="1" s="1"/>
  <c r="F997" i="1"/>
  <c r="G997" i="1" s="1"/>
  <c r="F116" i="1"/>
  <c r="G116" i="1" s="1"/>
  <c r="F720" i="1"/>
  <c r="G720" i="1" s="1"/>
  <c r="F708" i="1"/>
  <c r="G708" i="1" s="1"/>
  <c r="F696" i="1"/>
  <c r="G696" i="1" s="1"/>
  <c r="F684" i="1"/>
  <c r="G684" i="1" s="1"/>
  <c r="F672" i="1"/>
  <c r="G672" i="1" s="1"/>
  <c r="F660" i="1"/>
  <c r="G660" i="1" s="1"/>
  <c r="F648" i="1"/>
  <c r="G648" i="1" s="1"/>
  <c r="F182" i="1"/>
  <c r="G182" i="1" s="1"/>
  <c r="F624" i="1"/>
  <c r="G624" i="1" s="1"/>
  <c r="F686" i="1"/>
  <c r="G686" i="1" s="1"/>
  <c r="F600" i="1"/>
  <c r="G600" i="1" s="1"/>
  <c r="F636" i="1"/>
  <c r="G636" i="1" s="1"/>
  <c r="F988" i="1"/>
  <c r="G988" i="1" s="1"/>
  <c r="F41" i="1"/>
  <c r="G41" i="1" s="1"/>
  <c r="F552" i="1"/>
  <c r="G552" i="1" s="1"/>
  <c r="F540" i="1"/>
  <c r="G540" i="1" s="1"/>
  <c r="F528" i="1"/>
  <c r="G528" i="1" s="1"/>
  <c r="F516" i="1"/>
  <c r="G516" i="1" s="1"/>
  <c r="F30" i="1"/>
  <c r="G30" i="1" s="1"/>
  <c r="F492" i="1"/>
  <c r="G492" i="1" s="1"/>
  <c r="F480" i="1"/>
  <c r="G480" i="1" s="1"/>
  <c r="F251" i="1"/>
  <c r="G251" i="1" s="1"/>
  <c r="F456" i="1"/>
  <c r="G456" i="1" s="1"/>
  <c r="F444" i="1"/>
  <c r="G444" i="1" s="1"/>
  <c r="F432" i="1"/>
  <c r="G432" i="1" s="1"/>
  <c r="F420" i="1"/>
  <c r="G420" i="1" s="1"/>
  <c r="F408" i="1"/>
  <c r="G408" i="1" s="1"/>
  <c r="F396" i="1"/>
  <c r="G396" i="1" s="1"/>
  <c r="F384" i="1"/>
  <c r="G384" i="1" s="1"/>
  <c r="F372" i="1"/>
  <c r="G372" i="1" s="1"/>
  <c r="F360" i="1"/>
  <c r="G360" i="1" s="1"/>
  <c r="F112" i="1"/>
  <c r="G112" i="1" s="1"/>
  <c r="F336" i="1"/>
  <c r="G336" i="1" s="1"/>
  <c r="F324" i="1"/>
  <c r="G324" i="1" s="1"/>
  <c r="F369" i="1"/>
  <c r="G369" i="1" s="1"/>
  <c r="F300" i="1"/>
  <c r="G300" i="1" s="1"/>
  <c r="F623" i="1"/>
  <c r="G623" i="1" s="1"/>
  <c r="F276" i="1"/>
  <c r="G276" i="1" s="1"/>
  <c r="F264" i="1"/>
  <c r="G264" i="1" s="1"/>
  <c r="F252" i="1"/>
  <c r="G252" i="1" s="1"/>
  <c r="F240" i="1"/>
  <c r="G240" i="1" s="1"/>
  <c r="F228" i="1"/>
  <c r="G228" i="1" s="1"/>
  <c r="F216" i="1"/>
  <c r="G216" i="1" s="1"/>
  <c r="F204" i="1"/>
  <c r="G204" i="1" s="1"/>
  <c r="F192" i="1"/>
  <c r="G192" i="1" s="1"/>
  <c r="F287" i="1"/>
  <c r="G287" i="1" s="1"/>
  <c r="F168" i="1"/>
  <c r="G168" i="1" s="1"/>
  <c r="F156" i="1"/>
  <c r="G156" i="1" s="1"/>
  <c r="F144" i="1"/>
  <c r="G144" i="1" s="1"/>
  <c r="F132" i="1"/>
  <c r="G132" i="1" s="1"/>
  <c r="F120" i="1"/>
  <c r="G120" i="1" s="1"/>
  <c r="F903" i="1"/>
  <c r="G903" i="1" s="1"/>
  <c r="F96" i="1"/>
  <c r="G96" i="1" s="1"/>
  <c r="F508" i="1"/>
  <c r="G508" i="1" s="1"/>
  <c r="F702" i="1"/>
  <c r="G702" i="1" s="1"/>
  <c r="F253" i="1"/>
  <c r="G253" i="1" s="1"/>
  <c r="F48" i="1"/>
  <c r="G48" i="1" s="1"/>
  <c r="F322" i="1"/>
  <c r="G322" i="1" s="1"/>
  <c r="F503" i="1"/>
  <c r="G503" i="1" s="1"/>
  <c r="F12" i="1"/>
  <c r="G12" i="1" s="1"/>
  <c r="F789" i="1"/>
  <c r="G789" i="1" s="1"/>
  <c r="F777" i="1"/>
  <c r="G777" i="1" s="1"/>
  <c r="F765" i="1"/>
  <c r="G765" i="1" s="1"/>
  <c r="F428" i="1"/>
  <c r="G428" i="1" s="1"/>
  <c r="F741" i="1"/>
  <c r="G741" i="1" s="1"/>
  <c r="F729" i="1"/>
  <c r="G729" i="1" s="1"/>
  <c r="F717" i="1"/>
  <c r="G717" i="1" s="1"/>
  <c r="F705" i="1"/>
  <c r="G705" i="1" s="1"/>
  <c r="F693" i="1"/>
  <c r="G693" i="1" s="1"/>
  <c r="F681" i="1"/>
  <c r="G681" i="1" s="1"/>
  <c r="F669" i="1"/>
  <c r="G669" i="1" s="1"/>
  <c r="F657" i="1"/>
  <c r="G657" i="1" s="1"/>
  <c r="F645" i="1"/>
  <c r="G645" i="1" s="1"/>
  <c r="F633" i="1"/>
  <c r="G633" i="1" s="1"/>
  <c r="F621" i="1"/>
  <c r="G621" i="1" s="1"/>
  <c r="F609" i="1"/>
  <c r="G609" i="1" s="1"/>
  <c r="F597" i="1"/>
  <c r="G597" i="1" s="1"/>
  <c r="F585" i="1"/>
  <c r="G585" i="1" s="1"/>
  <c r="F500" i="1"/>
  <c r="G500" i="1" s="1"/>
  <c r="F561" i="1"/>
  <c r="G561" i="1" s="1"/>
  <c r="F549" i="1"/>
  <c r="G549" i="1" s="1"/>
  <c r="F537" i="1"/>
  <c r="G537" i="1" s="1"/>
  <c r="F525" i="1"/>
  <c r="G525" i="1" s="1"/>
  <c r="F513" i="1"/>
  <c r="G513" i="1" s="1"/>
  <c r="F501" i="1"/>
  <c r="G501" i="1" s="1"/>
  <c r="F489" i="1"/>
  <c r="G489" i="1" s="1"/>
  <c r="F477" i="1"/>
  <c r="G477" i="1" s="1"/>
  <c r="F465" i="1"/>
  <c r="G465" i="1" s="1"/>
  <c r="F453" i="1"/>
  <c r="G453" i="1" s="1"/>
  <c r="F441" i="1"/>
  <c r="G441" i="1" s="1"/>
  <c r="F429" i="1"/>
  <c r="G429" i="1" s="1"/>
  <c r="F271" i="1"/>
  <c r="G271" i="1" s="1"/>
  <c r="F405" i="1"/>
  <c r="G405" i="1" s="1"/>
  <c r="F393" i="1"/>
  <c r="G393" i="1" s="1"/>
  <c r="F381" i="1"/>
  <c r="G381" i="1" s="1"/>
  <c r="F297" i="1"/>
  <c r="G297" i="1" s="1"/>
  <c r="F86" i="1"/>
  <c r="G86" i="1" s="1"/>
  <c r="F345" i="1"/>
  <c r="G345" i="1" s="1"/>
  <c r="F407" i="1"/>
  <c r="G407" i="1" s="1"/>
  <c r="F321" i="1"/>
  <c r="G321" i="1" s="1"/>
  <c r="F900" i="1"/>
  <c r="G900" i="1" s="1"/>
  <c r="F20" i="1"/>
  <c r="G20" i="1" s="1"/>
  <c r="F285" i="1"/>
  <c r="G285" i="1" s="1"/>
  <c r="F273" i="1"/>
  <c r="G273" i="1" s="1"/>
  <c r="F261" i="1"/>
  <c r="G261" i="1" s="1"/>
  <c r="F316" i="1"/>
  <c r="G316" i="1" s="1"/>
  <c r="F808" i="1"/>
  <c r="G808" i="1" s="1"/>
  <c r="F225" i="1"/>
  <c r="G225" i="1" s="1"/>
  <c r="F213" i="1"/>
  <c r="G213" i="1" s="1"/>
  <c r="F93" i="1"/>
  <c r="G93" i="1" s="1"/>
  <c r="F189" i="1"/>
  <c r="G189" i="1" s="1"/>
  <c r="F177" i="1"/>
  <c r="G177" i="1" s="1"/>
  <c r="F165" i="1"/>
  <c r="G165" i="1" s="1"/>
  <c r="F153" i="1"/>
  <c r="G153" i="1" s="1"/>
  <c r="F141" i="1"/>
  <c r="G141" i="1" s="1"/>
  <c r="F129" i="1"/>
  <c r="G129" i="1" s="1"/>
  <c r="F117" i="1"/>
  <c r="G117" i="1" s="1"/>
  <c r="F105" i="1"/>
  <c r="G105" i="1" s="1"/>
  <c r="F870" i="1"/>
  <c r="G870" i="1" s="1"/>
  <c r="F969" i="1"/>
  <c r="G969" i="1" s="1"/>
  <c r="F69" i="1"/>
  <c r="G69" i="1" s="1"/>
  <c r="F462" i="1"/>
  <c r="G462" i="1" s="1"/>
  <c r="F45" i="1"/>
  <c r="G45" i="1" s="1"/>
  <c r="F775" i="1"/>
  <c r="G775" i="1" s="1"/>
  <c r="F21" i="1"/>
  <c r="G21" i="1" s="1"/>
  <c r="F9" i="1"/>
  <c r="G9" i="1" s="1"/>
  <c r="F872" i="1"/>
  <c r="G872" i="1" s="1"/>
  <c r="F860" i="1"/>
  <c r="G860" i="1" s="1"/>
  <c r="F848" i="1"/>
  <c r="G848" i="1" s="1"/>
  <c r="F836" i="1"/>
  <c r="G836" i="1" s="1"/>
  <c r="F666" i="1"/>
  <c r="G666" i="1" s="1"/>
  <c r="F812" i="1"/>
  <c r="G812" i="1" s="1"/>
  <c r="F800" i="1"/>
  <c r="G800" i="1" s="1"/>
  <c r="F788" i="1"/>
  <c r="G788" i="1" s="1"/>
  <c r="F776" i="1"/>
  <c r="G776" i="1" s="1"/>
  <c r="F18" i="1"/>
  <c r="G18" i="1" s="1"/>
  <c r="F244" i="1"/>
  <c r="G244" i="1" s="1"/>
  <c r="F740" i="1"/>
  <c r="G740" i="1" s="1"/>
  <c r="F65" i="1"/>
  <c r="G65" i="1" s="1"/>
  <c r="F716" i="1"/>
  <c r="G716" i="1" s="1"/>
  <c r="F704" i="1"/>
  <c r="G704" i="1" s="1"/>
  <c r="F692" i="1"/>
  <c r="G692" i="1" s="1"/>
  <c r="F680" i="1"/>
  <c r="G680" i="1" s="1"/>
  <c r="F668" i="1"/>
  <c r="G668" i="1" s="1"/>
  <c r="F656" i="1"/>
  <c r="G656" i="1" s="1"/>
  <c r="F415" i="1"/>
  <c r="G415" i="1" s="1"/>
  <c r="F907" i="1"/>
  <c r="G907" i="1" s="1"/>
  <c r="F804" i="1"/>
  <c r="G804" i="1" s="1"/>
  <c r="F790" i="1"/>
  <c r="G790" i="1" s="1"/>
  <c r="F574" i="1"/>
  <c r="G574" i="1" s="1"/>
  <c r="F735" i="1"/>
  <c r="G735" i="1" s="1"/>
  <c r="F678" i="1"/>
  <c r="G678" i="1" s="1"/>
  <c r="F615" i="1"/>
  <c r="G615" i="1" s="1"/>
  <c r="F548" i="1"/>
  <c r="G548" i="1" s="1"/>
  <c r="F536" i="1"/>
  <c r="G536" i="1" s="1"/>
  <c r="F521" i="1"/>
  <c r="G521" i="1" s="1"/>
  <c r="F512" i="1"/>
  <c r="G512" i="1" s="1"/>
  <c r="F664" i="1"/>
  <c r="G664" i="1" s="1"/>
  <c r="F488" i="1"/>
  <c r="G488" i="1" s="1"/>
  <c r="F476" i="1"/>
  <c r="G476" i="1" s="1"/>
  <c r="F464" i="1"/>
  <c r="G464" i="1" s="1"/>
  <c r="F452" i="1"/>
  <c r="G452" i="1" s="1"/>
  <c r="F440" i="1"/>
  <c r="G440" i="1" s="1"/>
  <c r="F655" i="1"/>
  <c r="G655" i="1" s="1"/>
  <c r="F786" i="1"/>
  <c r="G786" i="1" s="1"/>
  <c r="F404" i="1"/>
  <c r="G404" i="1" s="1"/>
  <c r="F392" i="1"/>
  <c r="G392" i="1" s="1"/>
  <c r="F380" i="1"/>
  <c r="G380" i="1" s="1"/>
  <c r="F368" i="1"/>
  <c r="G368" i="1" s="1"/>
  <c r="F292" i="1"/>
  <c r="G292" i="1" s="1"/>
  <c r="F687" i="1"/>
  <c r="G687" i="1" s="1"/>
  <c r="F332" i="1"/>
  <c r="G332" i="1" s="1"/>
  <c r="F320" i="1"/>
  <c r="G320" i="1" s="1"/>
  <c r="F308" i="1"/>
  <c r="G308" i="1" s="1"/>
  <c r="F518" i="1"/>
  <c r="G518" i="1" s="1"/>
  <c r="F284" i="1"/>
  <c r="G284" i="1" s="1"/>
  <c r="F272" i="1"/>
  <c r="G272" i="1" s="1"/>
  <c r="F260" i="1"/>
  <c r="G260" i="1" s="1"/>
  <c r="F248" i="1"/>
  <c r="G248" i="1" s="1"/>
  <c r="F236" i="1"/>
  <c r="G236" i="1" s="1"/>
  <c r="F224" i="1"/>
  <c r="G224" i="1" s="1"/>
  <c r="F830" i="1"/>
  <c r="G830" i="1" s="1"/>
  <c r="F200" i="1"/>
  <c r="G200" i="1" s="1"/>
  <c r="F188" i="1"/>
  <c r="G188" i="1" s="1"/>
  <c r="F176" i="1"/>
  <c r="G176" i="1" s="1"/>
  <c r="F164" i="1"/>
  <c r="G164" i="1" s="1"/>
  <c r="F152" i="1"/>
  <c r="G152" i="1" s="1"/>
  <c r="F667" i="1"/>
  <c r="G667" i="1" s="1"/>
  <c r="F128" i="1"/>
  <c r="G128" i="1" s="1"/>
  <c r="F184" i="1"/>
  <c r="G184" i="1" s="1"/>
  <c r="F104" i="1"/>
  <c r="G104" i="1" s="1"/>
  <c r="F92" i="1"/>
  <c r="G92" i="1" s="1"/>
  <c r="F744" i="1"/>
  <c r="G744" i="1" s="1"/>
  <c r="F630" i="1"/>
  <c r="G630" i="1" s="1"/>
  <c r="F56" i="1"/>
  <c r="G56" i="1" s="1"/>
  <c r="F505" i="1"/>
  <c r="G505" i="1" s="1"/>
  <c r="F32" i="1"/>
  <c r="G32" i="1" s="1"/>
  <c r="F359" i="1"/>
  <c r="G359" i="1" s="1"/>
  <c r="F8" i="1"/>
  <c r="G8" i="1" s="1"/>
  <c r="F212" i="1"/>
  <c r="G212" i="1" s="1"/>
  <c r="F835" i="1"/>
  <c r="G835" i="1" s="1"/>
  <c r="F142" i="1"/>
  <c r="G142" i="1" s="1"/>
  <c r="F811" i="1"/>
  <c r="G811" i="1" s="1"/>
  <c r="F799" i="1"/>
  <c r="G799" i="1" s="1"/>
  <c r="F416" i="1"/>
  <c r="G416" i="1" s="1"/>
  <c r="F447" i="1"/>
  <c r="G447" i="1" s="1"/>
  <c r="F763" i="1"/>
  <c r="G763" i="1" s="1"/>
  <c r="F751" i="1"/>
  <c r="G751" i="1" s="1"/>
  <c r="F454" i="1"/>
  <c r="G454" i="1" s="1"/>
  <c r="F727" i="1"/>
  <c r="G727" i="1" s="1"/>
  <c r="F243" i="1"/>
  <c r="G243" i="1" s="1"/>
  <c r="F50" i="1"/>
  <c r="G50" i="1" s="1"/>
  <c r="F691" i="1"/>
  <c r="G691" i="1" s="1"/>
  <c r="F679" i="1"/>
  <c r="G679" i="1" s="1"/>
  <c r="F17" i="1"/>
  <c r="G17" i="1" s="1"/>
  <c r="F319" i="1"/>
  <c r="G319" i="1" s="1"/>
  <c r="F206" i="1"/>
  <c r="G206" i="1" s="1"/>
  <c r="F502" i="1"/>
  <c r="G502" i="1" s="1"/>
  <c r="F619" i="1"/>
  <c r="G619" i="1" s="1"/>
  <c r="F607" i="1"/>
  <c r="G607" i="1" s="1"/>
  <c r="F595" i="1"/>
  <c r="G595" i="1" s="1"/>
  <c r="F583" i="1"/>
  <c r="G583" i="1" s="1"/>
  <c r="F571" i="1"/>
  <c r="G571" i="1" s="1"/>
  <c r="F31" i="1"/>
  <c r="G31" i="1" s="1"/>
  <c r="F547" i="1"/>
  <c r="G547" i="1" s="1"/>
  <c r="F535" i="1"/>
  <c r="G535" i="1" s="1"/>
  <c r="F523" i="1"/>
  <c r="G523" i="1" s="1"/>
  <c r="F511" i="1"/>
  <c r="G511" i="1" s="1"/>
  <c r="F499" i="1"/>
  <c r="G499" i="1" s="1"/>
  <c r="F592" i="1"/>
  <c r="G592" i="1" s="1"/>
  <c r="F475" i="1"/>
  <c r="G475" i="1" s="1"/>
  <c r="F568" i="1"/>
  <c r="G568" i="1" s="1"/>
  <c r="F451" i="1"/>
  <c r="G451" i="1" s="1"/>
  <c r="F439" i="1"/>
  <c r="G439" i="1" s="1"/>
  <c r="F427" i="1"/>
  <c r="G427" i="1" s="1"/>
  <c r="F301" i="1"/>
  <c r="G301" i="1" s="1"/>
  <c r="F403" i="1"/>
  <c r="G403" i="1" s="1"/>
  <c r="F391" i="1"/>
  <c r="G391" i="1" s="1"/>
  <c r="F379" i="1"/>
  <c r="G379" i="1" s="1"/>
  <c r="F367" i="1"/>
  <c r="G367" i="1" s="1"/>
  <c r="F137" i="1"/>
  <c r="G137" i="1" s="1"/>
  <c r="F343" i="1"/>
  <c r="G343" i="1" s="1"/>
  <c r="F339" i="1"/>
  <c r="G339" i="1" s="1"/>
  <c r="F901" i="1"/>
  <c r="G901" i="1" s="1"/>
  <c r="F742" i="1"/>
  <c r="G742" i="1" s="1"/>
  <c r="F295" i="1"/>
  <c r="G295" i="1" s="1"/>
  <c r="F283" i="1"/>
  <c r="G283" i="1" s="1"/>
  <c r="F340" i="1"/>
  <c r="G340" i="1" s="1"/>
  <c r="F943" i="1"/>
  <c r="G943" i="1" s="1"/>
  <c r="F247" i="1"/>
  <c r="G247" i="1" s="1"/>
  <c r="F235" i="1"/>
  <c r="G235" i="1" s="1"/>
  <c r="F223" i="1"/>
  <c r="G223" i="1" s="1"/>
  <c r="F211" i="1"/>
  <c r="G211" i="1" s="1"/>
  <c r="F463" i="1"/>
  <c r="G463" i="1" s="1"/>
  <c r="F591" i="1"/>
  <c r="G591" i="1" s="1"/>
  <c r="F175" i="1"/>
  <c r="G175" i="1" s="1"/>
  <c r="F163" i="1"/>
  <c r="G163" i="1" s="1"/>
  <c r="F151" i="1"/>
  <c r="G151" i="1" s="1"/>
  <c r="F139" i="1"/>
  <c r="G139" i="1" s="1"/>
  <c r="F172" i="1"/>
  <c r="G172" i="1" s="1"/>
  <c r="F115" i="1"/>
  <c r="G115" i="1" s="1"/>
  <c r="F103" i="1"/>
  <c r="G103" i="1" s="1"/>
  <c r="F91" i="1"/>
  <c r="G91" i="1" s="1"/>
  <c r="F437" i="1"/>
  <c r="G437" i="1" s="1"/>
  <c r="F67" i="1"/>
  <c r="G67" i="1" s="1"/>
  <c r="F55" i="1"/>
  <c r="G55" i="1" s="1"/>
  <c r="F43" i="1"/>
  <c r="G43" i="1" s="1"/>
  <c r="F217" i="1"/>
  <c r="G217" i="1" s="1"/>
  <c r="F19" i="1"/>
  <c r="G19" i="1" s="1"/>
  <c r="F7" i="1"/>
  <c r="G7" i="1" s="1"/>
  <c r="F930" i="1"/>
  <c r="G930" i="1" s="1"/>
  <c r="F918" i="1"/>
  <c r="G918" i="1" s="1"/>
  <c r="F906" i="1"/>
  <c r="G906" i="1" s="1"/>
  <c r="F894" i="1"/>
  <c r="G894" i="1" s="1"/>
  <c r="F882" i="1"/>
  <c r="G882" i="1" s="1"/>
  <c r="F698" i="1"/>
  <c r="G698" i="1" s="1"/>
  <c r="F858" i="1"/>
  <c r="G858" i="1" s="1"/>
  <c r="F846" i="1"/>
  <c r="G846" i="1" s="1"/>
  <c r="F834" i="1"/>
  <c r="G834" i="1" s="1"/>
  <c r="F822" i="1"/>
  <c r="G822" i="1" s="1"/>
  <c r="F424" i="1"/>
  <c r="G424" i="1" s="1"/>
  <c r="F798" i="1"/>
  <c r="G798" i="1" s="1"/>
  <c r="F753" i="1"/>
  <c r="G753" i="1" s="1"/>
  <c r="F774" i="1"/>
  <c r="G774" i="1" s="1"/>
  <c r="F762" i="1"/>
  <c r="G762" i="1" s="1"/>
  <c r="F750" i="1"/>
  <c r="G750" i="1" s="1"/>
  <c r="F738" i="1"/>
  <c r="G738" i="1" s="1"/>
  <c r="F726" i="1"/>
  <c r="G726" i="1" s="1"/>
  <c r="F714" i="1"/>
  <c r="G714" i="1" s="1"/>
  <c r="F349" i="1"/>
  <c r="G349" i="1" s="1"/>
  <c r="F690" i="1"/>
  <c r="G690" i="1" s="1"/>
  <c r="F871" i="1"/>
  <c r="G871" i="1" s="1"/>
  <c r="F44" i="1"/>
  <c r="G44" i="1" s="1"/>
  <c r="F654" i="1"/>
  <c r="G654" i="1" s="1"/>
  <c r="F642" i="1"/>
  <c r="G642" i="1" s="1"/>
  <c r="F333" i="1"/>
  <c r="G333" i="1" s="1"/>
  <c r="F618" i="1"/>
  <c r="G618" i="1" s="1"/>
  <c r="F606" i="1"/>
  <c r="G606" i="1" s="1"/>
  <c r="F594" i="1"/>
  <c r="G594" i="1" s="1"/>
  <c r="F582" i="1"/>
  <c r="G582" i="1" s="1"/>
  <c r="F570" i="1"/>
  <c r="G570" i="1" s="1"/>
  <c r="F558" i="1"/>
  <c r="G558" i="1" s="1"/>
  <c r="F546" i="1"/>
  <c r="G546" i="1" s="1"/>
  <c r="F237" i="1"/>
  <c r="G237" i="1" s="1"/>
  <c r="F304" i="1"/>
  <c r="G304" i="1" s="1"/>
  <c r="F510" i="1"/>
  <c r="G510" i="1" s="1"/>
  <c r="F498" i="1"/>
  <c r="G498" i="1" s="1"/>
  <c r="F486" i="1"/>
  <c r="G486" i="1" s="1"/>
  <c r="F474" i="1"/>
  <c r="G474" i="1" s="1"/>
  <c r="F389" i="1"/>
  <c r="G389" i="1" s="1"/>
  <c r="F36" i="1"/>
  <c r="G36" i="1" s="1"/>
  <c r="F438" i="1"/>
  <c r="G438" i="1" s="1"/>
  <c r="F559" i="1"/>
  <c r="G559" i="1" s="1"/>
  <c r="F414" i="1"/>
  <c r="G414" i="1" s="1"/>
  <c r="F402" i="1"/>
  <c r="G402" i="1" s="1"/>
  <c r="F390" i="1"/>
  <c r="G390" i="1" s="1"/>
  <c r="F904" i="1"/>
  <c r="G904" i="1" s="1"/>
  <c r="F366" i="1"/>
  <c r="G366" i="1" s="1"/>
  <c r="F354" i="1"/>
  <c r="G354" i="1" s="1"/>
  <c r="F342" i="1"/>
  <c r="G342" i="1" s="1"/>
  <c r="F330" i="1"/>
  <c r="G330" i="1" s="1"/>
  <c r="F318" i="1"/>
  <c r="G318" i="1" s="1"/>
  <c r="F524" i="1"/>
  <c r="G524" i="1" s="1"/>
  <c r="F294" i="1"/>
  <c r="G294" i="1" s="1"/>
  <c r="F602" i="1"/>
  <c r="G602" i="1" s="1"/>
  <c r="F133" i="1"/>
  <c r="G133" i="1" s="1"/>
  <c r="F973" i="1"/>
  <c r="G973" i="1" s="1"/>
  <c r="F246" i="1"/>
  <c r="G246" i="1" s="1"/>
  <c r="F234" i="1"/>
  <c r="G234" i="1" s="1"/>
  <c r="F749" i="1"/>
  <c r="G749" i="1" s="1"/>
  <c r="F210" i="1"/>
  <c r="G210" i="1" s="1"/>
  <c r="F470" i="1"/>
  <c r="G470" i="1" s="1"/>
  <c r="F186" i="1"/>
  <c r="G186" i="1" s="1"/>
  <c r="F174" i="1"/>
  <c r="G174" i="1" s="1"/>
  <c r="F162" i="1"/>
  <c r="G162" i="1" s="1"/>
  <c r="F150" i="1"/>
  <c r="G150" i="1" s="1"/>
  <c r="F138" i="1"/>
  <c r="G138" i="1" s="1"/>
  <c r="F126" i="1"/>
  <c r="G126" i="1" s="1"/>
  <c r="F114" i="1"/>
  <c r="G114" i="1" s="1"/>
  <c r="F940" i="1"/>
  <c r="G940" i="1" s="1"/>
  <c r="F239" i="1"/>
  <c r="G239" i="1" s="1"/>
  <c r="F926" i="1"/>
  <c r="G926" i="1" s="1"/>
  <c r="F306" i="1"/>
  <c r="G306" i="1" s="1"/>
  <c r="F54" i="1"/>
  <c r="G54" i="1" s="1"/>
  <c r="F42" i="1"/>
  <c r="G42" i="1" s="1"/>
  <c r="F865" i="1"/>
  <c r="G865" i="1" s="1"/>
  <c r="F976" i="1"/>
  <c r="G976" i="1" s="1"/>
  <c r="F6" i="1"/>
  <c r="G6" i="1" s="1"/>
  <c r="F312" i="1"/>
  <c r="G312" i="1" s="1"/>
  <c r="F916" i="1"/>
  <c r="G916" i="1" s="1"/>
  <c r="F279" i="1"/>
  <c r="G279" i="1" s="1"/>
  <c r="F844" i="1"/>
  <c r="G844" i="1" s="1"/>
  <c r="F820" i="1"/>
  <c r="G820" i="1" s="1"/>
  <c r="F78" i="1"/>
  <c r="G78" i="1" s="1"/>
  <c r="F748" i="1"/>
  <c r="G748" i="1" s="1"/>
  <c r="F298" i="1"/>
  <c r="G298" i="1" s="1"/>
  <c r="F712" i="1"/>
  <c r="G712" i="1" s="1"/>
  <c r="F700" i="1"/>
  <c r="G700" i="1" s="1"/>
  <c r="F688" i="1"/>
  <c r="G688" i="1" s="1"/>
  <c r="F676" i="1"/>
  <c r="G676" i="1" s="1"/>
  <c r="F815" i="1"/>
  <c r="G815" i="1" s="1"/>
  <c r="F910" i="1"/>
  <c r="G910" i="1" s="1"/>
  <c r="F640" i="1"/>
  <c r="G640" i="1" s="1"/>
  <c r="F628" i="1"/>
  <c r="G628" i="1" s="1"/>
  <c r="F616" i="1"/>
  <c r="G616" i="1" s="1"/>
  <c r="F604" i="1"/>
  <c r="G604" i="1" s="1"/>
  <c r="F644" i="1"/>
  <c r="G644" i="1" s="1"/>
  <c r="F580" i="1"/>
  <c r="G580" i="1" s="1"/>
  <c r="F269" i="1"/>
  <c r="G269" i="1" s="1"/>
  <c r="F222" i="1"/>
  <c r="G222" i="1" s="1"/>
  <c r="F544" i="1"/>
  <c r="G544" i="1" s="1"/>
  <c r="F83" i="1"/>
  <c r="G83" i="1" s="1"/>
  <c r="F520" i="1"/>
  <c r="G520" i="1" s="1"/>
  <c r="F734" i="1"/>
  <c r="G734" i="1" s="1"/>
  <c r="F496" i="1"/>
  <c r="G496" i="1" s="1"/>
  <c r="F484" i="1"/>
  <c r="G484" i="1" s="1"/>
  <c r="F472" i="1"/>
  <c r="G472" i="1" s="1"/>
  <c r="F460" i="1"/>
  <c r="G460" i="1" s="1"/>
  <c r="F576" i="1"/>
  <c r="G576" i="1" s="1"/>
  <c r="F436" i="1"/>
  <c r="G436" i="1" s="1"/>
  <c r="F448" i="1"/>
  <c r="G448" i="1" s="1"/>
  <c r="F412" i="1"/>
  <c r="G412" i="1" s="1"/>
  <c r="F400" i="1"/>
  <c r="G400" i="1" s="1"/>
  <c r="F388" i="1"/>
  <c r="G388" i="1" s="1"/>
  <c r="F376" i="1"/>
  <c r="G376" i="1" s="1"/>
  <c r="F364" i="1"/>
  <c r="G364" i="1" s="1"/>
  <c r="F352" i="1"/>
  <c r="G352" i="1" s="1"/>
  <c r="F490" i="1"/>
  <c r="G490" i="1" s="1"/>
  <c r="F328" i="1"/>
  <c r="G328" i="1" s="1"/>
  <c r="F401" i="1"/>
  <c r="G401" i="1" s="1"/>
  <c r="F515" i="1"/>
  <c r="G515" i="1" s="1"/>
  <c r="F787" i="1"/>
  <c r="G787" i="1" s="1"/>
  <c r="F280" i="1"/>
  <c r="G280" i="1" s="1"/>
  <c r="F268" i="1"/>
  <c r="G268" i="1" s="1"/>
  <c r="F256" i="1"/>
  <c r="G256" i="1" s="1"/>
  <c r="F739" i="1"/>
  <c r="G739" i="1" s="1"/>
  <c r="F232" i="1"/>
  <c r="G232" i="1" s="1"/>
  <c r="F534" i="1"/>
  <c r="G534" i="1" s="1"/>
  <c r="F208" i="1"/>
  <c r="G208" i="1" s="1"/>
  <c r="F810" i="1"/>
  <c r="G810" i="1" s="1"/>
  <c r="F652" i="1"/>
  <c r="G652" i="1" s="1"/>
  <c r="F309" i="1"/>
  <c r="G309" i="1" s="1"/>
  <c r="F282" i="1"/>
  <c r="G282" i="1" s="1"/>
  <c r="F971" i="1"/>
  <c r="G971" i="1" s="1"/>
  <c r="F136" i="1"/>
  <c r="G136" i="1" s="1"/>
  <c r="F124" i="1"/>
  <c r="G124" i="1" s="1"/>
  <c r="F599" i="1"/>
  <c r="G599" i="1" s="1"/>
  <c r="F541" i="1"/>
  <c r="G541" i="1" s="1"/>
  <c r="F88" i="1"/>
  <c r="G88" i="1" s="1"/>
  <c r="F76" i="1"/>
  <c r="G76" i="1" s="1"/>
  <c r="F64" i="1"/>
  <c r="G64" i="1" s="1"/>
  <c r="F52" i="1"/>
  <c r="G52" i="1" s="1"/>
  <c r="F344" i="1"/>
  <c r="G344" i="1" s="1"/>
  <c r="F28" i="1"/>
  <c r="G28" i="1" s="1"/>
  <c r="F16" i="1"/>
  <c r="G16" i="1" s="1"/>
  <c r="F4" i="1"/>
  <c r="G4" i="1" s="1"/>
  <c r="F504" i="1"/>
  <c r="G504" i="1" s="1"/>
  <c r="F145" i="1"/>
  <c r="G145" i="1" s="1"/>
  <c r="F856" i="1"/>
  <c r="G856" i="1" s="1"/>
  <c r="F627" i="1"/>
  <c r="G627" i="1" s="1"/>
  <c r="F819" i="1"/>
  <c r="G819" i="1" s="1"/>
  <c r="F522" i="1"/>
  <c r="G522" i="1" s="1"/>
  <c r="F975" i="1"/>
  <c r="G975" i="1" s="1"/>
  <c r="F939" i="1"/>
  <c r="G939" i="1" s="1"/>
  <c r="F533" i="1"/>
  <c r="G533" i="1" s="1"/>
  <c r="F867" i="1"/>
  <c r="G867" i="1" s="1"/>
  <c r="F831" i="1"/>
  <c r="G831" i="1" s="1"/>
  <c r="F795" i="1"/>
  <c r="G795" i="1" s="1"/>
  <c r="F759" i="1"/>
  <c r="G759" i="1" s="1"/>
  <c r="F723" i="1"/>
  <c r="G723" i="1" s="1"/>
  <c r="F417" i="1"/>
  <c r="G417" i="1" s="1"/>
  <c r="F603" i="1"/>
  <c r="G603" i="1" s="1"/>
  <c r="F567" i="1"/>
  <c r="G567" i="1" s="1"/>
  <c r="F531" i="1"/>
  <c r="G531" i="1" s="1"/>
  <c r="F507" i="1"/>
  <c r="G507" i="1" s="1"/>
  <c r="F495" i="1"/>
  <c r="G495" i="1" s="1"/>
  <c r="F483" i="1"/>
  <c r="G483" i="1" s="1"/>
  <c r="F471" i="1"/>
  <c r="G471" i="1" s="1"/>
  <c r="F459" i="1"/>
  <c r="G459" i="1" s="1"/>
  <c r="F72" i="1"/>
  <c r="G72" i="1" s="1"/>
  <c r="F435" i="1"/>
  <c r="G435" i="1" s="1"/>
  <c r="F198" i="1"/>
  <c r="G198" i="1" s="1"/>
  <c r="F442" i="1"/>
  <c r="G442" i="1" s="1"/>
  <c r="F564" i="1"/>
  <c r="G564" i="1" s="1"/>
  <c r="F387" i="1"/>
  <c r="G387" i="1" s="1"/>
  <c r="F101" i="1"/>
  <c r="G101" i="1" s="1"/>
  <c r="F363" i="1"/>
  <c r="G363" i="1" s="1"/>
  <c r="F351" i="1"/>
  <c r="G351" i="1" s="1"/>
  <c r="F643" i="1"/>
  <c r="G643" i="1" s="1"/>
  <c r="F327" i="1"/>
  <c r="G327" i="1" s="1"/>
  <c r="F315" i="1"/>
  <c r="G315" i="1" s="1"/>
  <c r="F303" i="1"/>
  <c r="G303" i="1" s="1"/>
  <c r="F291" i="1"/>
  <c r="G291" i="1" s="1"/>
  <c r="F356" i="1"/>
  <c r="G356" i="1" s="1"/>
  <c r="F267" i="1"/>
  <c r="G267" i="1" s="1"/>
  <c r="F255" i="1"/>
  <c r="G255" i="1" s="1"/>
  <c r="F66" i="1"/>
  <c r="G66" i="1" s="1"/>
  <c r="F231" i="1"/>
  <c r="G231" i="1" s="1"/>
  <c r="F94" i="1"/>
  <c r="G94" i="1" s="1"/>
  <c r="F310" i="1"/>
  <c r="G310" i="1" s="1"/>
  <c r="F195" i="1"/>
  <c r="G195" i="1" s="1"/>
  <c r="F183" i="1"/>
  <c r="G183" i="1" s="1"/>
  <c r="F171" i="1"/>
  <c r="G171" i="1" s="1"/>
  <c r="F159" i="1"/>
  <c r="G159" i="1" s="1"/>
  <c r="F147" i="1"/>
  <c r="G147" i="1" s="1"/>
  <c r="F732" i="1"/>
  <c r="G732" i="1" s="1"/>
  <c r="F123" i="1"/>
  <c r="G123" i="1" s="1"/>
  <c r="F111" i="1"/>
  <c r="G111" i="1" s="1"/>
  <c r="F99" i="1"/>
  <c r="G99" i="1" s="1"/>
  <c r="F87" i="1"/>
  <c r="G87" i="1" s="1"/>
  <c r="F573" i="1"/>
  <c r="G573" i="1" s="1"/>
  <c r="F63" i="1"/>
  <c r="G63" i="1" s="1"/>
  <c r="F51" i="1"/>
  <c r="G51" i="1" s="1"/>
  <c r="F39" i="1"/>
  <c r="G39" i="1" s="1"/>
  <c r="F27" i="1"/>
  <c r="G27" i="1" s="1"/>
  <c r="F15" i="1"/>
  <c r="G15" i="1" s="1"/>
  <c r="F3" i="1"/>
  <c r="G3" i="1" s="1"/>
  <c r="F487" i="1"/>
  <c r="G487" i="1" s="1"/>
  <c r="F620" i="1"/>
  <c r="G620" i="1" s="1"/>
  <c r="F467" i="1"/>
  <c r="G467" i="1" s="1"/>
  <c r="F135" i="1"/>
  <c r="G135" i="1" s="1"/>
  <c r="F832" i="1"/>
  <c r="G832" i="1" s="1"/>
  <c r="F796" i="1"/>
  <c r="G796" i="1" s="1"/>
  <c r="F596" i="1"/>
  <c r="G596" i="1" s="1"/>
  <c r="F963" i="1"/>
  <c r="G963" i="1" s="1"/>
  <c r="F915" i="1"/>
  <c r="G915" i="1" s="1"/>
  <c r="F127" i="1"/>
  <c r="G127" i="1" s="1"/>
  <c r="F855" i="1"/>
  <c r="G855" i="1" s="1"/>
  <c r="F185" i="1"/>
  <c r="G185" i="1" s="1"/>
  <c r="F199" i="1"/>
  <c r="G199" i="1" s="1"/>
  <c r="F747" i="1"/>
  <c r="G747" i="1" s="1"/>
  <c r="F711" i="1"/>
  <c r="G711" i="1" s="1"/>
  <c r="F60" i="1"/>
  <c r="G60" i="1" s="1"/>
  <c r="F663" i="1"/>
  <c r="G663" i="1" s="1"/>
  <c r="F771" i="1"/>
  <c r="G771" i="1" s="1"/>
  <c r="F288" i="1"/>
  <c r="G288" i="1" s="1"/>
  <c r="F555" i="1"/>
  <c r="G555" i="1" s="1"/>
  <c r="F519" i="1"/>
  <c r="G519" i="1" s="1"/>
  <c r="F998" i="1"/>
  <c r="G998" i="1" s="1"/>
  <c r="F974" i="1"/>
  <c r="G974" i="1" s="1"/>
  <c r="F950" i="1"/>
  <c r="G950" i="1" s="1"/>
  <c r="F917" i="1"/>
  <c r="G917" i="1" s="1"/>
  <c r="F902" i="1"/>
  <c r="G902" i="1" s="1"/>
  <c r="F890" i="1"/>
  <c r="G890" i="1" s="1"/>
  <c r="F878" i="1"/>
  <c r="G878" i="1" s="1"/>
  <c r="F854" i="1"/>
  <c r="G854" i="1" s="1"/>
  <c r="F90" i="1"/>
  <c r="G90" i="1" s="1"/>
  <c r="F806" i="1"/>
  <c r="G806" i="1" s="1"/>
  <c r="F782" i="1"/>
  <c r="G782" i="1" s="1"/>
  <c r="F758" i="1"/>
  <c r="G758" i="1" s="1"/>
  <c r="F722" i="1"/>
  <c r="G722" i="1" s="1"/>
  <c r="F710" i="1"/>
  <c r="G710" i="1" s="1"/>
  <c r="F736" i="1"/>
  <c r="G736" i="1" s="1"/>
  <c r="F662" i="1"/>
  <c r="G662" i="1" s="1"/>
  <c r="F638" i="1"/>
  <c r="G638" i="1" s="1"/>
  <c r="F952" i="1"/>
  <c r="G952" i="1" s="1"/>
  <c r="F33" i="1"/>
  <c r="G33" i="1" s="1"/>
  <c r="F578" i="1"/>
  <c r="G578" i="1" s="1"/>
  <c r="F566" i="1"/>
  <c r="G566" i="1" s="1"/>
  <c r="F823" i="1"/>
  <c r="G823" i="1" s="1"/>
  <c r="F201" i="1"/>
  <c r="G201" i="1" s="1"/>
  <c r="F482" i="1"/>
  <c r="G482" i="1" s="1"/>
  <c r="F458" i="1"/>
  <c r="G458" i="1" s="1"/>
  <c r="F434" i="1"/>
  <c r="G434" i="1" s="1"/>
  <c r="F410" i="1"/>
  <c r="G410" i="1" s="1"/>
  <c r="F386" i="1"/>
  <c r="G386" i="1" s="1"/>
  <c r="F362" i="1"/>
  <c r="G362" i="1" s="1"/>
  <c r="F338" i="1"/>
  <c r="G338" i="1" s="1"/>
  <c r="F148" i="1"/>
  <c r="G148" i="1" s="1"/>
  <c r="F290" i="1"/>
  <c r="G290" i="1" s="1"/>
  <c r="F885" i="1"/>
  <c r="G885" i="1" s="1"/>
  <c r="F560" i="1"/>
  <c r="G560" i="1" s="1"/>
  <c r="F218" i="1"/>
  <c r="G218" i="1" s="1"/>
  <c r="F194" i="1"/>
  <c r="G194" i="1" s="1"/>
  <c r="F170" i="1"/>
  <c r="G170" i="1" s="1"/>
  <c r="F146" i="1"/>
  <c r="G146" i="1" s="1"/>
  <c r="F122" i="1"/>
  <c r="G122" i="1" s="1"/>
  <c r="F98" i="1"/>
  <c r="G98" i="1" s="1"/>
  <c r="F895" i="1"/>
  <c r="G895" i="1" s="1"/>
  <c r="F74" i="1"/>
  <c r="G74" i="1" s="1"/>
  <c r="F38" i="1"/>
  <c r="G38" i="1" s="1"/>
  <c r="F26" i="1"/>
  <c r="G26" i="1" s="1"/>
  <c r="F2" i="1"/>
  <c r="G2" i="1" s="1"/>
  <c r="F964" i="1"/>
  <c r="G964" i="1" s="1"/>
  <c r="F383" i="1"/>
  <c r="G383" i="1" s="1"/>
  <c r="F892" i="1"/>
  <c r="G892" i="1" s="1"/>
  <c r="F784" i="1"/>
  <c r="G784" i="1" s="1"/>
  <c r="F772" i="1"/>
  <c r="G772" i="1" s="1"/>
  <c r="F951" i="1"/>
  <c r="G951" i="1" s="1"/>
  <c r="F927" i="1"/>
  <c r="G927" i="1" s="1"/>
  <c r="F879" i="1"/>
  <c r="G879" i="1" s="1"/>
  <c r="F843" i="1"/>
  <c r="G843" i="1" s="1"/>
  <c r="F807" i="1"/>
  <c r="G807" i="1" s="1"/>
  <c r="F632" i="1"/>
  <c r="G632" i="1" s="1"/>
  <c r="F752" i="1"/>
  <c r="G752" i="1" s="1"/>
  <c r="F699" i="1"/>
  <c r="G699" i="1" s="1"/>
  <c r="F675" i="1"/>
  <c r="G675" i="1" s="1"/>
  <c r="F651" i="1"/>
  <c r="G651" i="1" s="1"/>
  <c r="F760" i="1"/>
  <c r="G760" i="1" s="1"/>
  <c r="F579" i="1"/>
  <c r="G579" i="1" s="1"/>
  <c r="F180" i="1"/>
  <c r="G180" i="1" s="1"/>
  <c r="F986" i="1"/>
  <c r="G986" i="1" s="1"/>
  <c r="F418" i="1"/>
  <c r="G418" i="1" s="1"/>
  <c r="F938" i="1"/>
  <c r="G938" i="1" s="1"/>
  <c r="F914" i="1"/>
  <c r="G914" i="1" s="1"/>
  <c r="F866" i="1"/>
  <c r="G866" i="1" s="1"/>
  <c r="F842" i="1"/>
  <c r="G842" i="1" s="1"/>
  <c r="F818" i="1"/>
  <c r="G818" i="1" s="1"/>
  <c r="F794" i="1"/>
  <c r="G794" i="1" s="1"/>
  <c r="F770" i="1"/>
  <c r="G770" i="1" s="1"/>
  <c r="F746" i="1"/>
  <c r="G746" i="1" s="1"/>
  <c r="F953" i="1"/>
  <c r="G953" i="1" s="1"/>
  <c r="F724" i="1"/>
  <c r="G724" i="1" s="1"/>
  <c r="F674" i="1"/>
  <c r="G674" i="1" s="1"/>
  <c r="F650" i="1"/>
  <c r="G650" i="1" s="1"/>
  <c r="F572" i="1"/>
  <c r="G572" i="1" s="1"/>
  <c r="F81" i="1"/>
  <c r="G81" i="1" s="1"/>
  <c r="F331" i="1"/>
  <c r="G331" i="1" s="1"/>
  <c r="F530" i="1"/>
  <c r="G530" i="1" s="1"/>
  <c r="F506" i="1"/>
  <c r="G506" i="1" s="1"/>
  <c r="F494" i="1"/>
  <c r="G494" i="1" s="1"/>
  <c r="F275" i="1"/>
  <c r="G275" i="1" s="1"/>
  <c r="F446" i="1"/>
  <c r="G446" i="1" s="1"/>
  <c r="F157" i="1"/>
  <c r="G157" i="1" s="1"/>
  <c r="F398" i="1"/>
  <c r="G398" i="1" s="1"/>
  <c r="F374" i="1"/>
  <c r="G374" i="1" s="1"/>
  <c r="F350" i="1"/>
  <c r="G350" i="1" s="1"/>
  <c r="F326" i="1"/>
  <c r="G326" i="1" s="1"/>
  <c r="F538" i="1"/>
  <c r="G538" i="1" s="1"/>
  <c r="F278" i="1"/>
  <c r="G278" i="1" s="1"/>
  <c r="F254" i="1"/>
  <c r="G254" i="1" s="1"/>
  <c r="F230" i="1"/>
  <c r="G230" i="1" s="1"/>
  <c r="F613" i="1"/>
  <c r="G613" i="1" s="1"/>
  <c r="F119" i="1"/>
  <c r="G119" i="1" s="1"/>
  <c r="F426" i="1"/>
  <c r="G426" i="1" s="1"/>
  <c r="F134" i="1"/>
  <c r="G134" i="1" s="1"/>
  <c r="F110" i="1"/>
  <c r="G110" i="1" s="1"/>
  <c r="F62" i="1"/>
  <c r="G62" i="1" s="1"/>
  <c r="F361" i="1"/>
  <c r="G361" i="1" s="1"/>
  <c r="F14" i="1"/>
  <c r="G14" i="1" s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Урок 11 ПетровскийЕ.xlsx!Клиенты_" type="102" refreshedVersion="6" minRefreshableVersion="5">
    <extLst>
      <ext xmlns:x15="http://schemas.microsoft.com/office/spreadsheetml/2010/11/main" uri="{DE250136-89BD-433C-8126-D09CA5730AF9}">
        <x15:connection id="Клиенты_">
          <x15:rangePr sourceName="_xlcn.WorksheetConnection_Урок11ПетровскийЕ.xlsxКлиенты_"/>
        </x15:connection>
      </ext>
    </extLst>
  </connection>
  <connection id="3" name="WorksheetConnection_Урок 11 ПетровскийЕ.xlsx!Продажи_" type="102" refreshedVersion="6" minRefreshableVersion="5">
    <extLst>
      <ext xmlns:x15="http://schemas.microsoft.com/office/spreadsheetml/2010/11/main" uri="{DE250136-89BD-433C-8126-D09CA5730AF9}">
        <x15:connection id="Продажи_">
          <x15:rangePr sourceName="_xlcn.WorksheetConnection_Урок11ПетровскийЕ.xlsxПродажи_"/>
        </x15:connection>
      </ext>
    </extLst>
  </connection>
</connections>
</file>

<file path=xl/sharedStrings.xml><?xml version="1.0" encoding="utf-8"?>
<sst xmlns="http://schemas.openxmlformats.org/spreadsheetml/2006/main" count="3809" uniqueCount="1374">
  <si>
    <t>Задачи исследования</t>
  </si>
  <si>
    <t>№</t>
  </si>
  <si>
    <t>Декомпозиция</t>
  </si>
  <si>
    <t>Выводы исследования</t>
  </si>
  <si>
    <t>Анализ продаж продуктовых сетей</t>
  </si>
  <si>
    <t>Динамика продаж по магазинам</t>
  </si>
  <si>
    <t>Общие продажи показывают относительно ровный график с суммарнными ежемесячными продажами около 50т.у.е., с провалами в окт.23 и фев.24 (40т.у.е.) и высокими значениями в авг.23 и мар.24 (60т.у.е.). По отдельным магазинам графики более сложные, имеются большие разбросы (например, О'кей при средних месячных продажах в районе 2т.у.е. имеет разброс от 972 до 6048 буквально в соседних месяцах, сен.-окт.23)</t>
  </si>
  <si>
    <t>Анализ цен внутри товарной категории по магазинам</t>
  </si>
  <si>
    <t>Средние цены на единицу товара в категории разнятся между продуктовыми сетями, так, в среднем, покупки в Ленте для покупателя дороже на 10%, а в Пятёрочке - дешевле на 10%.</t>
  </si>
  <si>
    <t>Суммарные продажи по магазинам</t>
  </si>
  <si>
    <t>Суммарные продажи находятся в диапазоне от 27 до 53 т.у.е., самые большие - О'кей, Гипершлобус, самые небольшие - Пятёрочка, Билла</t>
  </si>
  <si>
    <t>Сравнение поставщиков по объемам закупок</t>
  </si>
  <si>
    <t>Анализ цен внутри категории по поставщикам</t>
  </si>
  <si>
    <t>Учёт поставщика при анализе средних цен за единицу товара в категории несущественно меняет результаты по торговым сетям, самые дорогие покупки также в Ленте (+8,6%), самые дешевые - в Пятёрочке (-11,6%)</t>
  </si>
  <si>
    <t>Суммарные продажи по поставщикам</t>
  </si>
  <si>
    <t>Суммарные продажи по поставщикам имеют большой разброс, больше всего поставщиков имеют продажи от 5 до 17 т.у.е., при этом минимальыне значения фактически нулевые (Микоян - 82 у.е.) , максимальные - значительно больше среднего (паста Зара, 29,4 т.у.е.)</t>
  </si>
  <si>
    <t>Изучение продаж по категориям товаров</t>
  </si>
  <si>
    <t>Суммарные продажи по категориям</t>
  </si>
  <si>
    <t>Основное количество категорий имеют суммарные продажи в диапазоне 25-50 т.у.е., наибольшие продажи в категории Макароны (67 т.у.е.) , наименьшее количество - колбаса (21 т.у.е), рис (27 т.у.е.), крупа (28 т.у.е.)</t>
  </si>
  <si>
    <t>Среднее кол-во по категориям (что покупают чаще)</t>
  </si>
  <si>
    <t>В среднем больше всего единиц в чеке у товаров категории Молоко (3,2 шт), меньше всего - Сыр (2,6 шт), Крупа и Йогурт (2,7 шт)</t>
  </si>
  <si>
    <t>Изучение клиентов по географии и лайфтайму</t>
  </si>
  <si>
    <t>Аналитика географии клиентов</t>
  </si>
  <si>
    <t>Клиентов и продаж больше всего для России, другие страны ~40-60%, меньше всего - Беларусь (30%)</t>
  </si>
  <si>
    <t>Кол-во дней с момента регистрациидо покупки</t>
  </si>
  <si>
    <t>И сумма продаж и количество чеков клиента имеют колоколообразное распределение в зависимости от времени прошедшего от регистрации клиента до совершения покупки. Границы колокола по половине высоты - примерно от 200 до 700 дней</t>
  </si>
  <si>
    <t xml:space="preserve">Лайфтайм клиента </t>
  </si>
  <si>
    <t>Клиенты относительно равномерно распределены по лайфтайму в диапазоне 18-30 мес., есть пик (+50%) на 18-19 мес. и на 24-26 мес.</t>
  </si>
  <si>
    <t>Частотность имен для рекламной компании</t>
  </si>
  <si>
    <t>Самые частые имена клиентов: Алевтина, Василиса, Эмилия, Жанна, Юлия, Любовь (более подробно на листе Частоты по именам)</t>
  </si>
  <si>
    <t>Платежеспособность по странам</t>
  </si>
  <si>
    <t xml:space="preserve">Больше всего продаж - клиентам из России, другие страны ~40-60% от России. Но в расчёте на одного клиента у России в среднем ~1700, что меньше чем у клиентов других стран ~1900 (разница ~12%) </t>
  </si>
  <si>
    <t xml:space="preserve">Отработка Hard Skills </t>
  </si>
  <si>
    <t>Преобразование типов и визуальное форматирование</t>
  </si>
  <si>
    <t>Условное форматирование данных</t>
  </si>
  <si>
    <t>Умные таблицы и работа с абсолютными и относительными ссылками</t>
  </si>
  <si>
    <t>Математические и текстовые функции</t>
  </si>
  <si>
    <t>Функции для работы с датой и временем</t>
  </si>
  <si>
    <t>Функции поиска и извлечения данных</t>
  </si>
  <si>
    <t>Сводные таблицы и срезы данных</t>
  </si>
  <si>
    <t>Построение диаграмм</t>
  </si>
  <si>
    <t>Суммарные продажи</t>
  </si>
  <si>
    <t>id чека</t>
  </si>
  <si>
    <t>id товара</t>
  </si>
  <si>
    <t>Поставщик</t>
  </si>
  <si>
    <t>Категория</t>
  </si>
  <si>
    <t>цена за шт в рублях</t>
  </si>
  <si>
    <t>Средняя цена категории за шт</t>
  </si>
  <si>
    <t>Отличие от среднего</t>
  </si>
  <si>
    <t>Средняя цена категории у поставщика</t>
  </si>
  <si>
    <t>Дисконт категрии поставщика</t>
  </si>
  <si>
    <t>кол-во штук в чеке</t>
  </si>
  <si>
    <t>сумма чека</t>
  </si>
  <si>
    <t>дата создания чека</t>
  </si>
  <si>
    <t>магазин покупки</t>
  </si>
  <si>
    <t>id клиента</t>
  </si>
  <si>
    <t>Клиент в программе лояльности</t>
  </si>
  <si>
    <t>Дата регистрации клиента</t>
  </si>
  <si>
    <t>Дней с регистрации до покупки</t>
  </si>
  <si>
    <t>Страна клиента</t>
  </si>
  <si>
    <t>Имя клиента</t>
  </si>
  <si>
    <t>Кол-во чеков клиента</t>
  </si>
  <si>
    <t>Сумма продаж клиента</t>
  </si>
  <si>
    <t>дял расчёта (сумм кл./кол.чек.кл)</t>
  </si>
  <si>
    <t>чеков страны</t>
  </si>
  <si>
    <t>для расч (1/кол-во чек)</t>
  </si>
  <si>
    <t>Бристоль</t>
  </si>
  <si>
    <t>Дикси</t>
  </si>
  <si>
    <t>Городской Супермаркет</t>
  </si>
  <si>
    <t>Спар</t>
  </si>
  <si>
    <t>Карусель</t>
  </si>
  <si>
    <t>Мираторг</t>
  </si>
  <si>
    <t>Мосмарт</t>
  </si>
  <si>
    <t>Перекресток</t>
  </si>
  <si>
    <t>Верный</t>
  </si>
  <si>
    <t>Пятерочка</t>
  </si>
  <si>
    <t>Гиперглобус</t>
  </si>
  <si>
    <t>Метро</t>
  </si>
  <si>
    <t>Билла</t>
  </si>
  <si>
    <t>О'кей</t>
  </si>
  <si>
    <t>Магнит</t>
  </si>
  <si>
    <t>Азбука Вкуса</t>
  </si>
  <si>
    <t>Седьмой Континент</t>
  </si>
  <si>
    <t>Ароматный Мир</t>
  </si>
  <si>
    <t>Ашан</t>
  </si>
  <si>
    <t>Лента</t>
  </si>
  <si>
    <t>категория товара</t>
  </si>
  <si>
    <t>поставщик</t>
  </si>
  <si>
    <t>Сахар</t>
  </si>
  <si>
    <t>Продимекс</t>
  </si>
  <si>
    <t>Соль</t>
  </si>
  <si>
    <t>Илецкая</t>
  </si>
  <si>
    <t>Печенье</t>
  </si>
  <si>
    <t>Юбилейное</t>
  </si>
  <si>
    <t>Макароны</t>
  </si>
  <si>
    <t>Борилла</t>
  </si>
  <si>
    <t>Овощи</t>
  </si>
  <si>
    <t>Зеленая грядка</t>
  </si>
  <si>
    <t>Сок</t>
  </si>
  <si>
    <t>Фруктовый сад</t>
  </si>
  <si>
    <t>Рыба</t>
  </si>
  <si>
    <t>Меридиан</t>
  </si>
  <si>
    <t>Кофе</t>
  </si>
  <si>
    <t>Jacobs</t>
  </si>
  <si>
    <t>Чай</t>
  </si>
  <si>
    <t>Greenfield</t>
  </si>
  <si>
    <t>Йогурт</t>
  </si>
  <si>
    <t>Ростагроэкспорт</t>
  </si>
  <si>
    <t>Мясо</t>
  </si>
  <si>
    <t>Агрокомплекс</t>
  </si>
  <si>
    <t>Сладов</t>
  </si>
  <si>
    <t>Сава</t>
  </si>
  <si>
    <t>Экстра</t>
  </si>
  <si>
    <t>Lipton</t>
  </si>
  <si>
    <t>Паста Зара</t>
  </si>
  <si>
    <t>Сыр</t>
  </si>
  <si>
    <t>Карат</t>
  </si>
  <si>
    <t>Фрукты</t>
  </si>
  <si>
    <t>Экзотик</t>
  </si>
  <si>
    <t>Макфа</t>
  </si>
  <si>
    <t>Рис</t>
  </si>
  <si>
    <t>Белый Злат</t>
  </si>
  <si>
    <t>President</t>
  </si>
  <si>
    <t>Чипсы</t>
  </si>
  <si>
    <t>Pringles</t>
  </si>
  <si>
    <t>Молоко</t>
  </si>
  <si>
    <t>Простоквашино</t>
  </si>
  <si>
    <t>Хлеб</t>
  </si>
  <si>
    <t>Хлебный Дом</t>
  </si>
  <si>
    <t>Овощной ряд</t>
  </si>
  <si>
    <t>Санта Бремор</t>
  </si>
  <si>
    <t>Конфеты</t>
  </si>
  <si>
    <t>Рот Фронт</t>
  </si>
  <si>
    <t>Добрый</t>
  </si>
  <si>
    <t>Роллтон</t>
  </si>
  <si>
    <t>Агро-Альянс</t>
  </si>
  <si>
    <t>КДВ</t>
  </si>
  <si>
    <t>Сады Придонья</t>
  </si>
  <si>
    <t>Эрманн</t>
  </si>
  <si>
    <t>Крупа</t>
  </si>
  <si>
    <t>Мистраль</t>
  </si>
  <si>
    <t>Бабаевский</t>
  </si>
  <si>
    <t>Белогорье</t>
  </si>
  <si>
    <t>Снежана</t>
  </si>
  <si>
    <t>Дарница</t>
  </si>
  <si>
    <t>Черная Карта</t>
  </si>
  <si>
    <t>Колбаса</t>
  </si>
  <si>
    <t>Окраина</t>
  </si>
  <si>
    <t>Домик в деревне</t>
  </si>
  <si>
    <t>Дымов</t>
  </si>
  <si>
    <t>Чудо</t>
  </si>
  <si>
    <t>Lay's</t>
  </si>
  <si>
    <t>Русский сахар</t>
  </si>
  <si>
    <t>Посиделкино</t>
  </si>
  <si>
    <t>Сырная долина</t>
  </si>
  <si>
    <t>Тесс</t>
  </si>
  <si>
    <t>Rich</t>
  </si>
  <si>
    <t>Фрукты-Ягоды</t>
  </si>
  <si>
    <t>Каравай</t>
  </si>
  <si>
    <t>Ахмад</t>
  </si>
  <si>
    <t>Беллакт</t>
  </si>
  <si>
    <t>Русское море</t>
  </si>
  <si>
    <t>Активиа</t>
  </si>
  <si>
    <t>Гавриш</t>
  </si>
  <si>
    <t>Русский Хлеб</t>
  </si>
  <si>
    <t>Русская картошка</t>
  </si>
  <si>
    <t>Nescafe</t>
  </si>
  <si>
    <t>Балтийский берег</t>
  </si>
  <si>
    <t>Националь</t>
  </si>
  <si>
    <t>Hochland</t>
  </si>
  <si>
    <t>Estrella</t>
  </si>
  <si>
    <t>Славянская</t>
  </si>
  <si>
    <t>Фруктовый Рай</t>
  </si>
  <si>
    <t>Красный Октябрь</t>
  </si>
  <si>
    <t>Увелка</t>
  </si>
  <si>
    <t>Агросахар</t>
  </si>
  <si>
    <t>Салта</t>
  </si>
  <si>
    <t>Славянка</t>
  </si>
  <si>
    <t>Микоян</t>
  </si>
  <si>
    <t>Ярмарка</t>
  </si>
  <si>
    <t>Черкизово</t>
  </si>
  <si>
    <t>Вимм-Билль-Данн</t>
  </si>
  <si>
    <t>Семко</t>
  </si>
  <si>
    <t>Green Garden</t>
  </si>
  <si>
    <t>Tchibo</t>
  </si>
  <si>
    <t>номер телефона клиента</t>
  </si>
  <si>
    <t>ФИО</t>
  </si>
  <si>
    <t>Программа лояльности клиента</t>
  </si>
  <si>
    <t>Код страны телефона</t>
  </si>
  <si>
    <t>Имя</t>
  </si>
  <si>
    <t>Лайфтайм, мес</t>
  </si>
  <si>
    <t>+7 974-088-4889</t>
  </si>
  <si>
    <t>Абрамов Адриан Фролович</t>
  </si>
  <si>
    <t>да</t>
  </si>
  <si>
    <t>+380 606-168-8976</t>
  </si>
  <si>
    <t>Абрамов Амвросий Богданович</t>
  </si>
  <si>
    <t>нет</t>
  </si>
  <si>
    <t>+992 266-481-3942</t>
  </si>
  <si>
    <t>Абрамова Евдокия Егоровна</t>
  </si>
  <si>
    <t>+375 260-927-0999</t>
  </si>
  <si>
    <t>Абрамова Елизавета Эдуардовна</t>
  </si>
  <si>
    <t>+7 063-931-5918</t>
  </si>
  <si>
    <t>Август Вячеславович Брагин</t>
  </si>
  <si>
    <t>+380 686-730-6702</t>
  </si>
  <si>
    <t>Авдеев Олимпий Жанович</t>
  </si>
  <si>
    <t>+7 048-020-5515</t>
  </si>
  <si>
    <t>Авдеев Филипп Елисеевич</t>
  </si>
  <si>
    <t>+7 739-924-9444</t>
  </si>
  <si>
    <t>Авдей Брониславович Владимиров</t>
  </si>
  <si>
    <t>+7 524-093-8464</t>
  </si>
  <si>
    <t>Автоном Терентьевич Филиппов</t>
  </si>
  <si>
    <t>+7 685-361-2926</t>
  </si>
  <si>
    <t>Агап Валерьевич Логинов</t>
  </si>
  <si>
    <t>+7 600-803-0627</t>
  </si>
  <si>
    <t>Агата Геннадьевна Колесникова</t>
  </si>
  <si>
    <t>+7 210-575-0459</t>
  </si>
  <si>
    <t>Агата Олеговна Мартынова</t>
  </si>
  <si>
    <t>+998 350-816-0031</t>
  </si>
  <si>
    <t>Агата Юрьевна Галкина</t>
  </si>
  <si>
    <t>+380 922-338-1312</t>
  </si>
  <si>
    <t>Аггей Валентинович Артемьев</t>
  </si>
  <si>
    <t>+992 508-269-1094</t>
  </si>
  <si>
    <t>Аггей Терентьевич Волков</t>
  </si>
  <si>
    <t>+998 692-163-4083</t>
  </si>
  <si>
    <t>Алевтина Алексеевна Исакова</t>
  </si>
  <si>
    <t>+7 456-978-0873</t>
  </si>
  <si>
    <t>Алевтина Архиповна Ефимова</t>
  </si>
  <si>
    <t>+7 981-245-0102</t>
  </si>
  <si>
    <t>Алевтина Егоровна Кузнецова</t>
  </si>
  <si>
    <t>+998 965-511-3258</t>
  </si>
  <si>
    <t>Алевтина Ефимовна Белякова</t>
  </si>
  <si>
    <t>+375 890-614-0667</t>
  </si>
  <si>
    <t>Алевтина Михайловна Зыкова</t>
  </si>
  <si>
    <t>+7 319-073-7259</t>
  </si>
  <si>
    <t>Александр Архипович Гущин</t>
  </si>
  <si>
    <t>+7 430-487-6579</t>
  </si>
  <si>
    <t>Александра Владиславовна Беляева</t>
  </si>
  <si>
    <t>+992 869-966-7816</t>
  </si>
  <si>
    <t>Александра Геннадиевна Филатова</t>
  </si>
  <si>
    <t>+380 669-437-2066</t>
  </si>
  <si>
    <t>Александра Матвеевна Артемьева</t>
  </si>
  <si>
    <t>+998 752-893-8536</t>
  </si>
  <si>
    <t>Алексеев Касьян Ефимович</t>
  </si>
  <si>
    <t>+380 001-347-5456</t>
  </si>
  <si>
    <t>Алексей Трифонович Блинов</t>
  </si>
  <si>
    <t>+375 960-328-1316</t>
  </si>
  <si>
    <t>Алина Михайловна Шестакова</t>
  </si>
  <si>
    <t>+998 090-420-2619</t>
  </si>
  <si>
    <t>Алла Геннадьевна Фомина</t>
  </si>
  <si>
    <t>+998 313-336-2516</t>
  </si>
  <si>
    <t>Алла Рудольфовна Сидорова</t>
  </si>
  <si>
    <t>+7 875-362-2366</t>
  </si>
  <si>
    <t>Амвросий Артемьевич Гаврилов</t>
  </si>
  <si>
    <t>+998 678-480-0704</t>
  </si>
  <si>
    <t>Амвросий Игнатович Юдин</t>
  </si>
  <si>
    <t>+998 662-959-7800</t>
  </si>
  <si>
    <t>Амос Гордеевич Евсеев</t>
  </si>
  <si>
    <t>+380 960-351-2387</t>
  </si>
  <si>
    <t>Анастасия Альбертовна Фролова</t>
  </si>
  <si>
    <t>+992 976-290-1474</t>
  </si>
  <si>
    <t>Анастасия Игоревна Белова</t>
  </si>
  <si>
    <t>+992 403-930-8580</t>
  </si>
  <si>
    <t>Андрон Валерьевич Морозов</t>
  </si>
  <si>
    <t>+998 777-844-5783</t>
  </si>
  <si>
    <t>Анжела Ивановна Григорьева</t>
  </si>
  <si>
    <t>+7 858-333-4042</t>
  </si>
  <si>
    <t>Анжела Филипповна Новикова</t>
  </si>
  <si>
    <t>+7 984-361-4421</t>
  </si>
  <si>
    <t>Анжелика Валериевна Рожкова</t>
  </si>
  <si>
    <t>+998 381-147-6466</t>
  </si>
  <si>
    <t>Анна Альбертовна Никифорова</t>
  </si>
  <si>
    <t>+7 189-378-6167</t>
  </si>
  <si>
    <t>Антонина Борисовна Жданова</t>
  </si>
  <si>
    <t>+992 862-124-2046</t>
  </si>
  <si>
    <t>Арсений Вилорович Лобанов</t>
  </si>
  <si>
    <t>+992 412-286-2797</t>
  </si>
  <si>
    <t>Арсений Ермолаевич Емельянов</t>
  </si>
  <si>
    <t>+7 772-932-9839</t>
  </si>
  <si>
    <t>Артемьева София Ильинична</t>
  </si>
  <si>
    <t>+992 145-030-4792</t>
  </si>
  <si>
    <t>Афанасьев Кузьма Исидорович</t>
  </si>
  <si>
    <t>+7 638-478-8735</t>
  </si>
  <si>
    <t>Бажен Дмитриевич Исаков</t>
  </si>
  <si>
    <t>+998 438-329-1521</t>
  </si>
  <si>
    <t>Баранов Эраст Терентьевич</t>
  </si>
  <si>
    <t>+7 022-690-6735</t>
  </si>
  <si>
    <t>Баранова Раиса Эльдаровна</t>
  </si>
  <si>
    <t>+380 270-120-1119</t>
  </si>
  <si>
    <t>Белов Симон Иосипович</t>
  </si>
  <si>
    <t>+380 828-307-7136</t>
  </si>
  <si>
    <t>Белозеров Лука Харлампьевич</t>
  </si>
  <si>
    <t>+998 662-556-3959</t>
  </si>
  <si>
    <t>Белоусова Жанна Кузьминична</t>
  </si>
  <si>
    <t>+375 226-887-4565</t>
  </si>
  <si>
    <t>Бирюков Олимпий Иосифович</t>
  </si>
  <si>
    <t>+7 412-542-8365</t>
  </si>
  <si>
    <t>Бирюкова Агафья Артемовна</t>
  </si>
  <si>
    <t>+992 861-842-9595</t>
  </si>
  <si>
    <t>Блинов Натан Всеволодович</t>
  </si>
  <si>
    <t>+7 962-495-5040</t>
  </si>
  <si>
    <t>Бобылев Никодим Виленович</t>
  </si>
  <si>
    <t>+7 894-636-1225</t>
  </si>
  <si>
    <t>Бобылева Анна Мироновна</t>
  </si>
  <si>
    <t>+992 943-140-9489</t>
  </si>
  <si>
    <t>Большаков Антип Тихонович</t>
  </si>
  <si>
    <t>+7 231-022-9731</t>
  </si>
  <si>
    <t>Боян Дорофеевич Калашников</t>
  </si>
  <si>
    <t>+375 156-538-5529</t>
  </si>
  <si>
    <t>Брагин Любомир Гертрудович</t>
  </si>
  <si>
    <t>+992 330-173-6947</t>
  </si>
  <si>
    <t>Брагина Полина Евгеньевна</t>
  </si>
  <si>
    <t>+7 669-661-5797</t>
  </si>
  <si>
    <t>Бурова Марфа Игоревна</t>
  </si>
  <si>
    <t>+992 204-182-8433</t>
  </si>
  <si>
    <t>Вадим Артёмович Анисимов</t>
  </si>
  <si>
    <t>+375 284-418-1233</t>
  </si>
  <si>
    <t>Валентина Захаровна Боброва</t>
  </si>
  <si>
    <t>+992 124-441-2478</t>
  </si>
  <si>
    <t>Валентина Кирилловна Семенова</t>
  </si>
  <si>
    <t>+992 644-743-9326</t>
  </si>
  <si>
    <t>Валерия Владимировна Медведева</t>
  </si>
  <si>
    <t>+7 670-667-8381</t>
  </si>
  <si>
    <t>Валерия Семеновна Потапова</t>
  </si>
  <si>
    <t>+998 247-862-3690</t>
  </si>
  <si>
    <t>Валерьян Федосеевич Цветков</t>
  </si>
  <si>
    <t>+380 174-160-6456</t>
  </si>
  <si>
    <t>Василиса Леоновна Назарова</t>
  </si>
  <si>
    <t>+992 979-262-5049</t>
  </si>
  <si>
    <t>Васильев Милован Георгиевич</t>
  </si>
  <si>
    <t>+992 654-311-2893</t>
  </si>
  <si>
    <t>Васильева Анжелика Наумовна</t>
  </si>
  <si>
    <t>+7 225-063-9920</t>
  </si>
  <si>
    <t>Велимир Игоревич Макаров</t>
  </si>
  <si>
    <t>+375 796-304-7865</t>
  </si>
  <si>
    <t>Вера Георгиевна Некрасова</t>
  </si>
  <si>
    <t>+992 638-653-7931</t>
  </si>
  <si>
    <t>Вероника Геннадьевна Воронова</t>
  </si>
  <si>
    <t>+380 835-708-4433</t>
  </si>
  <si>
    <t>Вероника Евгеньевна Федосеева</t>
  </si>
  <si>
    <t>+380 286-003-5332</t>
  </si>
  <si>
    <t>Вероника Руслановна Ефремова</t>
  </si>
  <si>
    <t>+375 678-304-0891</t>
  </si>
  <si>
    <t>Вероника Сергеевна Блинова</t>
  </si>
  <si>
    <t>+992 326-136-2416</t>
  </si>
  <si>
    <t>Виктор Жанович Никифоров</t>
  </si>
  <si>
    <t>+375 074-074-0170</t>
  </si>
  <si>
    <t>Виктор Марсович Игнатов</t>
  </si>
  <si>
    <t>+998 436-367-6830</t>
  </si>
  <si>
    <t>Виктория Ильинична Соколова</t>
  </si>
  <si>
    <t>+998 643-985-0175</t>
  </si>
  <si>
    <t>Виктория Наумовна Никитина</t>
  </si>
  <si>
    <t>+380 633-205-1404</t>
  </si>
  <si>
    <t>Виноградов Карл Алексеевич</t>
  </si>
  <si>
    <t>+380 030-138-6532</t>
  </si>
  <si>
    <t>Вишняков Фома Викентьевич</t>
  </si>
  <si>
    <t>+7 028-813-4020</t>
  </si>
  <si>
    <t>Вишняков Ярослав Анатольевич</t>
  </si>
  <si>
    <t>+7 915-487-8205</t>
  </si>
  <si>
    <t>Владилен Иосифович Третьяков</t>
  </si>
  <si>
    <t>+7 731-326-3751</t>
  </si>
  <si>
    <t>Владимиров Орест Артемьевич</t>
  </si>
  <si>
    <t>+375 524-220-8374</t>
  </si>
  <si>
    <t>Владимирова Алина Феликсовна</t>
  </si>
  <si>
    <t>+998 437-737-9329</t>
  </si>
  <si>
    <t>Власов Адриан Чеславович</t>
  </si>
  <si>
    <t>+7 056-712-2591</t>
  </si>
  <si>
    <t>Волков Викентий Герасимович</t>
  </si>
  <si>
    <t>+7 661-552-6669</t>
  </si>
  <si>
    <t>Волкова Валентина Николаевна</t>
  </si>
  <si>
    <t>+998 342-700-2159</t>
  </si>
  <si>
    <t>Воробьева Анжела Аскольдовна</t>
  </si>
  <si>
    <t>+7 914-597-1350</t>
  </si>
  <si>
    <t>Гаврилов Матвей Трифонович</t>
  </si>
  <si>
    <t>+998 087-830-4222</t>
  </si>
  <si>
    <t>Галактион Жанович Новиков</t>
  </si>
  <si>
    <t>+375 523-528-4996</t>
  </si>
  <si>
    <t>Галина Кирилловна Прохорова</t>
  </si>
  <si>
    <t>+7 542-005-0327</t>
  </si>
  <si>
    <t>Галина Семеновна Петухова</t>
  </si>
  <si>
    <t>+7 181-799-6850</t>
  </si>
  <si>
    <t>Герасимов Еремей Демидович</t>
  </si>
  <si>
    <t>+380 959-961-5281</t>
  </si>
  <si>
    <t>Герасимов Родион Харитонович</t>
  </si>
  <si>
    <t>+380 315-815-3268</t>
  </si>
  <si>
    <t>Герман Арсеньевич Калинин</t>
  </si>
  <si>
    <t>+992 756-085-4605</t>
  </si>
  <si>
    <t>г-жа Воробьева Иванна Юрьевна</t>
  </si>
  <si>
    <t>+375 268-005-4917</t>
  </si>
  <si>
    <t>г-жа Ефимова Анна Филипповна</t>
  </si>
  <si>
    <t>+380 255-745-0289</t>
  </si>
  <si>
    <t>г-жа Миронова Клавдия Феликсовна</t>
  </si>
  <si>
    <t>+7 340-358-5907</t>
  </si>
  <si>
    <t>Глафира Николаевна Мельникова</t>
  </si>
  <si>
    <t>+992 377-961-6550</t>
  </si>
  <si>
    <t>г-н Зуев Трифон Зиновьевич</t>
  </si>
  <si>
    <t>+7 981-183-3972</t>
  </si>
  <si>
    <t>г-н Копылов Лаврентий Артемьевич</t>
  </si>
  <si>
    <t>+7 109-995-2846</t>
  </si>
  <si>
    <t>г-н Рыбаков Автоном Антонович</t>
  </si>
  <si>
    <t>+992 292-122-7648</t>
  </si>
  <si>
    <t>г-н Савельев Федосий Феоктистович</t>
  </si>
  <si>
    <t>+998 455-746-0633</t>
  </si>
  <si>
    <t>Горбунова Алевтина Максимовна</t>
  </si>
  <si>
    <t>+998 876-305-1700</t>
  </si>
  <si>
    <t>Горбунова Наина Филипповна</t>
  </si>
  <si>
    <t>+992 774-047-4624</t>
  </si>
  <si>
    <t>Гордей Матвеевич Медведев</t>
  </si>
  <si>
    <t>+7 963-508-8333</t>
  </si>
  <si>
    <t>Горшкова Василиса Святославовна</t>
  </si>
  <si>
    <t>+380 668-055-3546</t>
  </si>
  <si>
    <t>Горшкова Клавдия Борисовна</t>
  </si>
  <si>
    <t>+998 220-798-0143</t>
  </si>
  <si>
    <t>Гостомысл Фомич Одинцов</t>
  </si>
  <si>
    <t>+380 245-175-6131</t>
  </si>
  <si>
    <t>Григорьев Сократ Ануфриевич</t>
  </si>
  <si>
    <t>+998 773-281-1360</t>
  </si>
  <si>
    <t>Григорьева Ульяна Артемовна</t>
  </si>
  <si>
    <t>+998 169-477-8408</t>
  </si>
  <si>
    <t>Гуляева Раиса Кузьминична</t>
  </si>
  <si>
    <t>+992 863-895-4307</t>
  </si>
  <si>
    <t>Гурьев Влас Юлианович</t>
  </si>
  <si>
    <t>+998 678-470-2329</t>
  </si>
  <si>
    <t>Гурьев Евсей Гертрудович</t>
  </si>
  <si>
    <t>+380 249-840-3292</t>
  </si>
  <si>
    <t>Гурьева Людмила Владимировна</t>
  </si>
  <si>
    <t>+998 265-405-9627</t>
  </si>
  <si>
    <t>Гущин Ипполит Яковлевич</t>
  </si>
  <si>
    <t>+998 838-480-9390</t>
  </si>
  <si>
    <t>Давыд Фёдорович Белоусов</t>
  </si>
  <si>
    <t>+380 363-690-1507</t>
  </si>
  <si>
    <t>Давыд Филатович Мухин</t>
  </si>
  <si>
    <t>+380 937-173-7394</t>
  </si>
  <si>
    <t>Давыдов Амос Владиславович</t>
  </si>
  <si>
    <t>+998 783-609-3463</t>
  </si>
  <si>
    <t>Дарья Степановна Потапова</t>
  </si>
  <si>
    <t>+992 110-427-6136</t>
  </si>
  <si>
    <t>Дементий Антипович Мухин</t>
  </si>
  <si>
    <t>+992 520-869-0598</t>
  </si>
  <si>
    <t>Демид Антонович Мясников</t>
  </si>
  <si>
    <t>+380 469-601-0972</t>
  </si>
  <si>
    <t>Дмитрий Трифонович Денисов</t>
  </si>
  <si>
    <t>+7 219-942-5792</t>
  </si>
  <si>
    <t>Дорофеев Тимур Валерьянович</t>
  </si>
  <si>
    <t>+380 737-667-7208</t>
  </si>
  <si>
    <t>Дьячков Серафим Дорофеевич</t>
  </si>
  <si>
    <t>+992 046-188-5111</t>
  </si>
  <si>
    <t>Евгения Георгиевна Рожкова</t>
  </si>
  <si>
    <t>+998 581-380-6694</t>
  </si>
  <si>
    <t>Евдокимов Януарий Феликсович</t>
  </si>
  <si>
    <t>+998 955-643-6256</t>
  </si>
  <si>
    <t>Евдокия Ефимовна Карпова</t>
  </si>
  <si>
    <t>+380 293-011-4872</t>
  </si>
  <si>
    <t>Евдокия Эдуардовна Соловьева</t>
  </si>
  <si>
    <t>+7 836-233-8115</t>
  </si>
  <si>
    <t>Евпраксия Федоровна Фомина</t>
  </si>
  <si>
    <t>+7 560-711-8976</t>
  </si>
  <si>
    <t>Евсеев Ратмир Артемьевич</t>
  </si>
  <si>
    <t>+380 383-190-2360</t>
  </si>
  <si>
    <t>Евфросиния Петровна Чернова</t>
  </si>
  <si>
    <t>+998 455-040-0995</t>
  </si>
  <si>
    <t>Евфросиния Тимофеевна Миронова</t>
  </si>
  <si>
    <t>+7 411-180-0061</t>
  </si>
  <si>
    <t>Екатерина Рудольфовна Кулакова</t>
  </si>
  <si>
    <t>+7 502-802-5787</t>
  </si>
  <si>
    <t>Елена Эдуардовна Кудряшова</t>
  </si>
  <si>
    <t>+7 085-149-7713</t>
  </si>
  <si>
    <t>Елизавета Артемовна Данилова</t>
  </si>
  <si>
    <t>+998 583-835-9258</t>
  </si>
  <si>
    <t>Елизавета Яковлевна Лапина</t>
  </si>
  <si>
    <t>+992 403-485-6889</t>
  </si>
  <si>
    <t>Елизар Архипович Щербаков</t>
  </si>
  <si>
    <t>+998 714-433-6940</t>
  </si>
  <si>
    <t>Елизар Харлампьевич Мамонтов</t>
  </si>
  <si>
    <t>+998 766-764-4076</t>
  </si>
  <si>
    <t>Елисей Игнатович Лобанов</t>
  </si>
  <si>
    <t>+380 950-384-1472</t>
  </si>
  <si>
    <t>Емельянов Игорь Андреевич</t>
  </si>
  <si>
    <t>+375 986-655-6691</t>
  </si>
  <si>
    <t>Еремей Бориславович Воронов</t>
  </si>
  <si>
    <t>+380 667-385-3298</t>
  </si>
  <si>
    <t>Ермаков Вадим Юлианович</t>
  </si>
  <si>
    <t>+7 755-098-2625</t>
  </si>
  <si>
    <t>Ермаков Всеслав Эдуардович</t>
  </si>
  <si>
    <t>+375 972-832-7690</t>
  </si>
  <si>
    <t>Ермаков Степан Егорович</t>
  </si>
  <si>
    <t>+7 212-350-2928</t>
  </si>
  <si>
    <t>Ермаков Ярослав Тихонович</t>
  </si>
  <si>
    <t>+7 816-795-8885</t>
  </si>
  <si>
    <t>Ермакова Дарья Алексеевна</t>
  </si>
  <si>
    <t>+7 833-884-1180</t>
  </si>
  <si>
    <t>Ефремов Епифан Ильич</t>
  </si>
  <si>
    <t>+992 443-164-9246</t>
  </si>
  <si>
    <t>Жанна Станиславовна Семенова</t>
  </si>
  <si>
    <t>+992 908-969-9000</t>
  </si>
  <si>
    <t>Жданов Аверьян Валерьевич</t>
  </si>
  <si>
    <t>+998 388-311-1484</t>
  </si>
  <si>
    <t>Жуков Никифор Фомич</t>
  </si>
  <si>
    <t>+380 266-548-4802</t>
  </si>
  <si>
    <t>Журавлев Аристарх Евсеевич</t>
  </si>
  <si>
    <t>+7 449-357-2065</t>
  </si>
  <si>
    <t>Журавлева Александра Валентиновна</t>
  </si>
  <si>
    <t>+380 833-248-7380</t>
  </si>
  <si>
    <t>Зайцев Ефрем Даниилович</t>
  </si>
  <si>
    <t>+992 852-094-1088</t>
  </si>
  <si>
    <t>Захар Артемьевич Воробьев</t>
  </si>
  <si>
    <t>+375 563-314-3708</t>
  </si>
  <si>
    <t>Зоя Вячеславовна Панова</t>
  </si>
  <si>
    <t>+7 089-779-0837</t>
  </si>
  <si>
    <t>Зоя Егоровна Третьякова</t>
  </si>
  <si>
    <t>+998 591-865-8342</t>
  </si>
  <si>
    <t>Зоя Кирилловна Брагина</t>
  </si>
  <si>
    <t>+992 906-130-4174</t>
  </si>
  <si>
    <t>Зуев Гостомысл Игоревич</t>
  </si>
  <si>
    <t>+375 187-052-9526</t>
  </si>
  <si>
    <t>Зыкова Таисия Леонидовна</t>
  </si>
  <si>
    <t>+992 672-498-6349</t>
  </si>
  <si>
    <t>Иванна Захаровна Сергеева</t>
  </si>
  <si>
    <t>+998 237-658-9236</t>
  </si>
  <si>
    <t>Иванна Наумовна Иванова</t>
  </si>
  <si>
    <t>+998 053-607-1948</t>
  </si>
  <si>
    <t>Иванов Христофор Ильясович</t>
  </si>
  <si>
    <t>+992 772-470-1976</t>
  </si>
  <si>
    <t>Игнатова Вера Вячеславовна</t>
  </si>
  <si>
    <t>+380 809-127-8060</t>
  </si>
  <si>
    <t>Измаил Глебович Зыков</t>
  </si>
  <si>
    <t>+7 640-461-4099</t>
  </si>
  <si>
    <t>Ильина Милица Захаровна</t>
  </si>
  <si>
    <t>+7 571-938-4741</t>
  </si>
  <si>
    <t>Ипат Дмитриевич Панов</t>
  </si>
  <si>
    <t>+992 129-804-1705</t>
  </si>
  <si>
    <t>Ипатий Устинович Зимин</t>
  </si>
  <si>
    <t>+375 242-923-3569</t>
  </si>
  <si>
    <t>Ираида Егоровна Родионова</t>
  </si>
  <si>
    <t>+992 964-689-9206</t>
  </si>
  <si>
    <t>Ираида Феликсовна Белоусова</t>
  </si>
  <si>
    <t>+7 559-899-4463</t>
  </si>
  <si>
    <t>Ираклий Изотович Авдеев</t>
  </si>
  <si>
    <t>+375 958-521-7488</t>
  </si>
  <si>
    <t>Ирина Анатольевна Васильева</t>
  </si>
  <si>
    <t>+375 841-273-5425</t>
  </si>
  <si>
    <t>Ирина Макаровна Шарова</t>
  </si>
  <si>
    <t>+998 997-462-0828</t>
  </si>
  <si>
    <t>Исакова Людмила Олеговна</t>
  </si>
  <si>
    <t>+992 248-066-2060</t>
  </si>
  <si>
    <t>Ия Никифоровна Лапина</t>
  </si>
  <si>
    <t>+380 524-191-7258</t>
  </si>
  <si>
    <t>Ия Робертовна Белова</t>
  </si>
  <si>
    <t>+375 820-460-9487</t>
  </si>
  <si>
    <t>Калинин Лев Феодосьевич</t>
  </si>
  <si>
    <t>+998 271-883-9995</t>
  </si>
  <si>
    <t>Калинин Никита Артурович</t>
  </si>
  <si>
    <t>+380 622-144-1703</t>
  </si>
  <si>
    <t>Калинина Ирина Филипповна</t>
  </si>
  <si>
    <t>+380 465-945-6481</t>
  </si>
  <si>
    <t>Капитон Феликсович Кабанов</t>
  </si>
  <si>
    <t>+7 710-415-0428</t>
  </si>
  <si>
    <t>Капитон Харитонович Родионов</t>
  </si>
  <si>
    <t>+7 747-678-7543</t>
  </si>
  <si>
    <t>Капустина Тамара Валериевна</t>
  </si>
  <si>
    <t>+375 205-037-7882</t>
  </si>
  <si>
    <t>Карп Афанасьевич Фомичев</t>
  </si>
  <si>
    <t>+375 226-003-8992</t>
  </si>
  <si>
    <t>Кир Васильевич Горбунов</t>
  </si>
  <si>
    <t>+380 671-809-3559</t>
  </si>
  <si>
    <t>Кира Степановна Рогова</t>
  </si>
  <si>
    <t>+992 904-682-2250</t>
  </si>
  <si>
    <t>Кириллов Валерьян Иосипович</t>
  </si>
  <si>
    <t>+380 265-102-2104</t>
  </si>
  <si>
    <t>Кириллова Пелагея Юльевна</t>
  </si>
  <si>
    <t>+7 629-137-1639</t>
  </si>
  <si>
    <t>Клавдия Богдановна Ковалева</t>
  </si>
  <si>
    <t>+375 881-217-3017</t>
  </si>
  <si>
    <t>Клавдия Константиновна Хохлова</t>
  </si>
  <si>
    <t>+7 450-475-2540</t>
  </si>
  <si>
    <t>Князев Платон Андреевич</t>
  </si>
  <si>
    <t>+992 234-736-4616</t>
  </si>
  <si>
    <t>Князева Акулина Алексеевна</t>
  </si>
  <si>
    <t>+380 076-252-5210</t>
  </si>
  <si>
    <t>Кондратьева Валентина Львовна</t>
  </si>
  <si>
    <t>+7 616-701-4879</t>
  </si>
  <si>
    <t>Конон Валентинович Владимиров</t>
  </si>
  <si>
    <t>+7 747-866-6152</t>
  </si>
  <si>
    <t>Кононова Прасковья Павловна</t>
  </si>
  <si>
    <t>+992 550-001-8470</t>
  </si>
  <si>
    <t>Кононова Элеонора Юрьевна</t>
  </si>
  <si>
    <t>+7 269-195-3186</t>
  </si>
  <si>
    <t>Константин Ефимьевич Колесников</t>
  </si>
  <si>
    <t>+375 933-846-4405</t>
  </si>
  <si>
    <t>Константинов Милован Денисович</t>
  </si>
  <si>
    <t>+380 329-195-8747</t>
  </si>
  <si>
    <t>Копылов Мартьян Августович</t>
  </si>
  <si>
    <t>+7 722-155-8660</t>
  </si>
  <si>
    <t>Копылова Эмилия Тарасовна</t>
  </si>
  <si>
    <t>+7 191-068-2694</t>
  </si>
  <si>
    <t>Корнил Адрианович Комиссаров</t>
  </si>
  <si>
    <t>+992 666-298-7733</t>
  </si>
  <si>
    <t>Корнилов Леон Иосипович</t>
  </si>
  <si>
    <t>+992 908-369-0617</t>
  </si>
  <si>
    <t>Королев Феофан Бориславович</t>
  </si>
  <si>
    <t>+998 154-674-1649</t>
  </si>
  <si>
    <t>Костина Жанна Рубеновна</t>
  </si>
  <si>
    <t>+7 529-529-9415</t>
  </si>
  <si>
    <t>Кошелева Марина Рудольфовна</t>
  </si>
  <si>
    <t>+7 362-778-4019</t>
  </si>
  <si>
    <t>Красильников Павел Ермилович</t>
  </si>
  <si>
    <t>+7 219-084-6295</t>
  </si>
  <si>
    <t>Ксения Кузьминична Авдеева</t>
  </si>
  <si>
    <t>+7 454-941-1729</t>
  </si>
  <si>
    <t>Кудрявцев Демид Ерофеевич</t>
  </si>
  <si>
    <t>+998 525-413-6836</t>
  </si>
  <si>
    <t>Кудрявцева Ульяна Филипповна</t>
  </si>
  <si>
    <t>+375 173-908-3215</t>
  </si>
  <si>
    <t>Кудряшов Влас Алексеевич</t>
  </si>
  <si>
    <t>+380 947-602-2812</t>
  </si>
  <si>
    <t>Кудряшова Василиса Болеславовна</t>
  </si>
  <si>
    <t>+380 611-258-8704</t>
  </si>
  <si>
    <t>Кузнецов Севастьян Валерьевич</t>
  </si>
  <si>
    <t>+380 855-516-3611</t>
  </si>
  <si>
    <t>Кулакова Нина Семеновна</t>
  </si>
  <si>
    <t>+7 120-273-0435</t>
  </si>
  <si>
    <t>Куликова Евгения Григорьевна</t>
  </si>
  <si>
    <t>+375 844-419-2850</t>
  </si>
  <si>
    <t>Лавр Харлампович Беляков</t>
  </si>
  <si>
    <t>+998 849-649-9045</t>
  </si>
  <si>
    <t>Лаврентьева Вера Владиславовна</t>
  </si>
  <si>
    <t>+380 916-341-6028</t>
  </si>
  <si>
    <t>Лаврентьева Маргарита Артемовна</t>
  </si>
  <si>
    <t>+7 376-172-1887</t>
  </si>
  <si>
    <t>Ладимир Гурьевич Егоров</t>
  </si>
  <si>
    <t>+992 059-483-3104</t>
  </si>
  <si>
    <t>Лазарев Аникей Венедиктович</t>
  </si>
  <si>
    <t>+992 358-380-4702</t>
  </si>
  <si>
    <t>Лазарев Арефий Анатольевич</t>
  </si>
  <si>
    <t>+380 697-469-4252</t>
  </si>
  <si>
    <t>Лазарев Софон Якубович</t>
  </si>
  <si>
    <t>+380 487-238-5930</t>
  </si>
  <si>
    <t>Лапин Эрнест Антипович</t>
  </si>
  <si>
    <t>+7 997-792-5112</t>
  </si>
  <si>
    <t>Лариса Романовна Крюкова</t>
  </si>
  <si>
    <t>+992 852-358-1111</t>
  </si>
  <si>
    <t>Лариса Степановна Гурьева</t>
  </si>
  <si>
    <t>+7 091-838-5158</t>
  </si>
  <si>
    <t>Леон Аверьянович Захаров</t>
  </si>
  <si>
    <t>+380 369-038-6358</t>
  </si>
  <si>
    <t>Леонид Арсенович Давыдов</t>
  </si>
  <si>
    <t>+7 630-011-3417</t>
  </si>
  <si>
    <t>Лидия Андреевна Крюкова</t>
  </si>
  <si>
    <t>+998 498-706-1394</t>
  </si>
  <si>
    <t>Лонгин Арсенович Никонов</t>
  </si>
  <si>
    <t>+7 632-222-4524</t>
  </si>
  <si>
    <t>Лора Болеславовна Потапова</t>
  </si>
  <si>
    <t>+992 028-876-8250</t>
  </si>
  <si>
    <t>Лора Вадимовна Турова</t>
  </si>
  <si>
    <t>+375 280-614-3764</t>
  </si>
  <si>
    <t>Лука Игнатьевич Власов</t>
  </si>
  <si>
    <t>+375 690-843-0501</t>
  </si>
  <si>
    <t>Лукин Борис Власович</t>
  </si>
  <si>
    <t>+375 077-514-8048</t>
  </si>
  <si>
    <t>Лукин Харлампий Игнатович</t>
  </si>
  <si>
    <t>+7 321-005-5110</t>
  </si>
  <si>
    <t>Лукия Ефимовна Тимофеева</t>
  </si>
  <si>
    <t>+992 253-231-6427</t>
  </si>
  <si>
    <t>Лыткина Вера Ждановна</t>
  </si>
  <si>
    <t>+375 869-843-0628</t>
  </si>
  <si>
    <t>Лыткина Ираида Александровна</t>
  </si>
  <si>
    <t>+998 523-421-5092</t>
  </si>
  <si>
    <t>Любим Зиновьевич Брагин</t>
  </si>
  <si>
    <t>+7 535-345-7895</t>
  </si>
  <si>
    <t>Любовь Альбертовна Одинцова</t>
  </si>
  <si>
    <t>+375 253-379-5656</t>
  </si>
  <si>
    <t>Любовь Богдановна Новикова</t>
  </si>
  <si>
    <t>+380 545-746-8707</t>
  </si>
  <si>
    <t>Любовь Георгиевна Мамонтова</t>
  </si>
  <si>
    <t>+375 342-835-7024</t>
  </si>
  <si>
    <t>Любовь Павловна Капустина</t>
  </si>
  <si>
    <t>+7 977-556-0650</t>
  </si>
  <si>
    <t>Любовь Романовна Данилова</t>
  </si>
  <si>
    <t>+7 052-743-8708</t>
  </si>
  <si>
    <t>Любомир Архипович Пономарев</t>
  </si>
  <si>
    <t>+7 524-548-9435</t>
  </si>
  <si>
    <t>Любомир Валерианович Туров</t>
  </si>
  <si>
    <t>+375 722-671-7064</t>
  </si>
  <si>
    <t>Любомир Ермолаевич Стрелков</t>
  </si>
  <si>
    <t>+992 570-665-8734</t>
  </si>
  <si>
    <t>Любосмысл Тихонович Веселов</t>
  </si>
  <si>
    <t>+992 614-322-7161</t>
  </si>
  <si>
    <t>Людмила Борисовна Иванова</t>
  </si>
  <si>
    <t>+7 592-570-4871</t>
  </si>
  <si>
    <t>Майя Вадимовна Рябова</t>
  </si>
  <si>
    <t>+375 165-356-7542</t>
  </si>
  <si>
    <t>Максим Анатольевич Семенов</t>
  </si>
  <si>
    <t>+7 197-654-6044</t>
  </si>
  <si>
    <t>Максимова Евпраксия Ждановна</t>
  </si>
  <si>
    <t>+7 782-443-4000</t>
  </si>
  <si>
    <t>Максимова Елена Валериевна</t>
  </si>
  <si>
    <t>+998 241-358-6988</t>
  </si>
  <si>
    <t>Маргарита Ждановна Зуева</t>
  </si>
  <si>
    <t>+992 878-995-1603</t>
  </si>
  <si>
    <t>Мария Анатольевна Смирнова</t>
  </si>
  <si>
    <t>+998 049-489-2171</t>
  </si>
  <si>
    <t>Мария Кузьминична Борисова</t>
  </si>
  <si>
    <t>+998 608-979-4237</t>
  </si>
  <si>
    <t>Марк Яковлевич Корнилов</t>
  </si>
  <si>
    <t>+998 213-223-6638</t>
  </si>
  <si>
    <t>Маркова Василиса Юрьевна</t>
  </si>
  <si>
    <t>+998 941-560-7307</t>
  </si>
  <si>
    <t>Маркова Ксения Максимовна</t>
  </si>
  <si>
    <t>+998 936-440-2703</t>
  </si>
  <si>
    <t>Мартын Августович Баранов</t>
  </si>
  <si>
    <t>+998 856-058-2613</t>
  </si>
  <si>
    <t>Мартынов Фома Гордеевич</t>
  </si>
  <si>
    <t>+7 975-515-1931</t>
  </si>
  <si>
    <t>Марфа Архиповна Белоусова</t>
  </si>
  <si>
    <t>+998 035-761-6314</t>
  </si>
  <si>
    <t>Марфа Георгиевна Титова</t>
  </si>
  <si>
    <t>+7 354-672-8947</t>
  </si>
  <si>
    <t>Марфа Эдуардовна Макарова</t>
  </si>
  <si>
    <t>+7 747-226-1755</t>
  </si>
  <si>
    <t>Маслов Захар Феофанович</t>
  </si>
  <si>
    <t>+7 709-119-0759</t>
  </si>
  <si>
    <t>Маслов Сократ Анатольевич</t>
  </si>
  <si>
    <t>+375 285-458-8961</t>
  </si>
  <si>
    <t>Маслова Агафья Юрьевна</t>
  </si>
  <si>
    <t>+7 729-805-4220</t>
  </si>
  <si>
    <t>Маслова Анастасия Станиславовна</t>
  </si>
  <si>
    <t>+380 119-291-6424</t>
  </si>
  <si>
    <t>Маслова Иванна Макаровна</t>
  </si>
  <si>
    <t>+380 728-449-1745</t>
  </si>
  <si>
    <t>Матвей Адамович Богданов</t>
  </si>
  <si>
    <t>+380 341-215-3278</t>
  </si>
  <si>
    <t>Медведева Алина Алексеевна</t>
  </si>
  <si>
    <t>+7 592-632-8448</t>
  </si>
  <si>
    <t>Меркушева Марина Наумовна</t>
  </si>
  <si>
    <t>+998 006-788-9211</t>
  </si>
  <si>
    <t>Мефодий Филиппович Воробьев</t>
  </si>
  <si>
    <t>+380 280-785-9631</t>
  </si>
  <si>
    <t>Мирон Давидович Горбачев</t>
  </si>
  <si>
    <t>+7 613-538-5501</t>
  </si>
  <si>
    <t>Миронов Аверкий Зиновьевич</t>
  </si>
  <si>
    <t>+375 427-098-5558</t>
  </si>
  <si>
    <t>Миронов Фома Вилорович</t>
  </si>
  <si>
    <t>+7 411-977-9395</t>
  </si>
  <si>
    <t>Михайлова Лора Наумовна</t>
  </si>
  <si>
    <t>+7 147-975-5645</t>
  </si>
  <si>
    <t>Михеев Андроник Ефимьевич</t>
  </si>
  <si>
    <t>+7 173-514-9301</t>
  </si>
  <si>
    <t>Михей Феликсович Лихачев</t>
  </si>
  <si>
    <t>+380 971-032-0139</t>
  </si>
  <si>
    <t>Моисеев Евстафий Чеславович</t>
  </si>
  <si>
    <t>+998 824-309-1395</t>
  </si>
  <si>
    <t>Морозова Майя Борисовна</t>
  </si>
  <si>
    <t>+7 142-825-3773</t>
  </si>
  <si>
    <t>Морозова Феврония Николаевна</t>
  </si>
  <si>
    <t>+7 584-823-9648</t>
  </si>
  <si>
    <t>Муравьева Алла Петровна</t>
  </si>
  <si>
    <t>+7 869-111-2094</t>
  </si>
  <si>
    <t>Мясников Зосима Якубович</t>
  </si>
  <si>
    <t>+7 007-157-8873</t>
  </si>
  <si>
    <t>Назар Августович Назаров</t>
  </si>
  <si>
    <t>+7 689-265-9126</t>
  </si>
  <si>
    <t>Назаров Пантелеймон Трофимович</t>
  </si>
  <si>
    <t>+7 181-999-1398</t>
  </si>
  <si>
    <t>Назарова Ия Ивановна</t>
  </si>
  <si>
    <t>+998 661-487-5525</t>
  </si>
  <si>
    <t>Наталья Геннадьевна Колесникова</t>
  </si>
  <si>
    <t>+380 802-906-1048</t>
  </si>
  <si>
    <t>Нестеров Чеслав Аверьянович</t>
  </si>
  <si>
    <t>+7 414-973-8213</t>
  </si>
  <si>
    <t>Нестерова Таисия Яковлевна</t>
  </si>
  <si>
    <t>+7 778-043-0691</t>
  </si>
  <si>
    <t>Никанор Феодосьевич Воронов</t>
  </si>
  <si>
    <t>+375 299-252-6550</t>
  </si>
  <si>
    <t>Никита Венедиктович Третьяков</t>
  </si>
  <si>
    <t>+7 379-140-2865</t>
  </si>
  <si>
    <t>Никита Виленович Степанов</t>
  </si>
  <si>
    <t>+7 724-995-2653</t>
  </si>
  <si>
    <t>Никитин Светозар Харлампьевич</t>
  </si>
  <si>
    <t>+375 956-020-3484</t>
  </si>
  <si>
    <t>Никитина Лора Георгиевна</t>
  </si>
  <si>
    <t>+7 648-807-1917</t>
  </si>
  <si>
    <t>Никифоров Богдан Харитонович</t>
  </si>
  <si>
    <t>+998 481-371-2630</t>
  </si>
  <si>
    <t>Никодим Арсенович Потапов</t>
  </si>
  <si>
    <t>+375 682-373-1802</t>
  </si>
  <si>
    <t>Никодим Игоревич Бобров</t>
  </si>
  <si>
    <t>+7 727-444-8253</t>
  </si>
  <si>
    <t>Николаева Зинаида Ивановна</t>
  </si>
  <si>
    <t>+7 244-331-6219</t>
  </si>
  <si>
    <t>Николай Гавриилович Савин</t>
  </si>
  <si>
    <t>+380 169-087-4183</t>
  </si>
  <si>
    <t>Николай Феоктистович Дроздов</t>
  </si>
  <si>
    <t>+992 638-430-8419</t>
  </si>
  <si>
    <t>Никонов Софон Авдеевич</t>
  </si>
  <si>
    <t>+380 229-176-0124</t>
  </si>
  <si>
    <t>Нинель Кузьминична Журавлева</t>
  </si>
  <si>
    <t>+375 372-396-9651</t>
  </si>
  <si>
    <t>Нинель Натановна Лазарева</t>
  </si>
  <si>
    <t>+992 994-189-2821</t>
  </si>
  <si>
    <t>Новиков Ростислав Августович</t>
  </si>
  <si>
    <t>+375 529-351-9731</t>
  </si>
  <si>
    <t>Новикова Ия Рубеновна</t>
  </si>
  <si>
    <t>+375 743-922-4671</t>
  </si>
  <si>
    <t>Новикова Лидия Павловна</t>
  </si>
  <si>
    <t>+7 753-596-5037</t>
  </si>
  <si>
    <t>Носкова Вера Федоровна</t>
  </si>
  <si>
    <t>+7 260-379-8995</t>
  </si>
  <si>
    <t>Носкова Ольга Ждановна</t>
  </si>
  <si>
    <t>+998 284-687-3096</t>
  </si>
  <si>
    <t>Овчинникова Зоя Вячеславовна</t>
  </si>
  <si>
    <t>+380 254-333-6466</t>
  </si>
  <si>
    <t>Одинцов Анисим Евсеевич</t>
  </si>
  <si>
    <t>+7 352-652-3977</t>
  </si>
  <si>
    <t>Октябрина Павловна Зимина</t>
  </si>
  <si>
    <t>+998 087-023-3754</t>
  </si>
  <si>
    <t>Олимпиада Львовна Михайлова</t>
  </si>
  <si>
    <t>+375 477-336-9780</t>
  </si>
  <si>
    <t>Ольга Аскольдовна Данилова</t>
  </si>
  <si>
    <t>+992 902-872-9763</t>
  </si>
  <si>
    <t>Орехова Кира Натановна</t>
  </si>
  <si>
    <t>+998 353-736-8172</t>
  </si>
  <si>
    <t>Осипов Светозар Ефремович</t>
  </si>
  <si>
    <t>+998 176-720-2162</t>
  </si>
  <si>
    <t>Панова Евгения Викторовна</t>
  </si>
  <si>
    <t>+992 883-671-0611</t>
  </si>
  <si>
    <t>Панфил Федотович Шаров</t>
  </si>
  <si>
    <t>+998 999-821-3025</t>
  </si>
  <si>
    <t>Пахом Даниилович Кузьмин</t>
  </si>
  <si>
    <t>+992 555-207-4186</t>
  </si>
  <si>
    <t>Пелагея Антоновна Цветкова</t>
  </si>
  <si>
    <t>+992 314-900-5858</t>
  </si>
  <si>
    <t>Пестов Измаил Глебович</t>
  </si>
  <si>
    <t>+7 352-977-7374</t>
  </si>
  <si>
    <t>Петрова Майя Богдановна</t>
  </si>
  <si>
    <t>+7 899-265-0963</t>
  </si>
  <si>
    <t>Полина Николаевна Евдокимова</t>
  </si>
  <si>
    <t>+998 826-456-9884</t>
  </si>
  <si>
    <t>Поляков Боян Андреевич</t>
  </si>
  <si>
    <t>+380 672-066-4140</t>
  </si>
  <si>
    <t>Поляков Силантий Адамович</t>
  </si>
  <si>
    <t>+7 752-341-5050</t>
  </si>
  <si>
    <t>Полякова Анжела Аскольдовна</t>
  </si>
  <si>
    <t>+7 927-005-2176</t>
  </si>
  <si>
    <t>Пономарев Творимир Демидович</t>
  </si>
  <si>
    <t>+7 945-211-9429</t>
  </si>
  <si>
    <t>Потап Егорович Лапин</t>
  </si>
  <si>
    <t>+998 225-019-2493</t>
  </si>
  <si>
    <t>Прасковья Петровна Дементьева</t>
  </si>
  <si>
    <t>+992 647-315-8824</t>
  </si>
  <si>
    <t>Прасковья Яковлевна Белоусова</t>
  </si>
  <si>
    <t>+7 393-681-6723</t>
  </si>
  <si>
    <t>Прокл Тимурович Александров</t>
  </si>
  <si>
    <t>+7 916-678-5714</t>
  </si>
  <si>
    <t>Радислав Герасимович Колобов</t>
  </si>
  <si>
    <t>+998 583-780-6740</t>
  </si>
  <si>
    <t>Раиса Станиславовна Чернова</t>
  </si>
  <si>
    <t>+998 016-556-9015</t>
  </si>
  <si>
    <t>Ратибор Андреевич Маслов</t>
  </si>
  <si>
    <t>+998 488-220-8790</t>
  </si>
  <si>
    <t>Ратибор Арсеньевич Петров</t>
  </si>
  <si>
    <t>+7 288-468-9287</t>
  </si>
  <si>
    <t>Регина Кирилловна Нестерова</t>
  </si>
  <si>
    <t>+380 616-238-3294</t>
  </si>
  <si>
    <t>Регина Сергеевна Ефимова</t>
  </si>
  <si>
    <t>+7 425-907-2619</t>
  </si>
  <si>
    <t>Регина Сергеевна Чернова</t>
  </si>
  <si>
    <t>+375 824-010-1358</t>
  </si>
  <si>
    <t>Рогов Сила Гордеевич</t>
  </si>
  <si>
    <t>+998 737-854-0193</t>
  </si>
  <si>
    <t>Родион Яковлевич Коновалов</t>
  </si>
  <si>
    <t>+7 139-999-3338</t>
  </si>
  <si>
    <t>Родионова Евпраксия Олеговна</t>
  </si>
  <si>
    <t>+992 257-520-2828</t>
  </si>
  <si>
    <t>Рожкова Маргарита Артемовна</t>
  </si>
  <si>
    <t>+375 515-558-2884</t>
  </si>
  <si>
    <t>Рубен Димитриевич Веселов</t>
  </si>
  <si>
    <t>+7 326-132-7435</t>
  </si>
  <si>
    <t>Русаков Лев Тимурович</t>
  </si>
  <si>
    <t>+380 921-086-4453</t>
  </si>
  <si>
    <t>Русаков Модест Захарьевич</t>
  </si>
  <si>
    <t>+992 544-936-8109</t>
  </si>
  <si>
    <t>Русакова Полина Михайловна</t>
  </si>
  <si>
    <t>+998 276-111-5039</t>
  </si>
  <si>
    <t>Савватий Богданович Фролов</t>
  </si>
  <si>
    <t>+7 844-239-9142</t>
  </si>
  <si>
    <t>Савельев Климент Гурьевич</t>
  </si>
  <si>
    <t>+375 840-221-8767</t>
  </si>
  <si>
    <t>Сазонова Оксана Александровна</t>
  </si>
  <si>
    <t>+380 264-466-6372</t>
  </si>
  <si>
    <t>Самойлова Жанна Семеновна</t>
  </si>
  <si>
    <t>+375 079-578-9874</t>
  </si>
  <si>
    <t>Самойлова Татьяна Эльдаровна</t>
  </si>
  <si>
    <t>+998 113-461-2855</t>
  </si>
  <si>
    <t>Самсонов Борислав Фролович</t>
  </si>
  <si>
    <t>+7 038-725-7867</t>
  </si>
  <si>
    <t>Самуил Зиновьевич Фокин</t>
  </si>
  <si>
    <t>+998 782-759-1031</t>
  </si>
  <si>
    <t>Светлана Семеновна Николаева</t>
  </si>
  <si>
    <t>+998 833-068-3629</t>
  </si>
  <si>
    <t>Сергеев Панкратий Теймуразович</t>
  </si>
  <si>
    <t>+7 263-859-8875</t>
  </si>
  <si>
    <t>Сидор Вячеславович Зиновьев</t>
  </si>
  <si>
    <t>+7 273-904-5457</t>
  </si>
  <si>
    <t>Сила Денисович Гурьев</t>
  </si>
  <si>
    <t>+992 372-939-7775</t>
  </si>
  <si>
    <t>Силин Антип Ильясович</t>
  </si>
  <si>
    <t>+998 286-143-0624</t>
  </si>
  <si>
    <t>Силина Татьяна Аркадьевна</t>
  </si>
  <si>
    <t>+992 013-075-6493</t>
  </si>
  <si>
    <t>Синклитикия Никифоровна Овчинникова</t>
  </si>
  <si>
    <t>+992 471-072-5643</t>
  </si>
  <si>
    <t>Соколова Кира Дмитриевна</t>
  </si>
  <si>
    <t>+7 322-351-7967</t>
  </si>
  <si>
    <t>Сократ Юльевич Афанасьев</t>
  </si>
  <si>
    <t>+992 086-931-5836</t>
  </si>
  <si>
    <t>Соловьев Родион Данилович</t>
  </si>
  <si>
    <t>+7 891-832-3772</t>
  </si>
  <si>
    <t>Сорокина Марфа Викторовна</t>
  </si>
  <si>
    <t>+7 264-686-5607</t>
  </si>
  <si>
    <t>Сорокина Феврония Геннадьевна</t>
  </si>
  <si>
    <t>+998 607-517-9439</t>
  </si>
  <si>
    <t>Сорокина Феврония Натановна</t>
  </si>
  <si>
    <t>+992 587-542-2147</t>
  </si>
  <si>
    <t>Спиридон Владленович Воронцов</t>
  </si>
  <si>
    <t>+992 750-248-5649</t>
  </si>
  <si>
    <t>Спиридон Чеславович Абрамов</t>
  </si>
  <si>
    <t>+7 402-873-2919</t>
  </si>
  <si>
    <t>Станислав Ильясович Ширяев</t>
  </si>
  <si>
    <t>+380 030-761-0677</t>
  </si>
  <si>
    <t>Стрелков Геннадий Бориславович</t>
  </si>
  <si>
    <t>+7 289-019-1718</t>
  </si>
  <si>
    <t>Стрелкова Наина Эдуардовна</t>
  </si>
  <si>
    <t>+7 466-253-9021</t>
  </si>
  <si>
    <t>Суханов Станислав Архипович</t>
  </si>
  <si>
    <t>+380 459-176-1508</t>
  </si>
  <si>
    <t>Суханова Алла Эльдаровна</t>
  </si>
  <si>
    <t>+7 925-005-3361</t>
  </si>
  <si>
    <t>Сысоева Светлана Захаровна</t>
  </si>
  <si>
    <t>+380 086-392-5406</t>
  </si>
  <si>
    <t>Таисия Богдановна Якушева</t>
  </si>
  <si>
    <t>+7 093-201-9949</t>
  </si>
  <si>
    <t>Татьяна Михайловна Новикова</t>
  </si>
  <si>
    <t>+380 250-699-1873</t>
  </si>
  <si>
    <t>Татьяна Павловна Павлова</t>
  </si>
  <si>
    <t>+380 958-231-6305</t>
  </si>
  <si>
    <t>Творимир Артурович Гришин</t>
  </si>
  <si>
    <t>+7 421-153-6302</t>
  </si>
  <si>
    <t>Тимофеев Аполлинарий Фомич</t>
  </si>
  <si>
    <t>+7 892-625-6649</t>
  </si>
  <si>
    <t>Тимофеева Анастасия Натановна</t>
  </si>
  <si>
    <t>+380 533-078-8885</t>
  </si>
  <si>
    <t>Титова Ксения Дмитриевна</t>
  </si>
  <si>
    <t>+380 992-850-2292</t>
  </si>
  <si>
    <t>Тихонова Евфросиния Феликсовна</t>
  </si>
  <si>
    <t>+998 946-408-1930</t>
  </si>
  <si>
    <t>Тихонова Ираида Ефимовна</t>
  </si>
  <si>
    <t>+998 880-147-7505</t>
  </si>
  <si>
    <t>тов. Копылова Жанна Архиповна</t>
  </si>
  <si>
    <t>+992 891-393-2973</t>
  </si>
  <si>
    <t>тов. Степанова Синклитикия Александровна</t>
  </si>
  <si>
    <t>+380 349-100-4938</t>
  </si>
  <si>
    <t>Трофимова Василиса Матвеевна</t>
  </si>
  <si>
    <t>+7 572-970-7703</t>
  </si>
  <si>
    <t>Устинов Евграф Исидорович</t>
  </si>
  <si>
    <t>+992 442-185-5422</t>
  </si>
  <si>
    <t>Устинов Милан Архипович</t>
  </si>
  <si>
    <t>+998 469-847-6587</t>
  </si>
  <si>
    <t>Фадей Ефимович Калинин</t>
  </si>
  <si>
    <t>+7 762-296-2673</t>
  </si>
  <si>
    <t>Фаина Аркадьевна Веселова</t>
  </si>
  <si>
    <t>+7 730-745-5768</t>
  </si>
  <si>
    <t>Феврония Антоновна Кулагина</t>
  </si>
  <si>
    <t>+998 301-225-3693</t>
  </si>
  <si>
    <t>Феврония Юрьевна Шубина</t>
  </si>
  <si>
    <t>+998 197-437-6957</t>
  </si>
  <si>
    <t>Федорова Жанна Вадимовна</t>
  </si>
  <si>
    <t>+375 081-974-3402</t>
  </si>
  <si>
    <t>Федосеева Василиса Аскольдовна</t>
  </si>
  <si>
    <t>+380 276-157-8458</t>
  </si>
  <si>
    <t>Федотов Радислав Антонович</t>
  </si>
  <si>
    <t>+998 801-433-5842</t>
  </si>
  <si>
    <t>Федотова Ангелина Максимовна</t>
  </si>
  <si>
    <t>+7 894-629-6946</t>
  </si>
  <si>
    <t>Фёкла Натановна Дементьева</t>
  </si>
  <si>
    <t>+992 928-516-3980</t>
  </si>
  <si>
    <t>Фёкла Феликсовна Харитонова</t>
  </si>
  <si>
    <t>+380 537-432-3099</t>
  </si>
  <si>
    <t>Феликс Ааронович Яковлев</t>
  </si>
  <si>
    <t>+992 349-223-5769</t>
  </si>
  <si>
    <t>Феофан Гурьевич Дорофеев</t>
  </si>
  <si>
    <t>+380 403-818-2198</t>
  </si>
  <si>
    <t>Филимон Ефимьевич Беляков</t>
  </si>
  <si>
    <t>+7 297-169-3756</t>
  </si>
  <si>
    <t>Филимон Федотович Иванов</t>
  </si>
  <si>
    <t>+998 153-345-5047</t>
  </si>
  <si>
    <t>Филиппов Павел Игнатович</t>
  </si>
  <si>
    <t>+380 088-024-3161</t>
  </si>
  <si>
    <t>Филиппова Юлия Леоновна</t>
  </si>
  <si>
    <t>+375 389-470-8585</t>
  </si>
  <si>
    <t>Флорентин Демьянович Родионов</t>
  </si>
  <si>
    <t>+7 296-302-4718</t>
  </si>
  <si>
    <t>Фокин Глеб Елизарович</t>
  </si>
  <si>
    <t>+992 226-423-7263</t>
  </si>
  <si>
    <t>Фомина Антонина Павловна</t>
  </si>
  <si>
    <t>+7 322-163-7549</t>
  </si>
  <si>
    <t>Фомичев Ипполит Артурович</t>
  </si>
  <si>
    <t>+7 724-347-2918</t>
  </si>
  <si>
    <t>Фомичева Феврония Даниловна</t>
  </si>
  <si>
    <t>+380 435-435-7454</t>
  </si>
  <si>
    <t>Фрол Авдеевич Фадеев</t>
  </si>
  <si>
    <t>+992 000-000-7415</t>
  </si>
  <si>
    <t>Харлампий Демьянович Алексеев</t>
  </si>
  <si>
    <t>+380 705-295-2201</t>
  </si>
  <si>
    <t>Христофор Авдеевич Щукин</t>
  </si>
  <si>
    <t>+992 266-513-0456</t>
  </si>
  <si>
    <t>Цветков Лука Витальевич</t>
  </si>
  <si>
    <t>+7 356-385-2881</t>
  </si>
  <si>
    <t>Чеслав Бориславович Мамонтов</t>
  </si>
  <si>
    <t>+998 222-956-9780</t>
  </si>
  <si>
    <t>Чеслав Виленович Шестаков</t>
  </si>
  <si>
    <t>+380 260-756-9533</t>
  </si>
  <si>
    <t>Шарова Екатерина Леоновна</t>
  </si>
  <si>
    <t>+992 980-571-8150</t>
  </si>
  <si>
    <t>Шестакова Элеонора Дмитриевна</t>
  </si>
  <si>
    <t>+7 069-852-7793</t>
  </si>
  <si>
    <t>Шубин Орест Августович</t>
  </si>
  <si>
    <t>+7 885-064-8776</t>
  </si>
  <si>
    <t>Щукина Элеонора Робертовна</t>
  </si>
  <si>
    <t>+992 841-082-9227</t>
  </si>
  <si>
    <t>Эдуард Фадеевич Сергеев</t>
  </si>
  <si>
    <t>+998 084-412-0746</t>
  </si>
  <si>
    <t>Элеонора Ивановна Королева</t>
  </si>
  <si>
    <t>+380 017-252-3368</t>
  </si>
  <si>
    <t>Эмилия Болеславовна Цветкова</t>
  </si>
  <si>
    <t>+992 353-055-1290</t>
  </si>
  <si>
    <t>Эмилия Вадимовна Александрова</t>
  </si>
  <si>
    <t>+998 827-959-0308</t>
  </si>
  <si>
    <t>Эмилия Олеговна Калинина</t>
  </si>
  <si>
    <t>+380 424-152-2316</t>
  </si>
  <si>
    <t>Эмилия Руслановна Шарапова</t>
  </si>
  <si>
    <t>+7 894-900-2879</t>
  </si>
  <si>
    <t>Эммануил Ааронович Кошелев</t>
  </si>
  <si>
    <t>+380 350-189-8989</t>
  </si>
  <si>
    <t>Эммануил Валерьевич Королев</t>
  </si>
  <si>
    <t>+380 004-121-0383</t>
  </si>
  <si>
    <t>Эммануил Филимонович Захаров</t>
  </si>
  <si>
    <t>+7 630-977-5834</t>
  </si>
  <si>
    <t>Юлия Вячеславовна Журавлева</t>
  </si>
  <si>
    <t>+7 304-758-2488</t>
  </si>
  <si>
    <t>Юлия Геннадиевна Белякова</t>
  </si>
  <si>
    <t>+998 697-530-0958</t>
  </si>
  <si>
    <t>Юлия Кузьминична Капустина</t>
  </si>
  <si>
    <t>+375 435-951-1995</t>
  </si>
  <si>
    <t>Юлия Леоновна Наумова</t>
  </si>
  <si>
    <t>+7 487-712-2137</t>
  </si>
  <si>
    <t>Юрий Августович Исаков</t>
  </si>
  <si>
    <t>+375 877-885-2826</t>
  </si>
  <si>
    <t>Якуб Филатович Молчанов</t>
  </si>
  <si>
    <t>+998 914-522-1318</t>
  </si>
  <si>
    <t>Якушев Мина Гавриилович</t>
  </si>
  <si>
    <t>+380 143-562-6602</t>
  </si>
  <si>
    <t>Якушева Светлана Даниловна</t>
  </si>
  <si>
    <t>Названия строк</t>
  </si>
  <si>
    <t>Количество по полю id клиента</t>
  </si>
  <si>
    <t>Сумма по полю Суммарные продажи</t>
  </si>
  <si>
    <t>Алевтина</t>
  </si>
  <si>
    <t>Василиса</t>
  </si>
  <si>
    <t>Эмилия</t>
  </si>
  <si>
    <t>Жанна</t>
  </si>
  <si>
    <t>Юлия</t>
  </si>
  <si>
    <t>Любовь</t>
  </si>
  <si>
    <t>Анжела</t>
  </si>
  <si>
    <t>Зоя</t>
  </si>
  <si>
    <t>Анастасия</t>
  </si>
  <si>
    <t>Клавдия</t>
  </si>
  <si>
    <t>Иванна</t>
  </si>
  <si>
    <t>Алла</t>
  </si>
  <si>
    <t>Валентина</t>
  </si>
  <si>
    <t>Вероника</t>
  </si>
  <si>
    <t>Александра</t>
  </si>
  <si>
    <t>Марфа</t>
  </si>
  <si>
    <t>Феврония</t>
  </si>
  <si>
    <t>Вера</t>
  </si>
  <si>
    <t>Ия</t>
  </si>
  <si>
    <t>Евфросиния</t>
  </si>
  <si>
    <t>Сорокина</t>
  </si>
  <si>
    <t>Регина</t>
  </si>
  <si>
    <t>Алина</t>
  </si>
  <si>
    <t>Фома</t>
  </si>
  <si>
    <t>Агата</t>
  </si>
  <si>
    <t>Прасковья</t>
  </si>
  <si>
    <t>Ираида</t>
  </si>
  <si>
    <t>Светлана</t>
  </si>
  <si>
    <t>Элеонора</t>
  </si>
  <si>
    <t>Татьяна</t>
  </si>
  <si>
    <t>Анна</t>
  </si>
  <si>
    <t>Амвросий</t>
  </si>
  <si>
    <t>Евгения</t>
  </si>
  <si>
    <t>Никодим</t>
  </si>
  <si>
    <t>Евдокия</t>
  </si>
  <si>
    <t>Раиса</t>
  </si>
  <si>
    <t>Лора</t>
  </si>
  <si>
    <t>Родион</t>
  </si>
  <si>
    <t>Лука</t>
  </si>
  <si>
    <t>Сократ</t>
  </si>
  <si>
    <t>Евпраксия</t>
  </si>
  <si>
    <t>Таисия</t>
  </si>
  <si>
    <t>Любомир</t>
  </si>
  <si>
    <t>Елизавета</t>
  </si>
  <si>
    <t>Людмила</t>
  </si>
  <si>
    <t>Чеслав</t>
  </si>
  <si>
    <t>Майя</t>
  </si>
  <si>
    <t>Маргарита</t>
  </si>
  <si>
    <t>Эммануил</t>
  </si>
  <si>
    <t>Кира</t>
  </si>
  <si>
    <t>Ксения</t>
  </si>
  <si>
    <t>Боян</t>
  </si>
  <si>
    <t>Творимир</t>
  </si>
  <si>
    <t>Синклитикия</t>
  </si>
  <si>
    <t>Аггей</t>
  </si>
  <si>
    <t>Амос</t>
  </si>
  <si>
    <t>Виктор</t>
  </si>
  <si>
    <t>Елена</t>
  </si>
  <si>
    <t>Виктория</t>
  </si>
  <si>
    <t>Спиридон</t>
  </si>
  <si>
    <t>Лариса</t>
  </si>
  <si>
    <t>Феофан</t>
  </si>
  <si>
    <t>Ярослав</t>
  </si>
  <si>
    <t>Капитон</t>
  </si>
  <si>
    <t>Лидия</t>
  </si>
  <si>
    <t>Екатерина</t>
  </si>
  <si>
    <t>Влас</t>
  </si>
  <si>
    <t>Елизар</t>
  </si>
  <si>
    <t>Галина</t>
  </si>
  <si>
    <t>Автоном</t>
  </si>
  <si>
    <t>Лукин</t>
  </si>
  <si>
    <t>Захар</t>
  </si>
  <si>
    <t>Лыткина</t>
  </si>
  <si>
    <t>Валерьян</t>
  </si>
  <si>
    <t>Гостомысл</t>
  </si>
  <si>
    <t>Измаил</t>
  </si>
  <si>
    <t>Давыд</t>
  </si>
  <si>
    <t>Агафья</t>
  </si>
  <si>
    <t>Дарья</t>
  </si>
  <si>
    <t>Полина</t>
  </si>
  <si>
    <t>Демид</t>
  </si>
  <si>
    <t>Радислав</t>
  </si>
  <si>
    <t>Анжелика</t>
  </si>
  <si>
    <t>Ратибор</t>
  </si>
  <si>
    <t>Марина</t>
  </si>
  <si>
    <t>Вадим</t>
  </si>
  <si>
    <t>Мария</t>
  </si>
  <si>
    <t>Сила</t>
  </si>
  <si>
    <t>Адриан</t>
  </si>
  <si>
    <t>Еремей</t>
  </si>
  <si>
    <t>Матвей</t>
  </si>
  <si>
    <t>Софон</t>
  </si>
  <si>
    <t>Милован</t>
  </si>
  <si>
    <t>Станислав</t>
  </si>
  <si>
    <t>Наина</t>
  </si>
  <si>
    <t>Валерия</t>
  </si>
  <si>
    <t>Никита</t>
  </si>
  <si>
    <t>Ульяна</t>
  </si>
  <si>
    <t>Арсений</t>
  </si>
  <si>
    <t>Фёкла</t>
  </si>
  <si>
    <t>Николай</t>
  </si>
  <si>
    <t>Филимон</t>
  </si>
  <si>
    <t>Нинель</t>
  </si>
  <si>
    <t>Христофор</t>
  </si>
  <si>
    <t>Олимпий</t>
  </si>
  <si>
    <t>Ирина</t>
  </si>
  <si>
    <t>Ольга</t>
  </si>
  <si>
    <t>Калинин</t>
  </si>
  <si>
    <t>Павел</t>
  </si>
  <si>
    <t>Пелагея</t>
  </si>
  <si>
    <t>Леон</t>
  </si>
  <si>
    <t>Конон</t>
  </si>
  <si>
    <t>Ипполит</t>
  </si>
  <si>
    <t>Савватий</t>
  </si>
  <si>
    <t>Костина</t>
  </si>
  <si>
    <t>Карл</t>
  </si>
  <si>
    <t>Галактион</t>
  </si>
  <si>
    <t>Андрон</t>
  </si>
  <si>
    <t>Кузьма</t>
  </si>
  <si>
    <t>Силантий</t>
  </si>
  <si>
    <t>Лавр</t>
  </si>
  <si>
    <t>Трифон</t>
  </si>
  <si>
    <t>Лаврентий</t>
  </si>
  <si>
    <t>Харлампий</t>
  </si>
  <si>
    <t>Ладимир</t>
  </si>
  <si>
    <t>Ефрем</t>
  </si>
  <si>
    <t>Лапин</t>
  </si>
  <si>
    <t>Андроник</t>
  </si>
  <si>
    <t>Антип</t>
  </si>
  <si>
    <t>Севастьян</t>
  </si>
  <si>
    <t>Лев</t>
  </si>
  <si>
    <t>Ильина</t>
  </si>
  <si>
    <t>Геннадий</t>
  </si>
  <si>
    <t>Викентий</t>
  </si>
  <si>
    <t>Август</t>
  </si>
  <si>
    <t>Владилен</t>
  </si>
  <si>
    <t>Герман</t>
  </si>
  <si>
    <t>Фокин</t>
  </si>
  <si>
    <t>Лонгин</t>
  </si>
  <si>
    <t>Щукина</t>
  </si>
  <si>
    <t>Глафира</t>
  </si>
  <si>
    <t>Якуб</t>
  </si>
  <si>
    <t>Гордей</t>
  </si>
  <si>
    <t>Ангелина</t>
  </si>
  <si>
    <t>Антонина</t>
  </si>
  <si>
    <t>Зосима</t>
  </si>
  <si>
    <t>Лукия</t>
  </si>
  <si>
    <t>Ростислав</t>
  </si>
  <si>
    <t>Гущин</t>
  </si>
  <si>
    <t>Игорь</t>
  </si>
  <si>
    <t>Любим</t>
  </si>
  <si>
    <t>Сидор</t>
  </si>
  <si>
    <t>Аполлинарий</t>
  </si>
  <si>
    <t>Силина</t>
  </si>
  <si>
    <t>Арефий</t>
  </si>
  <si>
    <t>Ипатий</t>
  </si>
  <si>
    <t>Любосмысл</t>
  </si>
  <si>
    <t>Ираклий</t>
  </si>
  <si>
    <t>Дементий</t>
  </si>
  <si>
    <t>Анисим</t>
  </si>
  <si>
    <t>Аристарх</t>
  </si>
  <si>
    <t>Фадей</t>
  </si>
  <si>
    <t>Максим</t>
  </si>
  <si>
    <t>Капустина</t>
  </si>
  <si>
    <t>Дмитрий</t>
  </si>
  <si>
    <t>Филипп</t>
  </si>
  <si>
    <t>Агап</t>
  </si>
  <si>
    <t>Фомина</t>
  </si>
  <si>
    <t>Евграф</t>
  </si>
  <si>
    <t>Авдей</t>
  </si>
  <si>
    <t>Марк</t>
  </si>
  <si>
    <t>Всеслав</t>
  </si>
  <si>
    <t>Мартын</t>
  </si>
  <si>
    <t>Константин</t>
  </si>
  <si>
    <t>Мартьян</t>
  </si>
  <si>
    <t>Корнил</t>
  </si>
  <si>
    <t>Бажен</t>
  </si>
  <si>
    <t>Потап</t>
  </si>
  <si>
    <t>Богдан</t>
  </si>
  <si>
    <t>Прокл</t>
  </si>
  <si>
    <t>Мефодий</t>
  </si>
  <si>
    <t>Зинаида</t>
  </si>
  <si>
    <t>Милан</t>
  </si>
  <si>
    <t>Ратмир</t>
  </si>
  <si>
    <t>Евсей</t>
  </si>
  <si>
    <t>Велимир</t>
  </si>
  <si>
    <t>Мина</t>
  </si>
  <si>
    <t>Рубен</t>
  </si>
  <si>
    <t>Мирон</t>
  </si>
  <si>
    <t>Самуил</t>
  </si>
  <si>
    <t>Михей</t>
  </si>
  <si>
    <t>Светозар</t>
  </si>
  <si>
    <t>Модест</t>
  </si>
  <si>
    <t>Серафим</t>
  </si>
  <si>
    <t>Назар</t>
  </si>
  <si>
    <t>Аверьян</t>
  </si>
  <si>
    <t>Евстафий</t>
  </si>
  <si>
    <t>Силин</t>
  </si>
  <si>
    <t>Наталья</t>
  </si>
  <si>
    <t>Симон</t>
  </si>
  <si>
    <t>Натан</t>
  </si>
  <si>
    <t>Ипат</t>
  </si>
  <si>
    <t>Никанор</t>
  </si>
  <si>
    <t>София</t>
  </si>
  <si>
    <t>Борислав</t>
  </si>
  <si>
    <t>Алексей</t>
  </si>
  <si>
    <t>Никитин</t>
  </si>
  <si>
    <t>Степан</t>
  </si>
  <si>
    <t>Никитина</t>
  </si>
  <si>
    <t>Аникей</t>
  </si>
  <si>
    <t>Никифор</t>
  </si>
  <si>
    <t>Тимур</t>
  </si>
  <si>
    <t>Акулина</t>
  </si>
  <si>
    <t>Калинина</t>
  </si>
  <si>
    <t>Брагин</t>
  </si>
  <si>
    <t>Фаина</t>
  </si>
  <si>
    <t>Нина</t>
  </si>
  <si>
    <t>Федосий</t>
  </si>
  <si>
    <t>Брагина</t>
  </si>
  <si>
    <t>Феликс</t>
  </si>
  <si>
    <t>Оксана</t>
  </si>
  <si>
    <t>Карп</t>
  </si>
  <si>
    <t>Октябрина</t>
  </si>
  <si>
    <t>Флорентин</t>
  </si>
  <si>
    <t>Олимпиада</t>
  </si>
  <si>
    <t>Касьян</t>
  </si>
  <si>
    <t>Аверкий</t>
  </si>
  <si>
    <t>Фрол</t>
  </si>
  <si>
    <t>Елисей</t>
  </si>
  <si>
    <t>Кир</t>
  </si>
  <si>
    <t>Орест</t>
  </si>
  <si>
    <t>Шубин</t>
  </si>
  <si>
    <t>Епифан</t>
  </si>
  <si>
    <t>Эдуард</t>
  </si>
  <si>
    <t>Панкратий</t>
  </si>
  <si>
    <t>Климент</t>
  </si>
  <si>
    <t>Пантелеймон</t>
  </si>
  <si>
    <t>Эраст</t>
  </si>
  <si>
    <t>Панфил</t>
  </si>
  <si>
    <t>Юрий</t>
  </si>
  <si>
    <t>Пахом</t>
  </si>
  <si>
    <t>Януарий</t>
  </si>
  <si>
    <t>Александр</t>
  </si>
  <si>
    <t>Платон</t>
  </si>
  <si>
    <t>Леонид</t>
  </si>
  <si>
    <t>Страна</t>
  </si>
  <si>
    <t>Код</t>
  </si>
  <si>
    <t>Россия</t>
  </si>
  <si>
    <t>+7</t>
  </si>
  <si>
    <t>Казахстан</t>
  </si>
  <si>
    <t>Беларусь</t>
  </si>
  <si>
    <t>+375</t>
  </si>
  <si>
    <t>Узбекистан</t>
  </si>
  <si>
    <t>+998</t>
  </si>
  <si>
    <t>Таджикистан</t>
  </si>
  <si>
    <t>+992</t>
  </si>
  <si>
    <t>Украина</t>
  </si>
  <si>
    <t>+380</t>
  </si>
  <si>
    <t>Сделал пересчёт географии из таблицы продаж (пришлось добавить несколько нетривиальных столбцов и поле для сводной таблицы), чтобы срезы применялись и к этим диаграммам на дашборде</t>
  </si>
  <si>
    <t>Сумма по полю для расч (1/кол-во чек)</t>
  </si>
  <si>
    <t>Названия столбцов</t>
  </si>
  <si>
    <t>Общий итог</t>
  </si>
  <si>
    <t>Средняя сумма клиента</t>
  </si>
  <si>
    <t>Среднее по полю кол-во штук в чеке</t>
  </si>
  <si>
    <t>Сумма по полю сумма чека</t>
  </si>
  <si>
    <t>Среднее по полю Суммарные продажи</t>
  </si>
  <si>
    <t>Продажи</t>
  </si>
  <si>
    <t>Количество чеков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</si>
  <si>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</si>
  <si>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</si>
  <si>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</si>
  <si>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</si>
  <si>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</si>
  <si>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</si>
  <si>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</si>
  <si>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</si>
  <si>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</si>
  <si>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Сумма по полю Продажи, т.р.</t>
  </si>
  <si>
    <t>Среднее по полю Дисконт категрии поставщика</t>
  </si>
  <si>
    <t>Продуктовая сеть</t>
  </si>
  <si>
    <t>GMV</t>
  </si>
  <si>
    <t>Среднее по полю Отличие от среднего</t>
  </si>
  <si>
    <t>(Все)</t>
  </si>
  <si>
    <t>2023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</si>
  <si>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</si>
  <si>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</si>
  <si>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</si>
  <si>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</si>
  <si>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</si>
  <si>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</si>
  <si>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</si>
  <si>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</si>
  <si>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</si>
  <si>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</si>
  <si>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</si>
  <si>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</si>
  <si>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2024</t>
  </si>
  <si>
    <t>17-18</t>
  </si>
  <si>
    <t>18-19</t>
  </si>
  <si>
    <t>19-20</t>
  </si>
  <si>
    <t>20-21</t>
  </si>
  <si>
    <t>21-22</t>
  </si>
  <si>
    <t>22-23</t>
  </si>
  <si>
    <t>23-24</t>
  </si>
  <si>
    <t>24-25</t>
  </si>
  <si>
    <t>25-26</t>
  </si>
  <si>
    <t>26-27</t>
  </si>
  <si>
    <t>27-28</t>
  </si>
  <si>
    <t>28-29</t>
  </si>
  <si>
    <t>29-30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</si>
</sst>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yyyy\-mm\-dd"/>
    <numFmt numFmtId="165" formatCode="#,##0.00\ &quot;₽&quot;"/>
    <numFmt numFmtId="166" formatCode="#,##0\ &quot;₽&quot;"/>
    <numFmt numFmtId="167" formatCode="0.0%"/>
    <numFmt numFmtId="168" formatCode="0.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58">
    <xf numFmtId="0" fontId="0" fillId="0" borderId="0" xfId="0"/>
    <xf numFmtId="164" fontId="0" fillId="0" borderId="0" xfId="0" applyNumberFormat="1"/>
    <xf numFmtId="0" fontId="1" fillId="0" borderId="0" xfId="1"/>
    <xf numFmtId="0" fontId="4" fillId="0" borderId="1" xfId="1" applyFont="1" applyBorder="1"/>
    <xf numFmtId="0" fontId="4" fillId="0" borderId="0" xfId="1" applyFont="1"/>
    <xf numFmtId="0" fontId="1" fillId="0" borderId="2" xfId="1" applyBorder="1"/>
    <xf numFmtId="0" fontId="1" fillId="0" borderId="3" xfId="1" applyBorder="1"/>
    <xf numFmtId="0" fontId="1" fillId="0" borderId="0" xfId="1" applyAlignment="1">
      <alignment horizontal="center" vertical="center"/>
    </xf>
    <xf numFmtId="0" fontId="4" fillId="0" borderId="4" xfId="1" applyFont="1" applyBorder="1"/>
    <xf numFmtId="0" fontId="1" fillId="0" borderId="5" xfId="1" applyBorder="1"/>
    <xf numFmtId="0" fontId="1" fillId="0" borderId="6" xfId="1" applyBorder="1"/>
    <xf numFmtId="0" fontId="4" fillId="0" borderId="7" xfId="1" applyFont="1" applyBorder="1"/>
    <xf numFmtId="0" fontId="1" fillId="0" borderId="4" xfId="1" applyBorder="1"/>
    <xf numFmtId="0" fontId="4" fillId="0" borderId="6" xfId="1" applyFont="1" applyBorder="1"/>
    <xf numFmtId="0" fontId="4" fillId="0" borderId="5" xfId="1" applyFont="1" applyBorder="1"/>
    <xf numFmtId="0" fontId="2" fillId="0" borderId="11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 indent="1"/>
    </xf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2" fillId="0" borderId="11" xfId="0" applyNumberFormat="1" applyFont="1" applyBorder="1" applyAlignment="1">
      <alignment horizontal="center" vertical="top"/>
    </xf>
    <xf numFmtId="9" fontId="2" fillId="0" borderId="11" xfId="2" applyFont="1" applyBorder="1" applyAlignment="1">
      <alignment horizontal="center" vertical="top"/>
    </xf>
    <xf numFmtId="9" fontId="0" fillId="0" borderId="0" xfId="2" applyFont="1"/>
    <xf numFmtId="167" fontId="0" fillId="0" borderId="0" xfId="2" applyNumberFormat="1" applyFont="1"/>
    <xf numFmtId="10" fontId="0" fillId="0" borderId="0" xfId="2" applyNumberFormat="1" applyFont="1"/>
    <xf numFmtId="10" fontId="0" fillId="0" borderId="0" xfId="0" applyNumberFormat="1"/>
    <xf numFmtId="166" fontId="2" fillId="0" borderId="11" xfId="2" applyNumberFormat="1" applyFont="1" applyBorder="1" applyAlignment="1">
      <alignment horizontal="center" vertical="top"/>
    </xf>
    <xf numFmtId="166" fontId="0" fillId="0" borderId="0" xfId="2" applyNumberFormat="1" applyFont="1"/>
    <xf numFmtId="167" fontId="0" fillId="0" borderId="0" xfId="0" applyNumberFormat="1"/>
    <xf numFmtId="168" fontId="0" fillId="0" borderId="0" xfId="0" applyNumberFormat="1"/>
    <xf numFmtId="14" fontId="2" fillId="0" borderId="11" xfId="0" applyNumberFormat="1" applyFont="1" applyBorder="1" applyAlignment="1">
      <alignment horizontal="center" vertical="top"/>
    </xf>
    <xf numFmtId="14" fontId="0" fillId="0" borderId="0" xfId="0" applyNumberFormat="1"/>
    <xf numFmtId="2" fontId="2" fillId="0" borderId="11" xfId="0" applyNumberFormat="1" applyFont="1" applyBorder="1" applyAlignment="1">
      <alignment horizontal="center" vertical="top"/>
    </xf>
    <xf numFmtId="168" fontId="2" fillId="0" borderId="11" xfId="0" applyNumberFormat="1" applyFont="1" applyBorder="1" applyAlignment="1">
      <alignment horizontal="center" vertical="top"/>
    </xf>
    <xf numFmtId="168" fontId="0" fillId="0" borderId="0" xfId="0" applyNumberFormat="1" applyAlignment="1">
      <alignment horizontal="left"/>
    </xf>
    <xf numFmtId="166" fontId="2" fillId="0" borderId="11" xfId="0" applyNumberFormat="1" applyFont="1" applyBorder="1" applyAlignment="1">
      <alignment horizontal="center" vertical="top"/>
    </xf>
    <xf numFmtId="0" fontId="1" fillId="0" borderId="0" xfId="1" applyAlignment="1">
      <alignment wrapText="1"/>
    </xf>
    <xf numFmtId="0" fontId="4" fillId="0" borderId="8" xfId="1" applyFont="1" applyBorder="1" applyAlignment="1">
      <alignment wrapText="1"/>
    </xf>
    <xf numFmtId="0" fontId="1" fillId="0" borderId="9" xfId="1" applyBorder="1" applyAlignment="1">
      <alignment wrapText="1"/>
    </xf>
    <xf numFmtId="0" fontId="1" fillId="0" borderId="10" xfId="1" applyBorder="1" applyAlignment="1">
      <alignment wrapText="1"/>
    </xf>
    <xf numFmtId="0" fontId="0" fillId="2" borderId="0" xfId="0" applyFill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6" fillId="0" borderId="0" xfId="0" applyFont="1"/>
    <xf numFmtId="0" fontId="7" fillId="3" borderId="0" xfId="0" applyFont="1" applyFill="1"/>
    <xf numFmtId="166" fontId="8" fillId="3" borderId="0" xfId="0" applyNumberFormat="1" applyFont="1" applyFill="1"/>
    <xf numFmtId="0" fontId="1" fillId="0" borderId="0" xfId="1" applyAlignment="1">
      <alignment horizontal="center"/>
    </xf>
  </cellXfs>
  <cellStyles count="3">
    <cellStyle name="Обычный" xfId="0" builtinId="0"/>
    <cellStyle name="Обычный 2" xfId="1"/>
    <cellStyle name="Процентный" xfId="2" builtinId="5"/>
  </cellStyles>
  <dxfs count="71"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4" formatCode="0.00%"/>
    </dxf>
    <dxf>
      <numFmt numFmtId="14" formatCode="0.00%"/>
    </dxf>
    <dxf>
      <numFmt numFmtId="166" formatCode="#,##0\ &quot;₽&quot;"/>
    </dxf>
    <dxf>
      <numFmt numFmtId="166" formatCode="#,##0\ &quot;₽&quot;"/>
    </dxf>
    <dxf>
      <numFmt numFmtId="167" formatCode="0.0%"/>
    </dxf>
    <dxf>
      <numFmt numFmtId="167" formatCode="0.0%"/>
    </dxf>
    <dxf>
      <numFmt numFmtId="168" formatCode="0.0"/>
    </dxf>
    <dxf>
      <numFmt numFmtId="168" formatCode="0.0"/>
    </dxf>
    <dxf>
      <numFmt numFmtId="2" formatCode="0.00"/>
    </dxf>
    <dxf>
      <numFmt numFmtId="0" formatCode="General"/>
    </dxf>
    <dxf>
      <numFmt numFmtId="0" formatCode="General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2" formatCode="0.00"/>
    </dxf>
    <dxf>
      <numFmt numFmtId="2" formatCode="0.00"/>
    </dxf>
    <dxf>
      <numFmt numFmtId="165" formatCode="#,##0.00\ &quot;₽&quot;"/>
    </dxf>
    <dxf>
      <numFmt numFmtId="165" formatCode="#,##0.00\ &quot;₽&quot;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6" formatCode="#,##0\ &quot;₽&quot;"/>
    </dxf>
    <dxf>
      <numFmt numFmtId="166" formatCode="#,##0\ &quot;₽&quot;"/>
    </dxf>
    <dxf>
      <numFmt numFmtId="166" formatCode="#,##0\ &quot;₽&quot;"/>
    </dxf>
    <dxf>
      <numFmt numFmtId="168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numFmt numFmtId="0" formatCode="General"/>
    </dxf>
    <dxf>
      <numFmt numFmtId="164" formatCode="yyyy\-mm\-dd"/>
    </dxf>
    <dxf>
      <numFmt numFmtId="166" formatCode="#,##0\ &quot;₽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\ &quot;₽&quot;"/>
    </dxf>
    <dxf>
      <numFmt numFmtId="13" formatCode="0%"/>
    </dxf>
    <dxf>
      <numFmt numFmtId="165" formatCode="#,##0.00\ &quot;₽&quot;"/>
    </dxf>
    <dxf>
      <numFmt numFmtId="166" formatCode="#,##0\ &quot;₽&quot;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sz val="20"/>
      </font>
    </dxf>
    <dxf>
      <numFmt numFmtId="166" formatCode="#,##0\ &quot;₽&quot;"/>
    </dxf>
    <dxf>
      <font>
        <sz val="2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3.xml"/><Relationship Id="rId33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2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28" Type="http://schemas.microsoft.com/office/2011/relationships/timelineCache" Target="timelineCaches/timelineCache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microsoft.com/office/2011/relationships/timelineCache" Target="timelineCaches/timelineCache1.xml"/><Relationship Id="rId30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(1).xlsx]По странам!Сводная таблица16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География: Суммарные продажи по странам клиентов</a:t>
            </a:r>
            <a:endParaRPr lang="ru-R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странам'!$B$3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'По странам'!$A$4:$A$9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'По странам'!$B$4:$B$9</c:f>
              <c:numCache>
                <c:formatCode>#\ ##0\ "₽"</c:formatCode>
                <c:ptCount val="5"/>
                <c:pt idx="0">
                  <c:v>251330</c:v>
                </c:pt>
                <c:pt idx="1">
                  <c:v>163294</c:v>
                </c:pt>
                <c:pt idx="2">
                  <c:v>147543</c:v>
                </c:pt>
                <c:pt idx="3">
                  <c:v>139473</c:v>
                </c:pt>
                <c:pt idx="4">
                  <c:v>98793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0-47EB-ABDF-D6F3AD5E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6616288"/>
        <c:axId val="1756617120"/>
      </c:barChart>
      <c:catAx>
        <c:axId val="17566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6617120"/>
        <c:crosses val="autoZero"/>
        <c:auto val="1"/>
        <c:lblAlgn val="ctr"/>
        <c:lblOffset val="100"/>
        <c:noMultiLvlLbl val="0"/>
      </c:catAx>
      <c:valAx>
        <c:axId val="17566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661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времени от регистрац!Сводная таблица12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продаж</a:t>
            </a:r>
            <a:r>
              <a:rPr lang="ru-RU" baseline="0"/>
              <a:t> и клиентов от времени с регистрации клиента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времени от регистрац'!$B$3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времени от регистрац'!$A$4:$A$13</c:f>
              <c:strCache>
                <c:ptCount val="9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</c:strCache>
            </c:strRef>
          </c:cat>
          <c:val>
            <c:numRef>
              <c:f>'Продажи по времени от регистрац'!$B$4:$B$13</c:f>
              <c:numCache>
                <c:formatCode>#\ ##0\ "₽"</c:formatCode>
                <c:ptCount val="9"/>
                <c:pt idx="0">
                  <c:v>22006</c:v>
                </c:pt>
                <c:pt idx="1">
                  <c:v>65126</c:v>
                </c:pt>
                <c:pt idx="2">
                  <c:v>127417</c:v>
                </c:pt>
                <c:pt idx="3">
                  <c:v>130384</c:v>
                </c:pt>
                <c:pt idx="4">
                  <c:v>152150</c:v>
                </c:pt>
                <c:pt idx="5">
                  <c:v>141449</c:v>
                </c:pt>
                <c:pt idx="6">
                  <c:v>99459</c:v>
                </c:pt>
                <c:pt idx="7">
                  <c:v>52470</c:v>
                </c:pt>
                <c:pt idx="8">
                  <c:v>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4-482A-866C-522A723A3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770241296"/>
        <c:axId val="1770236720"/>
      </c:barChart>
      <c:lineChart>
        <c:grouping val="standard"/>
        <c:varyColors val="0"/>
        <c:ser>
          <c:idx val="1"/>
          <c:order val="1"/>
          <c:tx>
            <c:strRef>
              <c:f>'Продажи по времени от регистрац'!$C$3</c:f>
              <c:strCache>
                <c:ptCount val="1"/>
                <c:pt idx="0">
                  <c:v>Количество чеков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'Продажи по времени от регистрац'!$A$4:$A$13</c:f>
              <c:strCache>
                <c:ptCount val="9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</c:strCache>
            </c:strRef>
          </c:cat>
          <c:val>
            <c:numRef>
              <c:f>'Продажи по времени от регистрац'!$C$4:$C$13</c:f>
              <c:numCache>
                <c:formatCode>General</c:formatCode>
                <c:ptCount val="9"/>
                <c:pt idx="0">
                  <c:v>27</c:v>
                </c:pt>
                <c:pt idx="1">
                  <c:v>74</c:v>
                </c:pt>
                <c:pt idx="2">
                  <c:v>137</c:v>
                </c:pt>
                <c:pt idx="3">
                  <c:v>180</c:v>
                </c:pt>
                <c:pt idx="4">
                  <c:v>201</c:v>
                </c:pt>
                <c:pt idx="5">
                  <c:v>178</c:v>
                </c:pt>
                <c:pt idx="6">
                  <c:v>129</c:v>
                </c:pt>
                <c:pt idx="7">
                  <c:v>63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4-482A-866C-522A723A3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829296"/>
        <c:axId val="1436833872"/>
      </c:lineChart>
      <c:catAx>
        <c:axId val="177024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36720"/>
        <c:crosses val="autoZero"/>
        <c:auto val="1"/>
        <c:lblAlgn val="ctr"/>
        <c:lblOffset val="100"/>
        <c:noMultiLvlLbl val="0"/>
      </c:catAx>
      <c:valAx>
        <c:axId val="17702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41296"/>
        <c:crosses val="autoZero"/>
        <c:crossBetween val="between"/>
      </c:valAx>
      <c:valAx>
        <c:axId val="14368338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чеков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6829296"/>
        <c:crosses val="max"/>
        <c:crossBetween val="between"/>
      </c:valAx>
      <c:catAx>
        <c:axId val="143682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6833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поставщикам!Сводная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Суммарные продажи по</a:t>
            </a:r>
            <a:r>
              <a:rPr lang="ru-RU" sz="1600" baseline="0"/>
              <a:t> поставщикам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поставщикам'!$B$3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поставщикам'!$A$4:$A$81</c:f>
              <c:strCache>
                <c:ptCount val="78"/>
                <c:pt idx="0">
                  <c:v>Микоян</c:v>
                </c:pt>
                <c:pt idx="1">
                  <c:v>Вимм-Билль-Данн</c:v>
                </c:pt>
                <c:pt idx="2">
                  <c:v>Tchibo</c:v>
                </c:pt>
                <c:pt idx="3">
                  <c:v>Hochland</c:v>
                </c:pt>
                <c:pt idx="4">
                  <c:v>Зеленая грядка</c:v>
                </c:pt>
                <c:pt idx="5">
                  <c:v>Тесс</c:v>
                </c:pt>
                <c:pt idx="6">
                  <c:v>Черкизово</c:v>
                </c:pt>
                <c:pt idx="7">
                  <c:v>Русское море</c:v>
                </c:pt>
                <c:pt idx="8">
                  <c:v>Rich</c:v>
                </c:pt>
                <c:pt idx="9">
                  <c:v>Агросахар</c:v>
                </c:pt>
                <c:pt idx="10">
                  <c:v>Националь</c:v>
                </c:pt>
                <c:pt idx="11">
                  <c:v>Славянка</c:v>
                </c:pt>
                <c:pt idx="12">
                  <c:v>Санта Бремор</c:v>
                </c:pt>
                <c:pt idx="13">
                  <c:v>Фрукты-Ягоды</c:v>
                </c:pt>
                <c:pt idx="14">
                  <c:v>Агро-Альянс</c:v>
                </c:pt>
                <c:pt idx="15">
                  <c:v>Ахмад</c:v>
                </c:pt>
                <c:pt idx="16">
                  <c:v>Дарница</c:v>
                </c:pt>
                <c:pt idx="17">
                  <c:v>Красный Октябрь</c:v>
                </c:pt>
                <c:pt idx="18">
                  <c:v>Green Garden</c:v>
                </c:pt>
                <c:pt idx="19">
                  <c:v>Карат</c:v>
                </c:pt>
                <c:pt idx="20">
                  <c:v>Активиа</c:v>
                </c:pt>
                <c:pt idx="21">
                  <c:v>Nescafe</c:v>
                </c:pt>
                <c:pt idx="22">
                  <c:v>Семко</c:v>
                </c:pt>
                <c:pt idx="23">
                  <c:v>Черная Карта</c:v>
                </c:pt>
                <c:pt idx="24">
                  <c:v>Гавриш</c:v>
                </c:pt>
                <c:pt idx="25">
                  <c:v>Балтийский берег</c:v>
                </c:pt>
                <c:pt idx="26">
                  <c:v>Юбилейное</c:v>
                </c:pt>
                <c:pt idx="27">
                  <c:v>Роллтон</c:v>
                </c:pt>
                <c:pt idx="28">
                  <c:v>Ярмарка</c:v>
                </c:pt>
                <c:pt idx="29">
                  <c:v>Сады Придонья</c:v>
                </c:pt>
                <c:pt idx="30">
                  <c:v>Увелка</c:v>
                </c:pt>
                <c:pt idx="31">
                  <c:v>Чудо</c:v>
                </c:pt>
                <c:pt idx="32">
                  <c:v>Lay's</c:v>
                </c:pt>
                <c:pt idx="33">
                  <c:v>Русская картошка</c:v>
                </c:pt>
                <c:pt idx="34">
                  <c:v>Дымов</c:v>
                </c:pt>
                <c:pt idx="35">
                  <c:v>Добрый</c:v>
                </c:pt>
                <c:pt idx="36">
                  <c:v>Славянская</c:v>
                </c:pt>
                <c:pt idx="37">
                  <c:v>Estrella</c:v>
                </c:pt>
                <c:pt idx="38">
                  <c:v>Макфа</c:v>
                </c:pt>
                <c:pt idx="39">
                  <c:v>Окраина</c:v>
                </c:pt>
                <c:pt idx="40">
                  <c:v>КДВ</c:v>
                </c:pt>
                <c:pt idx="41">
                  <c:v>Агрокомплекс</c:v>
                </c:pt>
                <c:pt idx="42">
                  <c:v>Посиделкино</c:v>
                </c:pt>
                <c:pt idx="43">
                  <c:v>Сава</c:v>
                </c:pt>
                <c:pt idx="44">
                  <c:v>Мистраль</c:v>
                </c:pt>
                <c:pt idx="45">
                  <c:v>Каравай</c:v>
                </c:pt>
                <c:pt idx="46">
                  <c:v>Фруктовый Рай</c:v>
                </c:pt>
                <c:pt idx="47">
                  <c:v>Простоквашино</c:v>
                </c:pt>
                <c:pt idx="48">
                  <c:v>Салта</c:v>
                </c:pt>
                <c:pt idx="49">
                  <c:v>Экзотик</c:v>
                </c:pt>
                <c:pt idx="50">
                  <c:v>Беллакт</c:v>
                </c:pt>
                <c:pt idx="51">
                  <c:v>Экстра</c:v>
                </c:pt>
                <c:pt idx="52">
                  <c:v>Сладов</c:v>
                </c:pt>
                <c:pt idx="53">
                  <c:v>President</c:v>
                </c:pt>
                <c:pt idx="54">
                  <c:v>Белогорье</c:v>
                </c:pt>
                <c:pt idx="55">
                  <c:v>Русский Хлеб</c:v>
                </c:pt>
                <c:pt idx="56">
                  <c:v>Илецкая</c:v>
                </c:pt>
                <c:pt idx="57">
                  <c:v>Эрманн</c:v>
                </c:pt>
                <c:pt idx="58">
                  <c:v>Мираторг</c:v>
                </c:pt>
                <c:pt idx="59">
                  <c:v>Хлебный Дом</c:v>
                </c:pt>
                <c:pt idx="60">
                  <c:v>Русский сахар</c:v>
                </c:pt>
                <c:pt idx="61">
                  <c:v>Lipton</c:v>
                </c:pt>
                <c:pt idx="62">
                  <c:v>Ростагроэкспорт</c:v>
                </c:pt>
                <c:pt idx="63">
                  <c:v>Продимекс</c:v>
                </c:pt>
                <c:pt idx="64">
                  <c:v>Снежана</c:v>
                </c:pt>
                <c:pt idx="65">
                  <c:v>Меридиан</c:v>
                </c:pt>
                <c:pt idx="66">
                  <c:v>Овощной ряд</c:v>
                </c:pt>
                <c:pt idx="67">
                  <c:v>Jacobs</c:v>
                </c:pt>
                <c:pt idx="68">
                  <c:v>Рот Фронт</c:v>
                </c:pt>
                <c:pt idx="69">
                  <c:v>Белый Злат</c:v>
                </c:pt>
                <c:pt idx="70">
                  <c:v>Pringles</c:v>
                </c:pt>
                <c:pt idx="71">
                  <c:v>Домик в деревне</c:v>
                </c:pt>
                <c:pt idx="72">
                  <c:v>Борилла</c:v>
                </c:pt>
                <c:pt idx="73">
                  <c:v>Бабаевский</c:v>
                </c:pt>
                <c:pt idx="74">
                  <c:v>Greenfield</c:v>
                </c:pt>
                <c:pt idx="75">
                  <c:v>Сырная долина</c:v>
                </c:pt>
                <c:pt idx="76">
                  <c:v>Фруктовый сад</c:v>
                </c:pt>
                <c:pt idx="77">
                  <c:v>Паста Зара</c:v>
                </c:pt>
              </c:strCache>
            </c:strRef>
          </c:cat>
          <c:val>
            <c:numRef>
              <c:f>'Продажи по поставщикам'!$B$4:$B$81</c:f>
              <c:numCache>
                <c:formatCode>0.0</c:formatCode>
                <c:ptCount val="78"/>
                <c:pt idx="0">
                  <c:v>8.2000000000000003E-2</c:v>
                </c:pt>
                <c:pt idx="1">
                  <c:v>1.0820000000000001</c:v>
                </c:pt>
                <c:pt idx="2">
                  <c:v>1.2010000000000001</c:v>
                </c:pt>
                <c:pt idx="3">
                  <c:v>1.5289999999999999</c:v>
                </c:pt>
                <c:pt idx="4">
                  <c:v>1.546</c:v>
                </c:pt>
                <c:pt idx="5">
                  <c:v>2.7480000000000002</c:v>
                </c:pt>
                <c:pt idx="6">
                  <c:v>3.1040000000000001</c:v>
                </c:pt>
                <c:pt idx="7">
                  <c:v>3.625</c:v>
                </c:pt>
                <c:pt idx="8">
                  <c:v>3.8919999999999999</c:v>
                </c:pt>
                <c:pt idx="9">
                  <c:v>4.8129999999999997</c:v>
                </c:pt>
                <c:pt idx="10">
                  <c:v>5.0990000000000002</c:v>
                </c:pt>
                <c:pt idx="11">
                  <c:v>5.2990000000000004</c:v>
                </c:pt>
                <c:pt idx="12">
                  <c:v>5.8780000000000001</c:v>
                </c:pt>
                <c:pt idx="13">
                  <c:v>5.8959999999999999</c:v>
                </c:pt>
                <c:pt idx="14">
                  <c:v>5.9029999999999996</c:v>
                </c:pt>
                <c:pt idx="15">
                  <c:v>5.915</c:v>
                </c:pt>
                <c:pt idx="16">
                  <c:v>6.133</c:v>
                </c:pt>
                <c:pt idx="17">
                  <c:v>6.1619999999999999</c:v>
                </c:pt>
                <c:pt idx="18">
                  <c:v>6.1859999999999999</c:v>
                </c:pt>
                <c:pt idx="19">
                  <c:v>6.3289999999999997</c:v>
                </c:pt>
                <c:pt idx="20">
                  <c:v>6.3639999999999999</c:v>
                </c:pt>
                <c:pt idx="21">
                  <c:v>6.367</c:v>
                </c:pt>
                <c:pt idx="22">
                  <c:v>6.7809999999999997</c:v>
                </c:pt>
                <c:pt idx="23">
                  <c:v>7.2240000000000002</c:v>
                </c:pt>
                <c:pt idx="24">
                  <c:v>7.2389999999999999</c:v>
                </c:pt>
                <c:pt idx="25">
                  <c:v>7.42</c:v>
                </c:pt>
                <c:pt idx="26">
                  <c:v>7.9640000000000004</c:v>
                </c:pt>
                <c:pt idx="27">
                  <c:v>8.0470000000000006</c:v>
                </c:pt>
                <c:pt idx="28">
                  <c:v>8.23</c:v>
                </c:pt>
                <c:pt idx="29">
                  <c:v>8.2370000000000001</c:v>
                </c:pt>
                <c:pt idx="30">
                  <c:v>8.5020000000000007</c:v>
                </c:pt>
                <c:pt idx="31">
                  <c:v>8.5429999999999993</c:v>
                </c:pt>
                <c:pt idx="32">
                  <c:v>8.5679999999999996</c:v>
                </c:pt>
                <c:pt idx="33">
                  <c:v>8.6489999999999991</c:v>
                </c:pt>
                <c:pt idx="34">
                  <c:v>8.8409999999999993</c:v>
                </c:pt>
                <c:pt idx="35">
                  <c:v>8.8610000000000007</c:v>
                </c:pt>
                <c:pt idx="36">
                  <c:v>8.9049999999999994</c:v>
                </c:pt>
                <c:pt idx="37">
                  <c:v>8.9540000000000006</c:v>
                </c:pt>
                <c:pt idx="38">
                  <c:v>9.1229999999999993</c:v>
                </c:pt>
                <c:pt idx="39">
                  <c:v>9.2859999999999996</c:v>
                </c:pt>
                <c:pt idx="40">
                  <c:v>9.2940000000000005</c:v>
                </c:pt>
                <c:pt idx="41">
                  <c:v>9.6989999999999998</c:v>
                </c:pt>
                <c:pt idx="42">
                  <c:v>9.9</c:v>
                </c:pt>
                <c:pt idx="43">
                  <c:v>10.167999999999999</c:v>
                </c:pt>
                <c:pt idx="44">
                  <c:v>10.223000000000001</c:v>
                </c:pt>
                <c:pt idx="45">
                  <c:v>10.451000000000001</c:v>
                </c:pt>
                <c:pt idx="46">
                  <c:v>10.62</c:v>
                </c:pt>
                <c:pt idx="47">
                  <c:v>10.714</c:v>
                </c:pt>
                <c:pt idx="48">
                  <c:v>10.813000000000001</c:v>
                </c:pt>
                <c:pt idx="49">
                  <c:v>11.1</c:v>
                </c:pt>
                <c:pt idx="50">
                  <c:v>11.63</c:v>
                </c:pt>
                <c:pt idx="51">
                  <c:v>11.936999999999999</c:v>
                </c:pt>
                <c:pt idx="52">
                  <c:v>12.077999999999999</c:v>
                </c:pt>
                <c:pt idx="53">
                  <c:v>12.207000000000001</c:v>
                </c:pt>
                <c:pt idx="54">
                  <c:v>12.474</c:v>
                </c:pt>
                <c:pt idx="55">
                  <c:v>12.712</c:v>
                </c:pt>
                <c:pt idx="56">
                  <c:v>12.813000000000001</c:v>
                </c:pt>
                <c:pt idx="57">
                  <c:v>12.851000000000001</c:v>
                </c:pt>
                <c:pt idx="58">
                  <c:v>12.898999999999999</c:v>
                </c:pt>
                <c:pt idx="59">
                  <c:v>13.055999999999999</c:v>
                </c:pt>
                <c:pt idx="60">
                  <c:v>13.106</c:v>
                </c:pt>
                <c:pt idx="61">
                  <c:v>13.772</c:v>
                </c:pt>
                <c:pt idx="62">
                  <c:v>13.987</c:v>
                </c:pt>
                <c:pt idx="63">
                  <c:v>14.154</c:v>
                </c:pt>
                <c:pt idx="64">
                  <c:v>14.457000000000001</c:v>
                </c:pt>
                <c:pt idx="65">
                  <c:v>15.507</c:v>
                </c:pt>
                <c:pt idx="66">
                  <c:v>15.581</c:v>
                </c:pt>
                <c:pt idx="67">
                  <c:v>15.750999999999999</c:v>
                </c:pt>
                <c:pt idx="68">
                  <c:v>16.873999999999999</c:v>
                </c:pt>
                <c:pt idx="69">
                  <c:v>17.471</c:v>
                </c:pt>
                <c:pt idx="70">
                  <c:v>18.367999999999999</c:v>
                </c:pt>
                <c:pt idx="71">
                  <c:v>18.739000000000001</c:v>
                </c:pt>
                <c:pt idx="72">
                  <c:v>20.344999999999999</c:v>
                </c:pt>
                <c:pt idx="73">
                  <c:v>20.462</c:v>
                </c:pt>
                <c:pt idx="74">
                  <c:v>21.190999999999999</c:v>
                </c:pt>
                <c:pt idx="75">
                  <c:v>24.2</c:v>
                </c:pt>
                <c:pt idx="76">
                  <c:v>24.872</c:v>
                </c:pt>
                <c:pt idx="77">
                  <c:v>29.43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E-4917-9734-2E66A484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229648"/>
        <c:axId val="1770257936"/>
      </c:barChart>
      <c:catAx>
        <c:axId val="17702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7936"/>
        <c:crosses val="autoZero"/>
        <c:auto val="1"/>
        <c:lblAlgn val="ctr"/>
        <c:lblOffset val="100"/>
        <c:noMultiLvlLbl val="0"/>
      </c:catAx>
      <c:valAx>
        <c:axId val="17702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(1).xlsx]Выгода по поставщикам!Сводная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дисконт по магазинам (с учётом поставщика)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'Выгода по поставщикам'!$B$3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'Выгода по поставщикам'!$A$4:$A$23</c:f>
              <c:strCache>
                <c:ptCount val="20"/>
                <c:pt idx="0">
                  <c:v>Лента</c:v>
                </c:pt>
                <c:pt idx="1">
                  <c:v>Билла</c:v>
                </c:pt>
                <c:pt idx="2">
                  <c:v>Седьмой Континент</c:v>
                </c:pt>
                <c:pt idx="3">
                  <c:v>Метро</c:v>
                </c:pt>
                <c:pt idx="4">
                  <c:v>Бристоль</c:v>
                </c:pt>
                <c:pt idx="5">
                  <c:v>Городской Супермаркет</c:v>
                </c:pt>
                <c:pt idx="6">
                  <c:v>Мираторг</c:v>
                </c:pt>
                <c:pt idx="7">
                  <c:v>Мосмарт</c:v>
                </c:pt>
                <c:pt idx="8">
                  <c:v>Азбука Вкуса</c:v>
                </c:pt>
                <c:pt idx="9">
                  <c:v>Ароматный Мир</c:v>
                </c:pt>
                <c:pt idx="10">
                  <c:v>Дикси</c:v>
                </c:pt>
                <c:pt idx="11">
                  <c:v>Ашан</c:v>
                </c:pt>
                <c:pt idx="12">
                  <c:v>Карусель</c:v>
                </c:pt>
                <c:pt idx="13">
                  <c:v>Верный</c:v>
                </c:pt>
                <c:pt idx="14">
                  <c:v>Спар</c:v>
                </c:pt>
                <c:pt idx="15">
                  <c:v>Магнит</c:v>
                </c:pt>
                <c:pt idx="16">
                  <c:v>Гиперглобус</c:v>
                </c:pt>
                <c:pt idx="17">
                  <c:v>О'кей</c:v>
                </c:pt>
                <c:pt idx="18">
                  <c:v>Перекресток</c:v>
                </c:pt>
                <c:pt idx="19">
                  <c:v>Пятерочка</c:v>
                </c:pt>
              </c:strCache>
            </c:strRef>
          </c:cat>
          <c:val>
            <c:numRef>
              <c:f>'Выгода по поставщикам'!$B$4:$B$23</c:f>
              <c:numCache>
                <c:formatCode>0.0%</c:formatCode>
                <c:ptCount val="20"/>
                <c:pt idx="0">
                  <c:v>8.9315738986110477E-2</c:v>
                </c:pt>
                <c:pt idx="1">
                  <c:v>6.9672016745577048E-2</c:v>
                </c:pt>
                <c:pt idx="2">
                  <c:v>5.4979783730066331E-2</c:v>
                </c:pt>
                <c:pt idx="3">
                  <c:v>4.7485425701749698E-2</c:v>
                </c:pt>
                <c:pt idx="4">
                  <c:v>4.2123707474058587E-2</c:v>
                </c:pt>
                <c:pt idx="5">
                  <c:v>3.6725392559439088E-2</c:v>
                </c:pt>
                <c:pt idx="6">
                  <c:v>3.4554373738390216E-2</c:v>
                </c:pt>
                <c:pt idx="7">
                  <c:v>2.1632897989802943E-2</c:v>
                </c:pt>
                <c:pt idx="8">
                  <c:v>1.1951634745615872E-2</c:v>
                </c:pt>
                <c:pt idx="9">
                  <c:v>4.9533672977560385E-4</c:v>
                </c:pt>
                <c:pt idx="10">
                  <c:v>-1.0005648721859146E-2</c:v>
                </c:pt>
                <c:pt idx="11">
                  <c:v>-1.23945479098764E-2</c:v>
                </c:pt>
                <c:pt idx="12">
                  <c:v>-1.800728681987598E-2</c:v>
                </c:pt>
                <c:pt idx="13">
                  <c:v>-1.8107941595026184E-2</c:v>
                </c:pt>
                <c:pt idx="14">
                  <c:v>-2.8319134031526569E-2</c:v>
                </c:pt>
                <c:pt idx="15">
                  <c:v>-3.5248242692626601E-2</c:v>
                </c:pt>
                <c:pt idx="16">
                  <c:v>-3.6448440567637859E-2</c:v>
                </c:pt>
                <c:pt idx="17">
                  <c:v>-3.6790259125630297E-2</c:v>
                </c:pt>
                <c:pt idx="18">
                  <c:v>-6.5746820964736288E-2</c:v>
                </c:pt>
                <c:pt idx="19">
                  <c:v>-0.11631054441670304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D-42F7-87DF-BAAE7D082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0237136"/>
        <c:axId val="1770227568"/>
      </c:barChart>
      <c:catAx>
        <c:axId val="177023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7568"/>
        <c:crosses val="autoZero"/>
        <c:auto val="1"/>
        <c:lblAlgn val="ctr"/>
        <c:lblOffset val="100"/>
        <c:noMultiLvlLbl val="0"/>
      </c:catAx>
      <c:valAx>
        <c:axId val="17702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371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(1).xlsx]Суммарные продажи по магазинам!Сводная таблица3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GMV</a:t>
            </a:r>
            <a:r>
              <a:rPr lang="en-US" baseline="0"/>
              <a:t> </a:t>
            </a:r>
            <a:r>
              <a:rPr lang="ru-RU" baseline="0"/>
              <a:t>по продуктовым сетям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0665026702890589E-2"/>
          <c:y val="0.15321328994903247"/>
          <c:w val="0.89243356734559653"/>
          <c:h val="0.55259181181784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'Суммарные продажи по магазинам'!$B$3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'Суммарные продажи по магазинам'!$A$4:$A$24</c:f>
              <c:strCache>
                <c:ptCount val="20"/>
                <c:pt idx="0">
                  <c:v>О'кей</c:v>
                </c:pt>
                <c:pt idx="1">
                  <c:v>Гиперглобус</c:v>
                </c:pt>
                <c:pt idx="2">
                  <c:v>Мосмарт</c:v>
                </c:pt>
                <c:pt idx="3">
                  <c:v>Спар</c:v>
                </c:pt>
                <c:pt idx="4">
                  <c:v>Верный</c:v>
                </c:pt>
                <c:pt idx="5">
                  <c:v>Городской Супермаркет</c:v>
                </c:pt>
                <c:pt idx="6">
                  <c:v>Ароматный Мир</c:v>
                </c:pt>
                <c:pt idx="7">
                  <c:v>Седьмой Континент</c:v>
                </c:pt>
                <c:pt idx="8">
                  <c:v>Бристоль</c:v>
                </c:pt>
                <c:pt idx="9">
                  <c:v>Мираторг</c:v>
                </c:pt>
                <c:pt idx="10">
                  <c:v>Метро</c:v>
                </c:pt>
                <c:pt idx="11">
                  <c:v>Лента</c:v>
                </c:pt>
                <c:pt idx="12">
                  <c:v>Магнит</c:v>
                </c:pt>
                <c:pt idx="13">
                  <c:v>Азбука Вкуса</c:v>
                </c:pt>
                <c:pt idx="14">
                  <c:v>Перекресток</c:v>
                </c:pt>
                <c:pt idx="15">
                  <c:v>Карусель</c:v>
                </c:pt>
                <c:pt idx="16">
                  <c:v>Дикси</c:v>
                </c:pt>
                <c:pt idx="17">
                  <c:v>Ашан</c:v>
                </c:pt>
                <c:pt idx="18">
                  <c:v>Пятерочка</c:v>
                </c:pt>
                <c:pt idx="19">
                  <c:v>Билла</c:v>
                </c:pt>
              </c:strCache>
            </c:strRef>
          </c:cat>
          <c:val>
            <c:numRef>
              <c:f>'Суммарные продажи по магазинам'!$B$4:$B$24</c:f>
              <c:numCache>
                <c:formatCode>#\ ##0\ "₽"</c:formatCode>
                <c:ptCount val="20"/>
                <c:pt idx="0">
                  <c:v>52844</c:v>
                </c:pt>
                <c:pt idx="1">
                  <c:v>51789</c:v>
                </c:pt>
                <c:pt idx="2">
                  <c:v>49580</c:v>
                </c:pt>
                <c:pt idx="3">
                  <c:v>48746</c:v>
                </c:pt>
                <c:pt idx="4">
                  <c:v>47028</c:v>
                </c:pt>
                <c:pt idx="5">
                  <c:v>43098</c:v>
                </c:pt>
                <c:pt idx="6">
                  <c:v>42837</c:v>
                </c:pt>
                <c:pt idx="7">
                  <c:v>41106</c:v>
                </c:pt>
                <c:pt idx="8">
                  <c:v>41010</c:v>
                </c:pt>
                <c:pt idx="9">
                  <c:v>40029</c:v>
                </c:pt>
                <c:pt idx="10">
                  <c:v>39168</c:v>
                </c:pt>
                <c:pt idx="11">
                  <c:v>38312</c:v>
                </c:pt>
                <c:pt idx="12">
                  <c:v>37636</c:v>
                </c:pt>
                <c:pt idx="13">
                  <c:v>36448</c:v>
                </c:pt>
                <c:pt idx="14">
                  <c:v>36436</c:v>
                </c:pt>
                <c:pt idx="15">
                  <c:v>35012</c:v>
                </c:pt>
                <c:pt idx="16">
                  <c:v>32463</c:v>
                </c:pt>
                <c:pt idx="17">
                  <c:v>31954</c:v>
                </c:pt>
                <c:pt idx="18">
                  <c:v>27662</c:v>
                </c:pt>
                <c:pt idx="19">
                  <c:v>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5-47C0-804A-93072EF93E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0213008"/>
        <c:axId val="1770217168"/>
      </c:barChart>
      <c:catAx>
        <c:axId val="17702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17168"/>
        <c:crosses val="autoZero"/>
        <c:auto val="1"/>
        <c:lblAlgn val="ctr"/>
        <c:lblOffset val="100"/>
        <c:noMultiLvlLbl val="0"/>
      </c:catAx>
      <c:valAx>
        <c:axId val="17702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(1).xlsx]Выгода клиентам!Сводная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дисконт по магазинам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'Выгода клиентам'!$B$3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'Выгода клиентам'!$A$4:$A$23</c:f>
              <c:strCache>
                <c:ptCount val="20"/>
                <c:pt idx="0">
                  <c:v>Лента</c:v>
                </c:pt>
                <c:pt idx="1">
                  <c:v>Седьмой Континент</c:v>
                </c:pt>
                <c:pt idx="2">
                  <c:v>Городской Супермаркет</c:v>
                </c:pt>
                <c:pt idx="3">
                  <c:v>Билла</c:v>
                </c:pt>
                <c:pt idx="4">
                  <c:v>Метро</c:v>
                </c:pt>
                <c:pt idx="5">
                  <c:v>Азбука Вкуса</c:v>
                </c:pt>
                <c:pt idx="6">
                  <c:v>Мосмарт</c:v>
                </c:pt>
                <c:pt idx="7">
                  <c:v>Мираторг</c:v>
                </c:pt>
                <c:pt idx="8">
                  <c:v>Карусель</c:v>
                </c:pt>
                <c:pt idx="9">
                  <c:v>Ароматный Мир</c:v>
                </c:pt>
                <c:pt idx="10">
                  <c:v>Бристоль</c:v>
                </c:pt>
                <c:pt idx="11">
                  <c:v>Дикси</c:v>
                </c:pt>
                <c:pt idx="12">
                  <c:v>Ашан</c:v>
                </c:pt>
                <c:pt idx="13">
                  <c:v>Гиперглобус</c:v>
                </c:pt>
                <c:pt idx="14">
                  <c:v>Магнит</c:v>
                </c:pt>
                <c:pt idx="15">
                  <c:v>О'кей</c:v>
                </c:pt>
                <c:pt idx="16">
                  <c:v>Перекресток</c:v>
                </c:pt>
                <c:pt idx="17">
                  <c:v>Верный</c:v>
                </c:pt>
                <c:pt idx="18">
                  <c:v>Спар</c:v>
                </c:pt>
                <c:pt idx="19">
                  <c:v>Пятерочка</c:v>
                </c:pt>
              </c:strCache>
            </c:strRef>
          </c:cat>
          <c:val>
            <c:numRef>
              <c:f>'Выгода клиентам'!$B$4:$B$23</c:f>
              <c:numCache>
                <c:formatCode>0.00%</c:formatCode>
                <c:ptCount val="20"/>
                <c:pt idx="0">
                  <c:v>0.10062698971238113</c:v>
                </c:pt>
                <c:pt idx="1">
                  <c:v>8.1840255375316515E-2</c:v>
                </c:pt>
                <c:pt idx="2">
                  <c:v>5.8968409942088323E-2</c:v>
                </c:pt>
                <c:pt idx="3">
                  <c:v>5.6287665956558285E-2</c:v>
                </c:pt>
                <c:pt idx="4">
                  <c:v>4.7135772995875888E-2</c:v>
                </c:pt>
                <c:pt idx="5">
                  <c:v>3.6131083669815399E-2</c:v>
                </c:pt>
                <c:pt idx="6">
                  <c:v>2.3330793858908159E-2</c:v>
                </c:pt>
                <c:pt idx="7">
                  <c:v>1.0296276612656809E-2</c:v>
                </c:pt>
                <c:pt idx="8">
                  <c:v>7.0069984701864379E-3</c:v>
                </c:pt>
                <c:pt idx="9">
                  <c:v>5.2821684960562675E-3</c:v>
                </c:pt>
                <c:pt idx="10">
                  <c:v>-8.0940542829085194E-3</c:v>
                </c:pt>
                <c:pt idx="11">
                  <c:v>-9.4885770216267349E-3</c:v>
                </c:pt>
                <c:pt idx="12">
                  <c:v>-1.1341839275218975E-2</c:v>
                </c:pt>
                <c:pt idx="13">
                  <c:v>-2.9594250102575173E-2</c:v>
                </c:pt>
                <c:pt idx="14">
                  <c:v>-3.288351385360077E-2</c:v>
                </c:pt>
                <c:pt idx="15">
                  <c:v>-3.9462244779638139E-2</c:v>
                </c:pt>
                <c:pt idx="16">
                  <c:v>-4.2441773613568969E-2</c:v>
                </c:pt>
                <c:pt idx="17">
                  <c:v>-5.0380082409471665E-2</c:v>
                </c:pt>
                <c:pt idx="18">
                  <c:v>-6.3289069364215605E-2</c:v>
                </c:pt>
                <c:pt idx="19">
                  <c:v>-0.10170732495505042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C-48F5-B1F1-92813AB95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584352"/>
        <c:axId val="1825593504"/>
      </c:barChart>
      <c:catAx>
        <c:axId val="18255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93504"/>
        <c:crosses val="autoZero"/>
        <c:auto val="1"/>
        <c:lblAlgn val="ctr"/>
        <c:lblOffset val="100"/>
        <c:noMultiLvlLbl val="0"/>
      </c:catAx>
      <c:valAx>
        <c:axId val="18255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84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магазинов!Сводная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649896938295327E-2"/>
          <c:y val="0.24120623087834017"/>
          <c:w val="0.92767187133826701"/>
          <c:h val="0.55950590584987625"/>
        </c:manualLayout>
      </c:layout>
      <c:lineChart>
        <c:grouping val="standard"/>
        <c:varyColors val="0"/>
        <c:ser>
          <c:idx val="0"/>
          <c:order val="0"/>
          <c:tx>
            <c:strRef>
              <c:f>'продажи магазинов'!$B$3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'продажи магазинов'!$A$4:$A$23</c:f>
              <c:multiLvlStrCache>
                <c:ptCount val="17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'продажи магазинов'!$B$4:$B$23</c:f>
              <c:numCache>
                <c:formatCode>#\ ##0\ "₽"</c:formatCode>
                <c:ptCount val="17"/>
                <c:pt idx="0">
                  <c:v>48100</c:v>
                </c:pt>
                <c:pt idx="1">
                  <c:v>42036</c:v>
                </c:pt>
                <c:pt idx="2">
                  <c:v>50348</c:v>
                </c:pt>
                <c:pt idx="3">
                  <c:v>55952</c:v>
                </c:pt>
                <c:pt idx="4">
                  <c:v>42100</c:v>
                </c:pt>
                <c:pt idx="5">
                  <c:v>52825</c:v>
                </c:pt>
                <c:pt idx="6">
                  <c:v>49171</c:v>
                </c:pt>
                <c:pt idx="7">
                  <c:v>58813</c:v>
                </c:pt>
                <c:pt idx="8">
                  <c:v>51872</c:v>
                </c:pt>
                <c:pt idx="9">
                  <c:v>37160</c:v>
                </c:pt>
                <c:pt idx="10">
                  <c:v>43185</c:v>
                </c:pt>
                <c:pt idx="11">
                  <c:v>50217</c:v>
                </c:pt>
                <c:pt idx="12">
                  <c:v>47868</c:v>
                </c:pt>
                <c:pt idx="13">
                  <c:v>39549</c:v>
                </c:pt>
                <c:pt idx="14">
                  <c:v>59975</c:v>
                </c:pt>
                <c:pt idx="15">
                  <c:v>47619</c:v>
                </c:pt>
                <c:pt idx="16">
                  <c:v>23643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C-4A46-BA1B-77013FAAF8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70226736"/>
        <c:axId val="1770255024"/>
      </c:lineChart>
      <c:catAx>
        <c:axId val="177022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5024"/>
        <c:crosses val="autoZero"/>
        <c:auto val="1"/>
        <c:lblAlgn val="ctr"/>
        <c:lblOffset val="100"/>
        <c:noMultiLvlLbl val="0"/>
      </c:catAx>
      <c:valAx>
        <c:axId val="1770255024"/>
        <c:scaling>
          <c:orientation val="minMax"/>
        </c:scaling>
        <c:delete val="0"/>
        <c:axPos val="l"/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(1).xlsx]Лайфтайм клиентов!Сводная таблица13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клиентов по лайфтайму (мес)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'Лайфтайм клиентов'!$B$3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'Лайфтайм клиентов'!$A$4:$A$17</c:f>
              <c:strCache>
                <c:ptCount val="13"/>
                <c:pt idx="0">
                  <c:v>17-18</c:v>
                </c:pt>
                <c:pt idx="1">
                  <c:v>18-19</c:v>
                </c:pt>
                <c:pt idx="2">
                  <c:v>19-20</c:v>
                </c:pt>
                <c:pt idx="3">
                  <c:v>20-21</c:v>
                </c:pt>
                <c:pt idx="4">
                  <c:v>21-22</c:v>
                </c:pt>
                <c:pt idx="5">
                  <c:v>22-23</c:v>
                </c:pt>
                <c:pt idx="6">
                  <c:v>23-24</c:v>
                </c:pt>
                <c:pt idx="7">
                  <c:v>24-25</c:v>
                </c:pt>
                <c:pt idx="8">
                  <c:v>25-26</c:v>
                </c:pt>
                <c:pt idx="9">
                  <c:v>26-27</c:v>
                </c:pt>
                <c:pt idx="10">
                  <c:v>27-28</c:v>
                </c:pt>
                <c:pt idx="11">
                  <c:v>28-29</c:v>
                </c:pt>
                <c:pt idx="12">
                  <c:v>29-30</c:v>
                </c:pt>
              </c:strCache>
            </c:strRef>
          </c:cat>
          <c:val>
            <c:numRef>
              <c:f>'Лайфтайм клиентов'!$B$4:$B$17</c:f>
              <c:numCache>
                <c:formatCode>General</c:formatCode>
                <c:ptCount val="13"/>
                <c:pt idx="0">
                  <c:v>13</c:v>
                </c:pt>
                <c:pt idx="1">
                  <c:v>30</c:v>
                </c:pt>
                <c:pt idx="2">
                  <c:v>47</c:v>
                </c:pt>
                <c:pt idx="3">
                  <c:v>27</c:v>
                </c:pt>
                <c:pt idx="4">
                  <c:v>31</c:v>
                </c:pt>
                <c:pt idx="5">
                  <c:v>34</c:v>
                </c:pt>
                <c:pt idx="6">
                  <c:v>31</c:v>
                </c:pt>
                <c:pt idx="7">
                  <c:v>47</c:v>
                </c:pt>
                <c:pt idx="8">
                  <c:v>46</c:v>
                </c:pt>
                <c:pt idx="9">
                  <c:v>34</c:v>
                </c:pt>
                <c:pt idx="10">
                  <c:v>30</c:v>
                </c:pt>
                <c:pt idx="11">
                  <c:v>32</c:v>
                </c:pt>
                <c:pt idx="1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A-47A0-A135-47712D036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579776"/>
        <c:axId val="1825598912"/>
      </c:barChart>
      <c:catAx>
        <c:axId val="182557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98912"/>
        <c:crosses val="autoZero"/>
        <c:auto val="1"/>
        <c:lblAlgn val="ctr"/>
        <c:lblOffset val="100"/>
        <c:noMultiLvlLbl val="0"/>
      </c:catAx>
      <c:valAx>
        <c:axId val="18255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79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категориям!Сводная таблица20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Суммарные</a:t>
            </a:r>
            <a:r>
              <a:rPr lang="ru-RU" baseline="0"/>
              <a:t> продажи по категориям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категориям'!$B$3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категориям'!$A$4:$A$24</c:f>
              <c:strCache>
                <c:ptCount val="20"/>
                <c:pt idx="0">
                  <c:v>Макароны</c:v>
                </c:pt>
                <c:pt idx="1">
                  <c:v>Конфеты</c:v>
                </c:pt>
                <c:pt idx="2">
                  <c:v>Мясо</c:v>
                </c:pt>
                <c:pt idx="3">
                  <c:v>Сок</c:v>
                </c:pt>
                <c:pt idx="4">
                  <c:v>Чипсы</c:v>
                </c:pt>
                <c:pt idx="5">
                  <c:v>Соль</c:v>
                </c:pt>
                <c:pt idx="6">
                  <c:v>Сыр</c:v>
                </c:pt>
                <c:pt idx="7">
                  <c:v>Сахар</c:v>
                </c:pt>
                <c:pt idx="8">
                  <c:v>Чай</c:v>
                </c:pt>
                <c:pt idx="9">
                  <c:v>Хлеб</c:v>
                </c:pt>
                <c:pt idx="10">
                  <c:v>Молоко</c:v>
                </c:pt>
                <c:pt idx="11">
                  <c:v>Йогурт</c:v>
                </c:pt>
                <c:pt idx="12">
                  <c:v>Печенье</c:v>
                </c:pt>
                <c:pt idx="13">
                  <c:v>Фрукты</c:v>
                </c:pt>
                <c:pt idx="14">
                  <c:v>Рыба</c:v>
                </c:pt>
                <c:pt idx="15">
                  <c:v>Овощи</c:v>
                </c:pt>
                <c:pt idx="16">
                  <c:v>Кофе</c:v>
                </c:pt>
                <c:pt idx="17">
                  <c:v>Крупа</c:v>
                </c:pt>
                <c:pt idx="18">
                  <c:v>Рис</c:v>
                </c:pt>
                <c:pt idx="19">
                  <c:v>Колбаса</c:v>
                </c:pt>
              </c:strCache>
            </c:strRef>
          </c:cat>
          <c:val>
            <c:numRef>
              <c:f>'Продажи по категориям'!$B$4:$B$24</c:f>
              <c:numCache>
                <c:formatCode>#\ ##0\ "₽"</c:formatCode>
                <c:ptCount val="20"/>
                <c:pt idx="0">
                  <c:v>66945</c:v>
                </c:pt>
                <c:pt idx="1">
                  <c:v>48797</c:v>
                </c:pt>
                <c:pt idx="2">
                  <c:v>47223</c:v>
                </c:pt>
                <c:pt idx="3">
                  <c:v>45862</c:v>
                </c:pt>
                <c:pt idx="4">
                  <c:v>44539</c:v>
                </c:pt>
                <c:pt idx="5">
                  <c:v>44468</c:v>
                </c:pt>
                <c:pt idx="6">
                  <c:v>44265</c:v>
                </c:pt>
                <c:pt idx="7">
                  <c:v>44151</c:v>
                </c:pt>
                <c:pt idx="8">
                  <c:v>43626</c:v>
                </c:pt>
                <c:pt idx="9">
                  <c:v>42352</c:v>
                </c:pt>
                <c:pt idx="10">
                  <c:v>42165</c:v>
                </c:pt>
                <c:pt idx="11">
                  <c:v>41745</c:v>
                </c:pt>
                <c:pt idx="12">
                  <c:v>39632</c:v>
                </c:pt>
                <c:pt idx="13">
                  <c:v>33802</c:v>
                </c:pt>
                <c:pt idx="14">
                  <c:v>32430</c:v>
                </c:pt>
                <c:pt idx="15">
                  <c:v>31147</c:v>
                </c:pt>
                <c:pt idx="16">
                  <c:v>30543</c:v>
                </c:pt>
                <c:pt idx="17">
                  <c:v>28053</c:v>
                </c:pt>
                <c:pt idx="18">
                  <c:v>27375</c:v>
                </c:pt>
                <c:pt idx="19">
                  <c:v>21313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7-4893-AFA7-E514BDC26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2750144"/>
        <c:axId val="1952779680"/>
      </c:barChart>
      <c:catAx>
        <c:axId val="19527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79680"/>
        <c:crosses val="autoZero"/>
        <c:auto val="1"/>
        <c:lblAlgn val="ctr"/>
        <c:lblOffset val="100"/>
        <c:noMultiLvlLbl val="0"/>
      </c:catAx>
      <c:valAx>
        <c:axId val="19527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5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(1).xlsx]Среднее количество по категория!Сводная таблица21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 количество в чеке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'Среднее количество по категория'!$B$3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'Среднее количество по категория'!$A$4:$A$24</c:f>
              <c:strCache>
                <c:ptCount val="20"/>
                <c:pt idx="0">
                  <c:v>Молоко</c:v>
                </c:pt>
                <c:pt idx="1">
                  <c:v>Рис</c:v>
                </c:pt>
                <c:pt idx="2">
                  <c:v>Овощи</c:v>
                </c:pt>
                <c:pt idx="3">
                  <c:v>Сахар</c:v>
                </c:pt>
                <c:pt idx="4">
                  <c:v>Рыба</c:v>
                </c:pt>
                <c:pt idx="5">
                  <c:v>Мясо</c:v>
                </c:pt>
                <c:pt idx="6">
                  <c:v>Хлеб</c:v>
                </c:pt>
                <c:pt idx="7">
                  <c:v>Соль</c:v>
                </c:pt>
                <c:pt idx="8">
                  <c:v>Печенье</c:v>
                </c:pt>
                <c:pt idx="9">
                  <c:v>Чипсы</c:v>
                </c:pt>
                <c:pt idx="10">
                  <c:v>Кофе</c:v>
                </c:pt>
                <c:pt idx="11">
                  <c:v>Конфеты</c:v>
                </c:pt>
                <c:pt idx="12">
                  <c:v>Сок</c:v>
                </c:pt>
                <c:pt idx="13">
                  <c:v>Фрукты</c:v>
                </c:pt>
                <c:pt idx="14">
                  <c:v>Макароны</c:v>
                </c:pt>
                <c:pt idx="15">
                  <c:v>Чай</c:v>
                </c:pt>
                <c:pt idx="16">
                  <c:v>Колбаса</c:v>
                </c:pt>
                <c:pt idx="17">
                  <c:v>Йогурт</c:v>
                </c:pt>
                <c:pt idx="18">
                  <c:v>Крупа</c:v>
                </c:pt>
                <c:pt idx="19">
                  <c:v>Сыр</c:v>
                </c:pt>
              </c:strCache>
            </c:strRef>
          </c:cat>
          <c:val>
            <c:numRef>
              <c:f>'Среднее количество по категория'!$B$4:$B$24</c:f>
              <c:numCache>
                <c:formatCode>0.00</c:formatCode>
                <c:ptCount val="20"/>
                <c:pt idx="0">
                  <c:v>3.2380952380952381</c:v>
                </c:pt>
                <c:pt idx="1">
                  <c:v>3.1875</c:v>
                </c:pt>
                <c:pt idx="2">
                  <c:v>3.1463414634146343</c:v>
                </c:pt>
                <c:pt idx="3">
                  <c:v>3.1355932203389831</c:v>
                </c:pt>
                <c:pt idx="4">
                  <c:v>3.1282051282051282</c:v>
                </c:pt>
                <c:pt idx="5">
                  <c:v>3.1272727272727274</c:v>
                </c:pt>
                <c:pt idx="6">
                  <c:v>3.0909090909090908</c:v>
                </c:pt>
                <c:pt idx="7">
                  <c:v>3.0754716981132075</c:v>
                </c:pt>
                <c:pt idx="8">
                  <c:v>3.0638297872340425</c:v>
                </c:pt>
                <c:pt idx="9">
                  <c:v>3.0588235294117645</c:v>
                </c:pt>
                <c:pt idx="10">
                  <c:v>3.0476190476190474</c:v>
                </c:pt>
                <c:pt idx="11">
                  <c:v>2.9838709677419355</c:v>
                </c:pt>
                <c:pt idx="12">
                  <c:v>2.9827586206896552</c:v>
                </c:pt>
                <c:pt idx="13">
                  <c:v>2.9534883720930232</c:v>
                </c:pt>
                <c:pt idx="14">
                  <c:v>2.941860465116279</c:v>
                </c:pt>
                <c:pt idx="15">
                  <c:v>2.9272727272727272</c:v>
                </c:pt>
                <c:pt idx="16">
                  <c:v>2.8846153846153846</c:v>
                </c:pt>
                <c:pt idx="17">
                  <c:v>2.7627118644067798</c:v>
                </c:pt>
                <c:pt idx="18">
                  <c:v>2.7209302325581395</c:v>
                </c:pt>
                <c:pt idx="19">
                  <c:v>2.5873015873015874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7-44A8-BF8F-590EF25F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249200"/>
        <c:axId val="1770257520"/>
      </c:barChart>
      <c:catAx>
        <c:axId val="17702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7520"/>
        <c:crosses val="autoZero"/>
        <c:auto val="1"/>
        <c:lblAlgn val="ctr"/>
        <c:lblOffset val="100"/>
        <c:noMultiLvlLbl val="0"/>
      </c:catAx>
      <c:valAx>
        <c:axId val="1770257520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4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[Урок 11 (1).xlsx]География (из продаж)!Сводная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География: количество клиентов и использование программы лояльности по странам</a:t>
            </a:r>
            <a:endParaRPr lang="ru-RU" sz="1400">
              <a:effectLst/>
            </a:endParaRPr>
          </a:p>
        </c:rich>
      </c:tx>
      <c:layout>
        <c:manualLayout>
          <c:xMode val="edge"/>
          <c:yMode val="edge"/>
          <c:x val="0.13080555555555559"/>
          <c:y val="7.5704644596394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'География (из продаж)'!$B$3:$B$4</c:f>
              <c:strCache>
                <c:ptCount val="1"/>
                <c:pt idx="0">
                  <c:v>да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продаж)'!$A$5:$A$10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(из продаж)'!$B$5:$B$10</c:f>
              <c:numCache>
                <c:formatCode>General</c:formatCode>
                <c:ptCount val="5"/>
                <c:pt idx="0">
                  <c:v>73.000000000000028</c:v>
                </c:pt>
                <c:pt idx="1">
                  <c:v>40.000000000000007</c:v>
                </c:pt>
                <c:pt idx="2">
                  <c:v>40.000000000000014</c:v>
                </c:pt>
                <c:pt idx="3">
                  <c:v>36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6-47E7-92DE-AF2BBBB3A23C}"/>
            </c:ext>
          </c:extLst>
        </c:ser>
        <c:ser>
          <c:idx val="1"/>
          <c:order val="1"/>
          <c:tx>
            <c:strRef>
              <c:f>'География (из продаж)'!$C$3:$C$4</c:f>
              <c:strCache>
                <c:ptCount val="1"/>
                <c:pt idx="0">
                  <c:v>нет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продаж)'!$A$5:$A$10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(из продаж)'!$C$5:$C$10</c:f>
              <c:numCache>
                <c:formatCode>General</c:formatCode>
                <c:ptCount val="5"/>
                <c:pt idx="0">
                  <c:v>73.000000000000028</c:v>
                </c:pt>
                <c:pt idx="1">
                  <c:v>45.000000000000021</c:v>
                </c:pt>
                <c:pt idx="2">
                  <c:v>38.000000000000007</c:v>
                </c:pt>
                <c:pt idx="3">
                  <c:v>38</c:v>
                </c:pt>
                <c:pt idx="4">
                  <c:v>24.999999999999986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A6-47E7-92DE-AF2BBBB3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567649328"/>
        <c:axId val="567649984"/>
      </c:barChart>
      <c:catAx>
        <c:axId val="5676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649984"/>
        <c:crosses val="autoZero"/>
        <c:auto val="1"/>
        <c:lblAlgn val="ctr"/>
        <c:lblOffset val="100"/>
        <c:noMultiLvlLbl val="0"/>
      </c:catAx>
      <c:valAx>
        <c:axId val="5676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649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(1).xlsx]География (из продаж)!Сводная таблица8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effectLst/>
              </a:rPr>
              <a:t>Средние траты клиентов по странам</a:t>
            </a:r>
            <a:endParaRPr lang="ru-RU" sz="12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'География (из продаж)'!$B$16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продаж)'!$A$17:$A$22</c:f>
              <c:strCache>
                <c:ptCount val="5"/>
                <c:pt idx="0">
                  <c:v>Беларусь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Россия</c:v>
                </c:pt>
              </c:strCache>
            </c:strRef>
          </c:cat>
          <c:val>
            <c:numRef>
              <c:f>'География (из продаж)'!$B$17:$B$22</c:f>
              <c:numCache>
                <c:formatCode>#\ ##0.00\ "₽"</c:formatCode>
                <c:ptCount val="5"/>
                <c:pt idx="0">
                  <c:v>1937.1176470588218</c:v>
                </c:pt>
                <c:pt idx="1">
                  <c:v>1921.105882352942</c:v>
                </c:pt>
                <c:pt idx="2">
                  <c:v>1891.5769230769224</c:v>
                </c:pt>
                <c:pt idx="3">
                  <c:v>1884.7702702702684</c:v>
                </c:pt>
                <c:pt idx="4">
                  <c:v>1721.4383561643847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8-4A5E-8B89-FBF522B62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012968"/>
        <c:axId val="579007392"/>
      </c:barChart>
      <c:catAx>
        <c:axId val="57901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07392"/>
        <c:crosses val="autoZero"/>
        <c:auto val="1"/>
        <c:lblAlgn val="ctr"/>
        <c:lblOffset val="100"/>
        <c:noMultiLvlLbl val="0"/>
      </c:catAx>
      <c:valAx>
        <c:axId val="5790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1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(1).xlsx]Частоты по именам!Сводная таблица19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'Частоты по именам'!$C$3</c:f>
              <c:strCache>
                <c:ptCount val="1"/>
                <c:pt idx="0">
                  <c:v>Сумма по полю Суммарные продажи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'Частоты по именам'!$A$4:$A$248</c:f>
              <c:strCache>
                <c:ptCount val="245"/>
                <c:pt idx="0">
                  <c:v>Алевтина</c:v>
                </c:pt>
                <c:pt idx="1">
                  <c:v>Василиса</c:v>
                </c:pt>
                <c:pt idx="2">
                  <c:v>Эмилия</c:v>
                </c:pt>
                <c:pt idx="3">
                  <c:v>Жанна</c:v>
                </c:pt>
                <c:pt idx="4">
                  <c:v>Юлия</c:v>
                </c:pt>
                <c:pt idx="5">
                  <c:v>Любовь</c:v>
                </c:pt>
                <c:pt idx="6">
                  <c:v>Анжела</c:v>
                </c:pt>
                <c:pt idx="7">
                  <c:v>Зоя</c:v>
                </c:pt>
                <c:pt idx="8">
                  <c:v>Анастасия</c:v>
                </c:pt>
                <c:pt idx="9">
                  <c:v>Клавдия</c:v>
                </c:pt>
                <c:pt idx="10">
                  <c:v>Иванна</c:v>
                </c:pt>
                <c:pt idx="11">
                  <c:v>Алла</c:v>
                </c:pt>
                <c:pt idx="12">
                  <c:v>Валентина</c:v>
                </c:pt>
                <c:pt idx="13">
                  <c:v>Вероника</c:v>
                </c:pt>
                <c:pt idx="14">
                  <c:v>Александра</c:v>
                </c:pt>
                <c:pt idx="15">
                  <c:v>Марфа</c:v>
                </c:pt>
                <c:pt idx="16">
                  <c:v>Феврония</c:v>
                </c:pt>
                <c:pt idx="17">
                  <c:v>Вера</c:v>
                </c:pt>
                <c:pt idx="18">
                  <c:v>Ия</c:v>
                </c:pt>
                <c:pt idx="19">
                  <c:v>Евфросиния</c:v>
                </c:pt>
                <c:pt idx="20">
                  <c:v>Сорокина</c:v>
                </c:pt>
                <c:pt idx="21">
                  <c:v>Регина</c:v>
                </c:pt>
                <c:pt idx="22">
                  <c:v>Алина</c:v>
                </c:pt>
                <c:pt idx="23">
                  <c:v>Фома</c:v>
                </c:pt>
                <c:pt idx="24">
                  <c:v>Агата</c:v>
                </c:pt>
                <c:pt idx="25">
                  <c:v>Прасковья</c:v>
                </c:pt>
                <c:pt idx="26">
                  <c:v>Ираида</c:v>
                </c:pt>
                <c:pt idx="27">
                  <c:v>Светлана</c:v>
                </c:pt>
                <c:pt idx="28">
                  <c:v>Элеонора</c:v>
                </c:pt>
                <c:pt idx="29">
                  <c:v>Татьяна</c:v>
                </c:pt>
                <c:pt idx="30">
                  <c:v>Анна</c:v>
                </c:pt>
                <c:pt idx="31">
                  <c:v>Амвросий</c:v>
                </c:pt>
                <c:pt idx="32">
                  <c:v>Евгения</c:v>
                </c:pt>
                <c:pt idx="33">
                  <c:v>Никодим</c:v>
                </c:pt>
                <c:pt idx="34">
                  <c:v>Евдокия</c:v>
                </c:pt>
                <c:pt idx="35">
                  <c:v>Раиса</c:v>
                </c:pt>
                <c:pt idx="36">
                  <c:v>Лора</c:v>
                </c:pt>
                <c:pt idx="37">
                  <c:v>Родион</c:v>
                </c:pt>
                <c:pt idx="38">
                  <c:v>Лука</c:v>
                </c:pt>
                <c:pt idx="39">
                  <c:v>Сократ</c:v>
                </c:pt>
                <c:pt idx="40">
                  <c:v>Евпраксия</c:v>
                </c:pt>
                <c:pt idx="41">
                  <c:v>Таисия</c:v>
                </c:pt>
                <c:pt idx="42">
                  <c:v>Любомир</c:v>
                </c:pt>
                <c:pt idx="43">
                  <c:v>Елизавета</c:v>
                </c:pt>
                <c:pt idx="44">
                  <c:v>Людмила</c:v>
                </c:pt>
                <c:pt idx="45">
                  <c:v>Чеслав</c:v>
                </c:pt>
                <c:pt idx="46">
                  <c:v>Майя</c:v>
                </c:pt>
                <c:pt idx="47">
                  <c:v>Маргарита</c:v>
                </c:pt>
                <c:pt idx="48">
                  <c:v>Эммануил</c:v>
                </c:pt>
                <c:pt idx="49">
                  <c:v>Кира</c:v>
                </c:pt>
                <c:pt idx="50">
                  <c:v>Ксения</c:v>
                </c:pt>
                <c:pt idx="51">
                  <c:v>Боян</c:v>
                </c:pt>
                <c:pt idx="52">
                  <c:v>Творимир</c:v>
                </c:pt>
                <c:pt idx="53">
                  <c:v>Синклитикия</c:v>
                </c:pt>
                <c:pt idx="54">
                  <c:v>Аггей</c:v>
                </c:pt>
                <c:pt idx="55">
                  <c:v>Амос</c:v>
                </c:pt>
                <c:pt idx="56">
                  <c:v>Виктор</c:v>
                </c:pt>
                <c:pt idx="57">
                  <c:v>Елена</c:v>
                </c:pt>
                <c:pt idx="58">
                  <c:v>Виктория</c:v>
                </c:pt>
                <c:pt idx="59">
                  <c:v>Спиридон</c:v>
                </c:pt>
                <c:pt idx="60">
                  <c:v>Лариса</c:v>
                </c:pt>
                <c:pt idx="61">
                  <c:v>Феофан</c:v>
                </c:pt>
                <c:pt idx="62">
                  <c:v>Ярослав</c:v>
                </c:pt>
                <c:pt idx="63">
                  <c:v>Капитон</c:v>
                </c:pt>
                <c:pt idx="64">
                  <c:v>Лидия</c:v>
                </c:pt>
                <c:pt idx="65">
                  <c:v>Екатерина</c:v>
                </c:pt>
                <c:pt idx="66">
                  <c:v>Влас</c:v>
                </c:pt>
                <c:pt idx="67">
                  <c:v>Елизар</c:v>
                </c:pt>
                <c:pt idx="68">
                  <c:v>Галина</c:v>
                </c:pt>
                <c:pt idx="69">
                  <c:v>Автоном</c:v>
                </c:pt>
                <c:pt idx="70">
                  <c:v>Лукин</c:v>
                </c:pt>
                <c:pt idx="71">
                  <c:v>Захар</c:v>
                </c:pt>
                <c:pt idx="72">
                  <c:v>Лыткина</c:v>
                </c:pt>
                <c:pt idx="73">
                  <c:v>Валерьян</c:v>
                </c:pt>
                <c:pt idx="74">
                  <c:v>Гостомысл</c:v>
                </c:pt>
                <c:pt idx="75">
                  <c:v>Измаил</c:v>
                </c:pt>
                <c:pt idx="76">
                  <c:v>Давыд</c:v>
                </c:pt>
                <c:pt idx="77">
                  <c:v>Агафья</c:v>
                </c:pt>
                <c:pt idx="78">
                  <c:v>Дарья</c:v>
                </c:pt>
                <c:pt idx="79">
                  <c:v>Полина</c:v>
                </c:pt>
                <c:pt idx="80">
                  <c:v>Демид</c:v>
                </c:pt>
                <c:pt idx="81">
                  <c:v>Радислав</c:v>
                </c:pt>
                <c:pt idx="82">
                  <c:v>Анжелика</c:v>
                </c:pt>
                <c:pt idx="83">
                  <c:v>Ратибор</c:v>
                </c:pt>
                <c:pt idx="84">
                  <c:v>Марина</c:v>
                </c:pt>
                <c:pt idx="85">
                  <c:v>Вадим</c:v>
                </c:pt>
                <c:pt idx="86">
                  <c:v>Мария</c:v>
                </c:pt>
                <c:pt idx="87">
                  <c:v>Сила</c:v>
                </c:pt>
                <c:pt idx="88">
                  <c:v>Адриан</c:v>
                </c:pt>
                <c:pt idx="89">
                  <c:v>Еремей</c:v>
                </c:pt>
                <c:pt idx="90">
                  <c:v>Матвей</c:v>
                </c:pt>
                <c:pt idx="91">
                  <c:v>Софон</c:v>
                </c:pt>
                <c:pt idx="92">
                  <c:v>Милован</c:v>
                </c:pt>
                <c:pt idx="93">
                  <c:v>Станислав</c:v>
                </c:pt>
                <c:pt idx="94">
                  <c:v>Наина</c:v>
                </c:pt>
                <c:pt idx="95">
                  <c:v>Валерия</c:v>
                </c:pt>
                <c:pt idx="96">
                  <c:v>Никита</c:v>
                </c:pt>
                <c:pt idx="97">
                  <c:v>Ульяна</c:v>
                </c:pt>
                <c:pt idx="98">
                  <c:v>Арсений</c:v>
                </c:pt>
                <c:pt idx="99">
                  <c:v>Фёкла</c:v>
                </c:pt>
                <c:pt idx="100">
                  <c:v>Николай</c:v>
                </c:pt>
                <c:pt idx="101">
                  <c:v>Филимон</c:v>
                </c:pt>
                <c:pt idx="102">
                  <c:v>Нинель</c:v>
                </c:pt>
                <c:pt idx="103">
                  <c:v>Христофор</c:v>
                </c:pt>
                <c:pt idx="104">
                  <c:v>Олимпий</c:v>
                </c:pt>
                <c:pt idx="105">
                  <c:v>Ирина</c:v>
                </c:pt>
                <c:pt idx="106">
                  <c:v>Ольга</c:v>
                </c:pt>
                <c:pt idx="107">
                  <c:v>Калинин</c:v>
                </c:pt>
                <c:pt idx="108">
                  <c:v>Павел</c:v>
                </c:pt>
                <c:pt idx="109">
                  <c:v>Пелагея</c:v>
                </c:pt>
                <c:pt idx="110">
                  <c:v>Леон</c:v>
                </c:pt>
                <c:pt idx="111">
                  <c:v>Конон</c:v>
                </c:pt>
                <c:pt idx="112">
                  <c:v>Ипполит</c:v>
                </c:pt>
                <c:pt idx="113">
                  <c:v>Савватий</c:v>
                </c:pt>
                <c:pt idx="114">
                  <c:v>Костина</c:v>
                </c:pt>
                <c:pt idx="115">
                  <c:v>Карл</c:v>
                </c:pt>
                <c:pt idx="116">
                  <c:v>Галактион</c:v>
                </c:pt>
                <c:pt idx="117">
                  <c:v>Андрон</c:v>
                </c:pt>
                <c:pt idx="118">
                  <c:v>Кузьма</c:v>
                </c:pt>
                <c:pt idx="119">
                  <c:v>Силантий</c:v>
                </c:pt>
                <c:pt idx="120">
                  <c:v>Лавр</c:v>
                </c:pt>
                <c:pt idx="121">
                  <c:v>Трифон</c:v>
                </c:pt>
                <c:pt idx="122">
                  <c:v>Лаврентий</c:v>
                </c:pt>
                <c:pt idx="123">
                  <c:v>Харлампий</c:v>
                </c:pt>
                <c:pt idx="124">
                  <c:v>Ладимир</c:v>
                </c:pt>
                <c:pt idx="125">
                  <c:v>Ефрем</c:v>
                </c:pt>
                <c:pt idx="126">
                  <c:v>Лапин</c:v>
                </c:pt>
                <c:pt idx="127">
                  <c:v>Андроник</c:v>
                </c:pt>
                <c:pt idx="128">
                  <c:v>Антип</c:v>
                </c:pt>
                <c:pt idx="129">
                  <c:v>Севастьян</c:v>
                </c:pt>
                <c:pt idx="130">
                  <c:v>Лев</c:v>
                </c:pt>
                <c:pt idx="131">
                  <c:v>Ильина</c:v>
                </c:pt>
                <c:pt idx="132">
                  <c:v>Геннадий</c:v>
                </c:pt>
                <c:pt idx="133">
                  <c:v>Викентий</c:v>
                </c:pt>
                <c:pt idx="134">
                  <c:v>Август</c:v>
                </c:pt>
                <c:pt idx="135">
                  <c:v>Владилен</c:v>
                </c:pt>
                <c:pt idx="136">
                  <c:v>Герман</c:v>
                </c:pt>
                <c:pt idx="137">
                  <c:v>Фокин</c:v>
                </c:pt>
                <c:pt idx="138">
                  <c:v>Лонгин</c:v>
                </c:pt>
                <c:pt idx="139">
                  <c:v>Щукина</c:v>
                </c:pt>
                <c:pt idx="140">
                  <c:v>Глафира</c:v>
                </c:pt>
                <c:pt idx="141">
                  <c:v>Якуб</c:v>
                </c:pt>
                <c:pt idx="142">
                  <c:v>Гордей</c:v>
                </c:pt>
                <c:pt idx="143">
                  <c:v>Ангелина</c:v>
                </c:pt>
                <c:pt idx="144">
                  <c:v>Антонина</c:v>
                </c:pt>
                <c:pt idx="145">
                  <c:v>Зосима</c:v>
                </c:pt>
                <c:pt idx="146">
                  <c:v>Лукия</c:v>
                </c:pt>
                <c:pt idx="147">
                  <c:v>Ростислав</c:v>
                </c:pt>
                <c:pt idx="148">
                  <c:v>Гущин</c:v>
                </c:pt>
                <c:pt idx="149">
                  <c:v>Игорь</c:v>
                </c:pt>
                <c:pt idx="150">
                  <c:v>Любим</c:v>
                </c:pt>
                <c:pt idx="151">
                  <c:v>Сидор</c:v>
                </c:pt>
                <c:pt idx="152">
                  <c:v>Аполлинарий</c:v>
                </c:pt>
                <c:pt idx="153">
                  <c:v>Силина</c:v>
                </c:pt>
                <c:pt idx="154">
                  <c:v>Арефий</c:v>
                </c:pt>
                <c:pt idx="155">
                  <c:v>Ипатий</c:v>
                </c:pt>
                <c:pt idx="156">
                  <c:v>Любосмысл</c:v>
                </c:pt>
                <c:pt idx="157">
                  <c:v>Ираклий</c:v>
                </c:pt>
                <c:pt idx="158">
                  <c:v>Дементий</c:v>
                </c:pt>
                <c:pt idx="159">
                  <c:v>Анисим</c:v>
                </c:pt>
                <c:pt idx="160">
                  <c:v>Аристарх</c:v>
                </c:pt>
                <c:pt idx="161">
                  <c:v>Фадей</c:v>
                </c:pt>
                <c:pt idx="162">
                  <c:v>Максим</c:v>
                </c:pt>
                <c:pt idx="163">
                  <c:v>Капустина</c:v>
                </c:pt>
                <c:pt idx="164">
                  <c:v>Дмитрий</c:v>
                </c:pt>
                <c:pt idx="165">
                  <c:v>Филипп</c:v>
                </c:pt>
                <c:pt idx="166">
                  <c:v>Агап</c:v>
                </c:pt>
                <c:pt idx="167">
                  <c:v>Фомина</c:v>
                </c:pt>
                <c:pt idx="168">
                  <c:v>Евграф</c:v>
                </c:pt>
                <c:pt idx="169">
                  <c:v>Авдей</c:v>
                </c:pt>
                <c:pt idx="170">
                  <c:v>Марк</c:v>
                </c:pt>
                <c:pt idx="171">
                  <c:v>Всеслав</c:v>
                </c:pt>
                <c:pt idx="172">
                  <c:v>Мартын</c:v>
                </c:pt>
                <c:pt idx="173">
                  <c:v>Константин</c:v>
                </c:pt>
                <c:pt idx="174">
                  <c:v>Мартьян</c:v>
                </c:pt>
                <c:pt idx="175">
                  <c:v>Корнил</c:v>
                </c:pt>
                <c:pt idx="176">
                  <c:v>Бажен</c:v>
                </c:pt>
                <c:pt idx="177">
                  <c:v>Потап</c:v>
                </c:pt>
                <c:pt idx="178">
                  <c:v>Богдан</c:v>
                </c:pt>
                <c:pt idx="179">
                  <c:v>Прокл</c:v>
                </c:pt>
                <c:pt idx="180">
                  <c:v>Мефодий</c:v>
                </c:pt>
                <c:pt idx="181">
                  <c:v>Зинаида</c:v>
                </c:pt>
                <c:pt idx="182">
                  <c:v>Милан</c:v>
                </c:pt>
                <c:pt idx="183">
                  <c:v>Ратмир</c:v>
                </c:pt>
                <c:pt idx="184">
                  <c:v>Евсей</c:v>
                </c:pt>
                <c:pt idx="185">
                  <c:v>Велимир</c:v>
                </c:pt>
                <c:pt idx="186">
                  <c:v>Мина</c:v>
                </c:pt>
                <c:pt idx="187">
                  <c:v>Рубен</c:v>
                </c:pt>
                <c:pt idx="188">
                  <c:v>Мирон</c:v>
                </c:pt>
                <c:pt idx="189">
                  <c:v>Самуил</c:v>
                </c:pt>
                <c:pt idx="190">
                  <c:v>Михей</c:v>
                </c:pt>
                <c:pt idx="191">
                  <c:v>Светозар</c:v>
                </c:pt>
                <c:pt idx="192">
                  <c:v>Модест</c:v>
                </c:pt>
                <c:pt idx="193">
                  <c:v>Серафим</c:v>
                </c:pt>
                <c:pt idx="194">
                  <c:v>Назар</c:v>
                </c:pt>
                <c:pt idx="195">
                  <c:v>Аверьян</c:v>
                </c:pt>
                <c:pt idx="196">
                  <c:v>Евстафий</c:v>
                </c:pt>
                <c:pt idx="197">
                  <c:v>Силин</c:v>
                </c:pt>
                <c:pt idx="198">
                  <c:v>Наталья</c:v>
                </c:pt>
                <c:pt idx="199">
                  <c:v>Симон</c:v>
                </c:pt>
                <c:pt idx="200">
                  <c:v>Натан</c:v>
                </c:pt>
                <c:pt idx="201">
                  <c:v>Ипат</c:v>
                </c:pt>
                <c:pt idx="202">
                  <c:v>Никанор</c:v>
                </c:pt>
                <c:pt idx="203">
                  <c:v>София</c:v>
                </c:pt>
                <c:pt idx="204">
                  <c:v>Борислав</c:v>
                </c:pt>
                <c:pt idx="205">
                  <c:v>Алексей</c:v>
                </c:pt>
                <c:pt idx="206">
                  <c:v>Никитин</c:v>
                </c:pt>
                <c:pt idx="207">
                  <c:v>Степан</c:v>
                </c:pt>
                <c:pt idx="208">
                  <c:v>Никитина</c:v>
                </c:pt>
                <c:pt idx="209">
                  <c:v>Аникей</c:v>
                </c:pt>
                <c:pt idx="210">
                  <c:v>Никифор</c:v>
                </c:pt>
                <c:pt idx="211">
                  <c:v>Тимур</c:v>
                </c:pt>
                <c:pt idx="212">
                  <c:v>Акулина</c:v>
                </c:pt>
                <c:pt idx="213">
                  <c:v>Калинина</c:v>
                </c:pt>
                <c:pt idx="214">
                  <c:v>Брагин</c:v>
                </c:pt>
                <c:pt idx="215">
                  <c:v>Фаина</c:v>
                </c:pt>
                <c:pt idx="216">
                  <c:v>Нина</c:v>
                </c:pt>
                <c:pt idx="217">
                  <c:v>Федосий</c:v>
                </c:pt>
                <c:pt idx="218">
                  <c:v>Брагина</c:v>
                </c:pt>
                <c:pt idx="219">
                  <c:v>Феликс</c:v>
                </c:pt>
                <c:pt idx="220">
                  <c:v>Оксана</c:v>
                </c:pt>
                <c:pt idx="221">
                  <c:v>Карп</c:v>
                </c:pt>
                <c:pt idx="222">
                  <c:v>Октябрина</c:v>
                </c:pt>
                <c:pt idx="223">
                  <c:v>Флорентин</c:v>
                </c:pt>
                <c:pt idx="224">
                  <c:v>Олимпиада</c:v>
                </c:pt>
                <c:pt idx="225">
                  <c:v>Касьян</c:v>
                </c:pt>
                <c:pt idx="226">
                  <c:v>Аверкий</c:v>
                </c:pt>
                <c:pt idx="227">
                  <c:v>Фрол</c:v>
                </c:pt>
                <c:pt idx="228">
                  <c:v>Елисей</c:v>
                </c:pt>
                <c:pt idx="229">
                  <c:v>Кир</c:v>
                </c:pt>
                <c:pt idx="230">
                  <c:v>Орест</c:v>
                </c:pt>
                <c:pt idx="231">
                  <c:v>Шубин</c:v>
                </c:pt>
                <c:pt idx="232">
                  <c:v>Епифан</c:v>
                </c:pt>
                <c:pt idx="233">
                  <c:v>Эдуард</c:v>
                </c:pt>
                <c:pt idx="234">
                  <c:v>Панкратий</c:v>
                </c:pt>
                <c:pt idx="235">
                  <c:v>Климент</c:v>
                </c:pt>
                <c:pt idx="236">
                  <c:v>Пантелеймон</c:v>
                </c:pt>
                <c:pt idx="237">
                  <c:v>Эраст</c:v>
                </c:pt>
                <c:pt idx="238">
                  <c:v>Панфил</c:v>
                </c:pt>
                <c:pt idx="239">
                  <c:v>Юрий</c:v>
                </c:pt>
                <c:pt idx="240">
                  <c:v>Пахом</c:v>
                </c:pt>
                <c:pt idx="241">
                  <c:v>Януарий</c:v>
                </c:pt>
                <c:pt idx="242">
                  <c:v>Александр</c:v>
                </c:pt>
                <c:pt idx="243">
                  <c:v>Платон</c:v>
                </c:pt>
                <c:pt idx="244">
                  <c:v>Леонид</c:v>
                </c:pt>
              </c:strCache>
            </c:strRef>
          </c:cat>
          <c:val>
            <c:numRef>
              <c:f>'Частоты по именам'!$C$4:$C$248</c:f>
              <c:numCache>
                <c:formatCode>#\ ##0\ "₽"</c:formatCode>
                <c:ptCount val="245"/>
                <c:pt idx="0">
                  <c:v>10854</c:v>
                </c:pt>
                <c:pt idx="1">
                  <c:v>7414</c:v>
                </c:pt>
                <c:pt idx="2">
                  <c:v>12116</c:v>
                </c:pt>
                <c:pt idx="3">
                  <c:v>9105</c:v>
                </c:pt>
                <c:pt idx="4">
                  <c:v>10868</c:v>
                </c:pt>
                <c:pt idx="5">
                  <c:v>12451</c:v>
                </c:pt>
                <c:pt idx="6">
                  <c:v>6441</c:v>
                </c:pt>
                <c:pt idx="7">
                  <c:v>12068</c:v>
                </c:pt>
                <c:pt idx="8">
                  <c:v>6488</c:v>
                </c:pt>
                <c:pt idx="9">
                  <c:v>9089</c:v>
                </c:pt>
                <c:pt idx="10">
                  <c:v>11318</c:v>
                </c:pt>
                <c:pt idx="11">
                  <c:v>5547</c:v>
                </c:pt>
                <c:pt idx="12">
                  <c:v>10478</c:v>
                </c:pt>
                <c:pt idx="13">
                  <c:v>5704</c:v>
                </c:pt>
                <c:pt idx="14">
                  <c:v>3759</c:v>
                </c:pt>
                <c:pt idx="15">
                  <c:v>6756</c:v>
                </c:pt>
                <c:pt idx="16">
                  <c:v>6746</c:v>
                </c:pt>
                <c:pt idx="17">
                  <c:v>5657</c:v>
                </c:pt>
                <c:pt idx="18">
                  <c:v>7690</c:v>
                </c:pt>
                <c:pt idx="19">
                  <c:v>9021</c:v>
                </c:pt>
                <c:pt idx="20">
                  <c:v>3326</c:v>
                </c:pt>
                <c:pt idx="21">
                  <c:v>9799</c:v>
                </c:pt>
                <c:pt idx="22">
                  <c:v>4977</c:v>
                </c:pt>
                <c:pt idx="23">
                  <c:v>9325</c:v>
                </c:pt>
                <c:pt idx="24">
                  <c:v>2678</c:v>
                </c:pt>
                <c:pt idx="25">
                  <c:v>7395</c:v>
                </c:pt>
                <c:pt idx="26">
                  <c:v>7265</c:v>
                </c:pt>
                <c:pt idx="27">
                  <c:v>5121</c:v>
                </c:pt>
                <c:pt idx="28">
                  <c:v>6499</c:v>
                </c:pt>
                <c:pt idx="29">
                  <c:v>7379</c:v>
                </c:pt>
                <c:pt idx="30">
                  <c:v>3790</c:v>
                </c:pt>
                <c:pt idx="31">
                  <c:v>5523</c:v>
                </c:pt>
                <c:pt idx="32">
                  <c:v>4404</c:v>
                </c:pt>
                <c:pt idx="33">
                  <c:v>7764</c:v>
                </c:pt>
                <c:pt idx="34">
                  <c:v>7310</c:v>
                </c:pt>
                <c:pt idx="35">
                  <c:v>7705</c:v>
                </c:pt>
                <c:pt idx="36">
                  <c:v>4555</c:v>
                </c:pt>
                <c:pt idx="37">
                  <c:v>4099</c:v>
                </c:pt>
                <c:pt idx="38">
                  <c:v>3353</c:v>
                </c:pt>
                <c:pt idx="39">
                  <c:v>3650</c:v>
                </c:pt>
                <c:pt idx="40">
                  <c:v>10281</c:v>
                </c:pt>
                <c:pt idx="41">
                  <c:v>4679</c:v>
                </c:pt>
                <c:pt idx="42">
                  <c:v>5521</c:v>
                </c:pt>
                <c:pt idx="43">
                  <c:v>2597</c:v>
                </c:pt>
                <c:pt idx="44">
                  <c:v>3140</c:v>
                </c:pt>
                <c:pt idx="45">
                  <c:v>3940</c:v>
                </c:pt>
                <c:pt idx="46">
                  <c:v>4887</c:v>
                </c:pt>
                <c:pt idx="47">
                  <c:v>6605</c:v>
                </c:pt>
                <c:pt idx="48">
                  <c:v>3422</c:v>
                </c:pt>
                <c:pt idx="49">
                  <c:v>6652</c:v>
                </c:pt>
                <c:pt idx="50">
                  <c:v>3502</c:v>
                </c:pt>
                <c:pt idx="51">
                  <c:v>5673</c:v>
                </c:pt>
                <c:pt idx="52">
                  <c:v>1928</c:v>
                </c:pt>
                <c:pt idx="53">
                  <c:v>1794</c:v>
                </c:pt>
                <c:pt idx="54">
                  <c:v>5034</c:v>
                </c:pt>
                <c:pt idx="55">
                  <c:v>4556</c:v>
                </c:pt>
                <c:pt idx="56">
                  <c:v>4002</c:v>
                </c:pt>
                <c:pt idx="57">
                  <c:v>3418</c:v>
                </c:pt>
                <c:pt idx="58">
                  <c:v>5552</c:v>
                </c:pt>
                <c:pt idx="59">
                  <c:v>2345</c:v>
                </c:pt>
                <c:pt idx="60">
                  <c:v>4325</c:v>
                </c:pt>
                <c:pt idx="61">
                  <c:v>2507</c:v>
                </c:pt>
                <c:pt idx="62">
                  <c:v>2984</c:v>
                </c:pt>
                <c:pt idx="63">
                  <c:v>5158</c:v>
                </c:pt>
                <c:pt idx="64">
                  <c:v>3044</c:v>
                </c:pt>
                <c:pt idx="65">
                  <c:v>2913</c:v>
                </c:pt>
                <c:pt idx="66">
                  <c:v>1189</c:v>
                </c:pt>
                <c:pt idx="67">
                  <c:v>2110</c:v>
                </c:pt>
                <c:pt idx="68">
                  <c:v>5180</c:v>
                </c:pt>
                <c:pt idx="69">
                  <c:v>1627</c:v>
                </c:pt>
                <c:pt idx="70">
                  <c:v>4126</c:v>
                </c:pt>
                <c:pt idx="71">
                  <c:v>6649</c:v>
                </c:pt>
                <c:pt idx="72">
                  <c:v>5899</c:v>
                </c:pt>
                <c:pt idx="73">
                  <c:v>8109</c:v>
                </c:pt>
                <c:pt idx="74">
                  <c:v>2013</c:v>
                </c:pt>
                <c:pt idx="75">
                  <c:v>2223</c:v>
                </c:pt>
                <c:pt idx="76">
                  <c:v>3069</c:v>
                </c:pt>
                <c:pt idx="77">
                  <c:v>8381</c:v>
                </c:pt>
                <c:pt idx="78">
                  <c:v>1363</c:v>
                </c:pt>
                <c:pt idx="79">
                  <c:v>1511</c:v>
                </c:pt>
                <c:pt idx="80">
                  <c:v>7945</c:v>
                </c:pt>
                <c:pt idx="81">
                  <c:v>4001</c:v>
                </c:pt>
                <c:pt idx="82">
                  <c:v>4281</c:v>
                </c:pt>
                <c:pt idx="83">
                  <c:v>2775</c:v>
                </c:pt>
                <c:pt idx="84">
                  <c:v>3911</c:v>
                </c:pt>
                <c:pt idx="85">
                  <c:v>3961</c:v>
                </c:pt>
                <c:pt idx="86">
                  <c:v>3367</c:v>
                </c:pt>
                <c:pt idx="87">
                  <c:v>2468</c:v>
                </c:pt>
                <c:pt idx="88">
                  <c:v>3093</c:v>
                </c:pt>
                <c:pt idx="89">
                  <c:v>3619</c:v>
                </c:pt>
                <c:pt idx="90">
                  <c:v>8750</c:v>
                </c:pt>
                <c:pt idx="91">
                  <c:v>3491</c:v>
                </c:pt>
                <c:pt idx="92">
                  <c:v>2015</c:v>
                </c:pt>
                <c:pt idx="93">
                  <c:v>3060</c:v>
                </c:pt>
                <c:pt idx="94">
                  <c:v>2668</c:v>
                </c:pt>
                <c:pt idx="95">
                  <c:v>6491</c:v>
                </c:pt>
                <c:pt idx="96">
                  <c:v>2544</c:v>
                </c:pt>
                <c:pt idx="97">
                  <c:v>5944</c:v>
                </c:pt>
                <c:pt idx="98">
                  <c:v>4530</c:v>
                </c:pt>
                <c:pt idx="99">
                  <c:v>5960</c:v>
                </c:pt>
                <c:pt idx="100">
                  <c:v>3375</c:v>
                </c:pt>
                <c:pt idx="101">
                  <c:v>5515</c:v>
                </c:pt>
                <c:pt idx="102">
                  <c:v>3229</c:v>
                </c:pt>
                <c:pt idx="103">
                  <c:v>4032</c:v>
                </c:pt>
                <c:pt idx="104">
                  <c:v>2609</c:v>
                </c:pt>
                <c:pt idx="105">
                  <c:v>3354</c:v>
                </c:pt>
                <c:pt idx="106">
                  <c:v>1832</c:v>
                </c:pt>
                <c:pt idx="107">
                  <c:v>958</c:v>
                </c:pt>
                <c:pt idx="108">
                  <c:v>2791</c:v>
                </c:pt>
                <c:pt idx="109">
                  <c:v>3334</c:v>
                </c:pt>
                <c:pt idx="110">
                  <c:v>2852</c:v>
                </c:pt>
                <c:pt idx="111">
                  <c:v>2791</c:v>
                </c:pt>
                <c:pt idx="112">
                  <c:v>1491</c:v>
                </c:pt>
                <c:pt idx="113">
                  <c:v>1345</c:v>
                </c:pt>
                <c:pt idx="114">
                  <c:v>1977</c:v>
                </c:pt>
                <c:pt idx="115">
                  <c:v>1472</c:v>
                </c:pt>
                <c:pt idx="116">
                  <c:v>2546</c:v>
                </c:pt>
                <c:pt idx="117">
                  <c:v>2221</c:v>
                </c:pt>
                <c:pt idx="118">
                  <c:v>720</c:v>
                </c:pt>
                <c:pt idx="119">
                  <c:v>2276</c:v>
                </c:pt>
                <c:pt idx="120">
                  <c:v>948</c:v>
                </c:pt>
                <c:pt idx="121">
                  <c:v>764</c:v>
                </c:pt>
                <c:pt idx="122">
                  <c:v>2625</c:v>
                </c:pt>
                <c:pt idx="123">
                  <c:v>1553</c:v>
                </c:pt>
                <c:pt idx="124">
                  <c:v>4764</c:v>
                </c:pt>
                <c:pt idx="125">
                  <c:v>5506</c:v>
                </c:pt>
                <c:pt idx="126">
                  <c:v>344</c:v>
                </c:pt>
                <c:pt idx="127">
                  <c:v>251</c:v>
                </c:pt>
                <c:pt idx="128">
                  <c:v>2496</c:v>
                </c:pt>
                <c:pt idx="129">
                  <c:v>4574</c:v>
                </c:pt>
                <c:pt idx="130">
                  <c:v>1465</c:v>
                </c:pt>
                <c:pt idx="131">
                  <c:v>1298</c:v>
                </c:pt>
                <c:pt idx="132">
                  <c:v>4334</c:v>
                </c:pt>
                <c:pt idx="133">
                  <c:v>240</c:v>
                </c:pt>
                <c:pt idx="134">
                  <c:v>1858</c:v>
                </c:pt>
                <c:pt idx="135">
                  <c:v>556</c:v>
                </c:pt>
                <c:pt idx="136">
                  <c:v>284</c:v>
                </c:pt>
                <c:pt idx="137">
                  <c:v>1233</c:v>
                </c:pt>
                <c:pt idx="138">
                  <c:v>1071</c:v>
                </c:pt>
                <c:pt idx="139">
                  <c:v>340</c:v>
                </c:pt>
                <c:pt idx="140">
                  <c:v>1301</c:v>
                </c:pt>
                <c:pt idx="141">
                  <c:v>1366</c:v>
                </c:pt>
                <c:pt idx="142">
                  <c:v>336</c:v>
                </c:pt>
                <c:pt idx="143">
                  <c:v>1514</c:v>
                </c:pt>
                <c:pt idx="144">
                  <c:v>1090</c:v>
                </c:pt>
                <c:pt idx="145">
                  <c:v>876</c:v>
                </c:pt>
                <c:pt idx="146">
                  <c:v>2038</c:v>
                </c:pt>
                <c:pt idx="147">
                  <c:v>1367</c:v>
                </c:pt>
                <c:pt idx="148">
                  <c:v>2221</c:v>
                </c:pt>
                <c:pt idx="149">
                  <c:v>186</c:v>
                </c:pt>
                <c:pt idx="150">
                  <c:v>452</c:v>
                </c:pt>
                <c:pt idx="151">
                  <c:v>1133</c:v>
                </c:pt>
                <c:pt idx="152">
                  <c:v>2259</c:v>
                </c:pt>
                <c:pt idx="153">
                  <c:v>89</c:v>
                </c:pt>
                <c:pt idx="154">
                  <c:v>3546</c:v>
                </c:pt>
                <c:pt idx="155">
                  <c:v>1042</c:v>
                </c:pt>
                <c:pt idx="156">
                  <c:v>573</c:v>
                </c:pt>
                <c:pt idx="157">
                  <c:v>749</c:v>
                </c:pt>
                <c:pt idx="158">
                  <c:v>2794</c:v>
                </c:pt>
                <c:pt idx="159">
                  <c:v>1222</c:v>
                </c:pt>
                <c:pt idx="160">
                  <c:v>1464</c:v>
                </c:pt>
                <c:pt idx="161">
                  <c:v>1397</c:v>
                </c:pt>
                <c:pt idx="162">
                  <c:v>1208</c:v>
                </c:pt>
                <c:pt idx="163">
                  <c:v>1833</c:v>
                </c:pt>
                <c:pt idx="164">
                  <c:v>2307</c:v>
                </c:pt>
                <c:pt idx="165">
                  <c:v>352</c:v>
                </c:pt>
                <c:pt idx="166">
                  <c:v>612</c:v>
                </c:pt>
                <c:pt idx="167">
                  <c:v>1286</c:v>
                </c:pt>
                <c:pt idx="168">
                  <c:v>542</c:v>
                </c:pt>
                <c:pt idx="169">
                  <c:v>2056</c:v>
                </c:pt>
                <c:pt idx="170">
                  <c:v>690</c:v>
                </c:pt>
                <c:pt idx="171">
                  <c:v>270</c:v>
                </c:pt>
                <c:pt idx="172">
                  <c:v>1204</c:v>
                </c:pt>
                <c:pt idx="173">
                  <c:v>393</c:v>
                </c:pt>
                <c:pt idx="174">
                  <c:v>1032</c:v>
                </c:pt>
                <c:pt idx="175">
                  <c:v>2275</c:v>
                </c:pt>
                <c:pt idx="176">
                  <c:v>2822</c:v>
                </c:pt>
                <c:pt idx="177">
                  <c:v>1847</c:v>
                </c:pt>
                <c:pt idx="178">
                  <c:v>797</c:v>
                </c:pt>
                <c:pt idx="179">
                  <c:v>1105</c:v>
                </c:pt>
                <c:pt idx="180">
                  <c:v>842</c:v>
                </c:pt>
                <c:pt idx="181">
                  <c:v>844</c:v>
                </c:pt>
                <c:pt idx="182">
                  <c:v>4200</c:v>
                </c:pt>
                <c:pt idx="183">
                  <c:v>831</c:v>
                </c:pt>
                <c:pt idx="184">
                  <c:v>3373</c:v>
                </c:pt>
                <c:pt idx="185">
                  <c:v>580</c:v>
                </c:pt>
                <c:pt idx="186">
                  <c:v>1326</c:v>
                </c:pt>
                <c:pt idx="187">
                  <c:v>2588</c:v>
                </c:pt>
                <c:pt idx="188">
                  <c:v>3141</c:v>
                </c:pt>
                <c:pt idx="189">
                  <c:v>697</c:v>
                </c:pt>
                <c:pt idx="190">
                  <c:v>2302</c:v>
                </c:pt>
                <c:pt idx="191">
                  <c:v>3908</c:v>
                </c:pt>
                <c:pt idx="192">
                  <c:v>2644</c:v>
                </c:pt>
                <c:pt idx="193">
                  <c:v>455</c:v>
                </c:pt>
                <c:pt idx="194">
                  <c:v>1294</c:v>
                </c:pt>
                <c:pt idx="195">
                  <c:v>2769</c:v>
                </c:pt>
                <c:pt idx="196">
                  <c:v>1380</c:v>
                </c:pt>
                <c:pt idx="197">
                  <c:v>1738</c:v>
                </c:pt>
                <c:pt idx="198">
                  <c:v>677</c:v>
                </c:pt>
                <c:pt idx="199">
                  <c:v>1764</c:v>
                </c:pt>
                <c:pt idx="200">
                  <c:v>2077</c:v>
                </c:pt>
                <c:pt idx="201">
                  <c:v>444</c:v>
                </c:pt>
                <c:pt idx="202">
                  <c:v>1900</c:v>
                </c:pt>
                <c:pt idx="203">
                  <c:v>2018</c:v>
                </c:pt>
                <c:pt idx="204">
                  <c:v>780</c:v>
                </c:pt>
                <c:pt idx="205">
                  <c:v>1219</c:v>
                </c:pt>
                <c:pt idx="206">
                  <c:v>1747</c:v>
                </c:pt>
                <c:pt idx="207">
                  <c:v>2704</c:v>
                </c:pt>
                <c:pt idx="208">
                  <c:v>2048</c:v>
                </c:pt>
                <c:pt idx="209">
                  <c:v>905</c:v>
                </c:pt>
                <c:pt idx="210">
                  <c:v>4243</c:v>
                </c:pt>
                <c:pt idx="211">
                  <c:v>1747</c:v>
                </c:pt>
                <c:pt idx="212">
                  <c:v>2799</c:v>
                </c:pt>
                <c:pt idx="213">
                  <c:v>1244</c:v>
                </c:pt>
                <c:pt idx="214">
                  <c:v>1255</c:v>
                </c:pt>
                <c:pt idx="215">
                  <c:v>1879</c:v>
                </c:pt>
                <c:pt idx="216">
                  <c:v>1866</c:v>
                </c:pt>
                <c:pt idx="217">
                  <c:v>2088</c:v>
                </c:pt>
                <c:pt idx="218">
                  <c:v>1177</c:v>
                </c:pt>
                <c:pt idx="219">
                  <c:v>824</c:v>
                </c:pt>
                <c:pt idx="220">
                  <c:v>3716</c:v>
                </c:pt>
                <c:pt idx="221">
                  <c:v>2557</c:v>
                </c:pt>
                <c:pt idx="222">
                  <c:v>2637</c:v>
                </c:pt>
                <c:pt idx="223">
                  <c:v>860</c:v>
                </c:pt>
                <c:pt idx="224">
                  <c:v>386</c:v>
                </c:pt>
                <c:pt idx="225">
                  <c:v>2531</c:v>
                </c:pt>
                <c:pt idx="226">
                  <c:v>2906</c:v>
                </c:pt>
                <c:pt idx="227">
                  <c:v>162</c:v>
                </c:pt>
                <c:pt idx="228">
                  <c:v>2710</c:v>
                </c:pt>
                <c:pt idx="229">
                  <c:v>1399</c:v>
                </c:pt>
                <c:pt idx="230">
                  <c:v>1250</c:v>
                </c:pt>
                <c:pt idx="231">
                  <c:v>2951</c:v>
                </c:pt>
                <c:pt idx="232">
                  <c:v>390</c:v>
                </c:pt>
                <c:pt idx="233">
                  <c:v>1440</c:v>
                </c:pt>
                <c:pt idx="234">
                  <c:v>2880</c:v>
                </c:pt>
                <c:pt idx="235">
                  <c:v>523</c:v>
                </c:pt>
                <c:pt idx="236">
                  <c:v>446</c:v>
                </c:pt>
                <c:pt idx="237">
                  <c:v>3450</c:v>
                </c:pt>
                <c:pt idx="238">
                  <c:v>6110</c:v>
                </c:pt>
                <c:pt idx="239">
                  <c:v>4048</c:v>
                </c:pt>
                <c:pt idx="240">
                  <c:v>2388</c:v>
                </c:pt>
                <c:pt idx="241">
                  <c:v>2648</c:v>
                </c:pt>
                <c:pt idx="242">
                  <c:v>1775</c:v>
                </c:pt>
                <c:pt idx="243">
                  <c:v>820</c:v>
                </c:pt>
                <c:pt idx="244">
                  <c:v>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5-48AD-B045-EDD847F4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2832096"/>
        <c:axId val="1952846240"/>
      </c:barChart>
      <c:lineChart>
        <c:grouping val="standard"/>
        <c:varyColors val="0"/>
        <c:ser>
          <c:idx val="0"/>
          <c:order val="0"/>
          <c:tx>
            <c:strRef>
              <c:f>'Частоты по именам'!$B$3</c:f>
              <c:strCache>
                <c:ptCount val="1"/>
                <c:pt idx="0">
                  <c:v>Количество по полю id клиента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'Частоты по именам'!$A$4:$A$248</c:f>
              <c:strCache>
                <c:ptCount val="245"/>
                <c:pt idx="0">
                  <c:v>Алевтина</c:v>
                </c:pt>
                <c:pt idx="1">
                  <c:v>Василиса</c:v>
                </c:pt>
                <c:pt idx="2">
                  <c:v>Эмилия</c:v>
                </c:pt>
                <c:pt idx="3">
                  <c:v>Жанна</c:v>
                </c:pt>
                <c:pt idx="4">
                  <c:v>Юлия</c:v>
                </c:pt>
                <c:pt idx="5">
                  <c:v>Любовь</c:v>
                </c:pt>
                <c:pt idx="6">
                  <c:v>Анжела</c:v>
                </c:pt>
                <c:pt idx="7">
                  <c:v>Зоя</c:v>
                </c:pt>
                <c:pt idx="8">
                  <c:v>Анастасия</c:v>
                </c:pt>
                <c:pt idx="9">
                  <c:v>Клавдия</c:v>
                </c:pt>
                <c:pt idx="10">
                  <c:v>Иванна</c:v>
                </c:pt>
                <c:pt idx="11">
                  <c:v>Алла</c:v>
                </c:pt>
                <c:pt idx="12">
                  <c:v>Валентина</c:v>
                </c:pt>
                <c:pt idx="13">
                  <c:v>Вероника</c:v>
                </c:pt>
                <c:pt idx="14">
                  <c:v>Александра</c:v>
                </c:pt>
                <c:pt idx="15">
                  <c:v>Марфа</c:v>
                </c:pt>
                <c:pt idx="16">
                  <c:v>Феврония</c:v>
                </c:pt>
                <c:pt idx="17">
                  <c:v>Вера</c:v>
                </c:pt>
                <c:pt idx="18">
                  <c:v>Ия</c:v>
                </c:pt>
                <c:pt idx="19">
                  <c:v>Евфросиния</c:v>
                </c:pt>
                <c:pt idx="20">
                  <c:v>Сорокина</c:v>
                </c:pt>
                <c:pt idx="21">
                  <c:v>Регина</c:v>
                </c:pt>
                <c:pt idx="22">
                  <c:v>Алина</c:v>
                </c:pt>
                <c:pt idx="23">
                  <c:v>Фома</c:v>
                </c:pt>
                <c:pt idx="24">
                  <c:v>Агата</c:v>
                </c:pt>
                <c:pt idx="25">
                  <c:v>Прасковья</c:v>
                </c:pt>
                <c:pt idx="26">
                  <c:v>Ираида</c:v>
                </c:pt>
                <c:pt idx="27">
                  <c:v>Светлана</c:v>
                </c:pt>
                <c:pt idx="28">
                  <c:v>Элеонора</c:v>
                </c:pt>
                <c:pt idx="29">
                  <c:v>Татьяна</c:v>
                </c:pt>
                <c:pt idx="30">
                  <c:v>Анна</c:v>
                </c:pt>
                <c:pt idx="31">
                  <c:v>Амвросий</c:v>
                </c:pt>
                <c:pt idx="32">
                  <c:v>Евгения</c:v>
                </c:pt>
                <c:pt idx="33">
                  <c:v>Никодим</c:v>
                </c:pt>
                <c:pt idx="34">
                  <c:v>Евдокия</c:v>
                </c:pt>
                <c:pt idx="35">
                  <c:v>Раиса</c:v>
                </c:pt>
                <c:pt idx="36">
                  <c:v>Лора</c:v>
                </c:pt>
                <c:pt idx="37">
                  <c:v>Родион</c:v>
                </c:pt>
                <c:pt idx="38">
                  <c:v>Лука</c:v>
                </c:pt>
                <c:pt idx="39">
                  <c:v>Сократ</c:v>
                </c:pt>
                <c:pt idx="40">
                  <c:v>Евпраксия</c:v>
                </c:pt>
                <c:pt idx="41">
                  <c:v>Таисия</c:v>
                </c:pt>
                <c:pt idx="42">
                  <c:v>Любомир</c:v>
                </c:pt>
                <c:pt idx="43">
                  <c:v>Елизавета</c:v>
                </c:pt>
                <c:pt idx="44">
                  <c:v>Людмила</c:v>
                </c:pt>
                <c:pt idx="45">
                  <c:v>Чеслав</c:v>
                </c:pt>
                <c:pt idx="46">
                  <c:v>Майя</c:v>
                </c:pt>
                <c:pt idx="47">
                  <c:v>Маргарита</c:v>
                </c:pt>
                <c:pt idx="48">
                  <c:v>Эммануил</c:v>
                </c:pt>
                <c:pt idx="49">
                  <c:v>Кира</c:v>
                </c:pt>
                <c:pt idx="50">
                  <c:v>Ксения</c:v>
                </c:pt>
                <c:pt idx="51">
                  <c:v>Боян</c:v>
                </c:pt>
                <c:pt idx="52">
                  <c:v>Творимир</c:v>
                </c:pt>
                <c:pt idx="53">
                  <c:v>Синклитикия</c:v>
                </c:pt>
                <c:pt idx="54">
                  <c:v>Аггей</c:v>
                </c:pt>
                <c:pt idx="55">
                  <c:v>Амос</c:v>
                </c:pt>
                <c:pt idx="56">
                  <c:v>Виктор</c:v>
                </c:pt>
                <c:pt idx="57">
                  <c:v>Елена</c:v>
                </c:pt>
                <c:pt idx="58">
                  <c:v>Виктория</c:v>
                </c:pt>
                <c:pt idx="59">
                  <c:v>Спиридон</c:v>
                </c:pt>
                <c:pt idx="60">
                  <c:v>Лариса</c:v>
                </c:pt>
                <c:pt idx="61">
                  <c:v>Феофан</c:v>
                </c:pt>
                <c:pt idx="62">
                  <c:v>Ярослав</c:v>
                </c:pt>
                <c:pt idx="63">
                  <c:v>Капитон</c:v>
                </c:pt>
                <c:pt idx="64">
                  <c:v>Лидия</c:v>
                </c:pt>
                <c:pt idx="65">
                  <c:v>Екатерина</c:v>
                </c:pt>
                <c:pt idx="66">
                  <c:v>Влас</c:v>
                </c:pt>
                <c:pt idx="67">
                  <c:v>Елизар</c:v>
                </c:pt>
                <c:pt idx="68">
                  <c:v>Галина</c:v>
                </c:pt>
                <c:pt idx="69">
                  <c:v>Автоном</c:v>
                </c:pt>
                <c:pt idx="70">
                  <c:v>Лукин</c:v>
                </c:pt>
                <c:pt idx="71">
                  <c:v>Захар</c:v>
                </c:pt>
                <c:pt idx="72">
                  <c:v>Лыткина</c:v>
                </c:pt>
                <c:pt idx="73">
                  <c:v>Валерьян</c:v>
                </c:pt>
                <c:pt idx="74">
                  <c:v>Гостомысл</c:v>
                </c:pt>
                <c:pt idx="75">
                  <c:v>Измаил</c:v>
                </c:pt>
                <c:pt idx="76">
                  <c:v>Давыд</c:v>
                </c:pt>
                <c:pt idx="77">
                  <c:v>Агафья</c:v>
                </c:pt>
                <c:pt idx="78">
                  <c:v>Дарья</c:v>
                </c:pt>
                <c:pt idx="79">
                  <c:v>Полина</c:v>
                </c:pt>
                <c:pt idx="80">
                  <c:v>Демид</c:v>
                </c:pt>
                <c:pt idx="81">
                  <c:v>Радислав</c:v>
                </c:pt>
                <c:pt idx="82">
                  <c:v>Анжелика</c:v>
                </c:pt>
                <c:pt idx="83">
                  <c:v>Ратибор</c:v>
                </c:pt>
                <c:pt idx="84">
                  <c:v>Марина</c:v>
                </c:pt>
                <c:pt idx="85">
                  <c:v>Вадим</c:v>
                </c:pt>
                <c:pt idx="86">
                  <c:v>Мария</c:v>
                </c:pt>
                <c:pt idx="87">
                  <c:v>Сила</c:v>
                </c:pt>
                <c:pt idx="88">
                  <c:v>Адриан</c:v>
                </c:pt>
                <c:pt idx="89">
                  <c:v>Еремей</c:v>
                </c:pt>
                <c:pt idx="90">
                  <c:v>Матвей</c:v>
                </c:pt>
                <c:pt idx="91">
                  <c:v>Софон</c:v>
                </c:pt>
                <c:pt idx="92">
                  <c:v>Милован</c:v>
                </c:pt>
                <c:pt idx="93">
                  <c:v>Станислав</c:v>
                </c:pt>
                <c:pt idx="94">
                  <c:v>Наина</c:v>
                </c:pt>
                <c:pt idx="95">
                  <c:v>Валерия</c:v>
                </c:pt>
                <c:pt idx="96">
                  <c:v>Никита</c:v>
                </c:pt>
                <c:pt idx="97">
                  <c:v>Ульяна</c:v>
                </c:pt>
                <c:pt idx="98">
                  <c:v>Арсений</c:v>
                </c:pt>
                <c:pt idx="99">
                  <c:v>Фёкла</c:v>
                </c:pt>
                <c:pt idx="100">
                  <c:v>Николай</c:v>
                </c:pt>
                <c:pt idx="101">
                  <c:v>Филимон</c:v>
                </c:pt>
                <c:pt idx="102">
                  <c:v>Нинель</c:v>
                </c:pt>
                <c:pt idx="103">
                  <c:v>Христофор</c:v>
                </c:pt>
                <c:pt idx="104">
                  <c:v>Олимпий</c:v>
                </c:pt>
                <c:pt idx="105">
                  <c:v>Ирина</c:v>
                </c:pt>
                <c:pt idx="106">
                  <c:v>Ольга</c:v>
                </c:pt>
                <c:pt idx="107">
                  <c:v>Калинин</c:v>
                </c:pt>
                <c:pt idx="108">
                  <c:v>Павел</c:v>
                </c:pt>
                <c:pt idx="109">
                  <c:v>Пелагея</c:v>
                </c:pt>
                <c:pt idx="110">
                  <c:v>Леон</c:v>
                </c:pt>
                <c:pt idx="111">
                  <c:v>Конон</c:v>
                </c:pt>
                <c:pt idx="112">
                  <c:v>Ипполит</c:v>
                </c:pt>
                <c:pt idx="113">
                  <c:v>Савватий</c:v>
                </c:pt>
                <c:pt idx="114">
                  <c:v>Костина</c:v>
                </c:pt>
                <c:pt idx="115">
                  <c:v>Карл</c:v>
                </c:pt>
                <c:pt idx="116">
                  <c:v>Галактион</c:v>
                </c:pt>
                <c:pt idx="117">
                  <c:v>Андрон</c:v>
                </c:pt>
                <c:pt idx="118">
                  <c:v>Кузьма</c:v>
                </c:pt>
                <c:pt idx="119">
                  <c:v>Силантий</c:v>
                </c:pt>
                <c:pt idx="120">
                  <c:v>Лавр</c:v>
                </c:pt>
                <c:pt idx="121">
                  <c:v>Трифон</c:v>
                </c:pt>
                <c:pt idx="122">
                  <c:v>Лаврентий</c:v>
                </c:pt>
                <c:pt idx="123">
                  <c:v>Харлампий</c:v>
                </c:pt>
                <c:pt idx="124">
                  <c:v>Ладимир</c:v>
                </c:pt>
                <c:pt idx="125">
                  <c:v>Ефрем</c:v>
                </c:pt>
                <c:pt idx="126">
                  <c:v>Лапин</c:v>
                </c:pt>
                <c:pt idx="127">
                  <c:v>Андроник</c:v>
                </c:pt>
                <c:pt idx="128">
                  <c:v>Антип</c:v>
                </c:pt>
                <c:pt idx="129">
                  <c:v>Севастьян</c:v>
                </c:pt>
                <c:pt idx="130">
                  <c:v>Лев</c:v>
                </c:pt>
                <c:pt idx="131">
                  <c:v>Ильина</c:v>
                </c:pt>
                <c:pt idx="132">
                  <c:v>Геннадий</c:v>
                </c:pt>
                <c:pt idx="133">
                  <c:v>Викентий</c:v>
                </c:pt>
                <c:pt idx="134">
                  <c:v>Август</c:v>
                </c:pt>
                <c:pt idx="135">
                  <c:v>Владилен</c:v>
                </c:pt>
                <c:pt idx="136">
                  <c:v>Герман</c:v>
                </c:pt>
                <c:pt idx="137">
                  <c:v>Фокин</c:v>
                </c:pt>
                <c:pt idx="138">
                  <c:v>Лонгин</c:v>
                </c:pt>
                <c:pt idx="139">
                  <c:v>Щукина</c:v>
                </c:pt>
                <c:pt idx="140">
                  <c:v>Глафира</c:v>
                </c:pt>
                <c:pt idx="141">
                  <c:v>Якуб</c:v>
                </c:pt>
                <c:pt idx="142">
                  <c:v>Гордей</c:v>
                </c:pt>
                <c:pt idx="143">
                  <c:v>Ангелина</c:v>
                </c:pt>
                <c:pt idx="144">
                  <c:v>Антонина</c:v>
                </c:pt>
                <c:pt idx="145">
                  <c:v>Зосима</c:v>
                </c:pt>
                <c:pt idx="146">
                  <c:v>Лукия</c:v>
                </c:pt>
                <c:pt idx="147">
                  <c:v>Ростислав</c:v>
                </c:pt>
                <c:pt idx="148">
                  <c:v>Гущин</c:v>
                </c:pt>
                <c:pt idx="149">
                  <c:v>Игорь</c:v>
                </c:pt>
                <c:pt idx="150">
                  <c:v>Любим</c:v>
                </c:pt>
                <c:pt idx="151">
                  <c:v>Сидор</c:v>
                </c:pt>
                <c:pt idx="152">
                  <c:v>Аполлинарий</c:v>
                </c:pt>
                <c:pt idx="153">
                  <c:v>Силина</c:v>
                </c:pt>
                <c:pt idx="154">
                  <c:v>Арефий</c:v>
                </c:pt>
                <c:pt idx="155">
                  <c:v>Ипатий</c:v>
                </c:pt>
                <c:pt idx="156">
                  <c:v>Любосмысл</c:v>
                </c:pt>
                <c:pt idx="157">
                  <c:v>Ираклий</c:v>
                </c:pt>
                <c:pt idx="158">
                  <c:v>Дементий</c:v>
                </c:pt>
                <c:pt idx="159">
                  <c:v>Анисим</c:v>
                </c:pt>
                <c:pt idx="160">
                  <c:v>Аристарх</c:v>
                </c:pt>
                <c:pt idx="161">
                  <c:v>Фадей</c:v>
                </c:pt>
                <c:pt idx="162">
                  <c:v>Максим</c:v>
                </c:pt>
                <c:pt idx="163">
                  <c:v>Капустина</c:v>
                </c:pt>
                <c:pt idx="164">
                  <c:v>Дмитрий</c:v>
                </c:pt>
                <c:pt idx="165">
                  <c:v>Филипп</c:v>
                </c:pt>
                <c:pt idx="166">
                  <c:v>Агап</c:v>
                </c:pt>
                <c:pt idx="167">
                  <c:v>Фомина</c:v>
                </c:pt>
                <c:pt idx="168">
                  <c:v>Евграф</c:v>
                </c:pt>
                <c:pt idx="169">
                  <c:v>Авдей</c:v>
                </c:pt>
                <c:pt idx="170">
                  <c:v>Марк</c:v>
                </c:pt>
                <c:pt idx="171">
                  <c:v>Всеслав</c:v>
                </c:pt>
                <c:pt idx="172">
                  <c:v>Мартын</c:v>
                </c:pt>
                <c:pt idx="173">
                  <c:v>Константин</c:v>
                </c:pt>
                <c:pt idx="174">
                  <c:v>Мартьян</c:v>
                </c:pt>
                <c:pt idx="175">
                  <c:v>Корнил</c:v>
                </c:pt>
                <c:pt idx="176">
                  <c:v>Бажен</c:v>
                </c:pt>
                <c:pt idx="177">
                  <c:v>Потап</c:v>
                </c:pt>
                <c:pt idx="178">
                  <c:v>Богдан</c:v>
                </c:pt>
                <c:pt idx="179">
                  <c:v>Прокл</c:v>
                </c:pt>
                <c:pt idx="180">
                  <c:v>Мефодий</c:v>
                </c:pt>
                <c:pt idx="181">
                  <c:v>Зинаида</c:v>
                </c:pt>
                <c:pt idx="182">
                  <c:v>Милан</c:v>
                </c:pt>
                <c:pt idx="183">
                  <c:v>Ратмир</c:v>
                </c:pt>
                <c:pt idx="184">
                  <c:v>Евсей</c:v>
                </c:pt>
                <c:pt idx="185">
                  <c:v>Велимир</c:v>
                </c:pt>
                <c:pt idx="186">
                  <c:v>Мина</c:v>
                </c:pt>
                <c:pt idx="187">
                  <c:v>Рубен</c:v>
                </c:pt>
                <c:pt idx="188">
                  <c:v>Мирон</c:v>
                </c:pt>
                <c:pt idx="189">
                  <c:v>Самуил</c:v>
                </c:pt>
                <c:pt idx="190">
                  <c:v>Михей</c:v>
                </c:pt>
                <c:pt idx="191">
                  <c:v>Светозар</c:v>
                </c:pt>
                <c:pt idx="192">
                  <c:v>Модест</c:v>
                </c:pt>
                <c:pt idx="193">
                  <c:v>Серафим</c:v>
                </c:pt>
                <c:pt idx="194">
                  <c:v>Назар</c:v>
                </c:pt>
                <c:pt idx="195">
                  <c:v>Аверьян</c:v>
                </c:pt>
                <c:pt idx="196">
                  <c:v>Евстафий</c:v>
                </c:pt>
                <c:pt idx="197">
                  <c:v>Силин</c:v>
                </c:pt>
                <c:pt idx="198">
                  <c:v>Наталья</c:v>
                </c:pt>
                <c:pt idx="199">
                  <c:v>Симон</c:v>
                </c:pt>
                <c:pt idx="200">
                  <c:v>Натан</c:v>
                </c:pt>
                <c:pt idx="201">
                  <c:v>Ипат</c:v>
                </c:pt>
                <c:pt idx="202">
                  <c:v>Никанор</c:v>
                </c:pt>
                <c:pt idx="203">
                  <c:v>София</c:v>
                </c:pt>
                <c:pt idx="204">
                  <c:v>Борислав</c:v>
                </c:pt>
                <c:pt idx="205">
                  <c:v>Алексей</c:v>
                </c:pt>
                <c:pt idx="206">
                  <c:v>Никитин</c:v>
                </c:pt>
                <c:pt idx="207">
                  <c:v>Степан</c:v>
                </c:pt>
                <c:pt idx="208">
                  <c:v>Никитина</c:v>
                </c:pt>
                <c:pt idx="209">
                  <c:v>Аникей</c:v>
                </c:pt>
                <c:pt idx="210">
                  <c:v>Никифор</c:v>
                </c:pt>
                <c:pt idx="211">
                  <c:v>Тимур</c:v>
                </c:pt>
                <c:pt idx="212">
                  <c:v>Акулина</c:v>
                </c:pt>
                <c:pt idx="213">
                  <c:v>Калинина</c:v>
                </c:pt>
                <c:pt idx="214">
                  <c:v>Брагин</c:v>
                </c:pt>
                <c:pt idx="215">
                  <c:v>Фаина</c:v>
                </c:pt>
                <c:pt idx="216">
                  <c:v>Нина</c:v>
                </c:pt>
                <c:pt idx="217">
                  <c:v>Федосий</c:v>
                </c:pt>
                <c:pt idx="218">
                  <c:v>Брагина</c:v>
                </c:pt>
                <c:pt idx="219">
                  <c:v>Феликс</c:v>
                </c:pt>
                <c:pt idx="220">
                  <c:v>Оксана</c:v>
                </c:pt>
                <c:pt idx="221">
                  <c:v>Карп</c:v>
                </c:pt>
                <c:pt idx="222">
                  <c:v>Октябрина</c:v>
                </c:pt>
                <c:pt idx="223">
                  <c:v>Флорентин</c:v>
                </c:pt>
                <c:pt idx="224">
                  <c:v>Олимпиада</c:v>
                </c:pt>
                <c:pt idx="225">
                  <c:v>Касьян</c:v>
                </c:pt>
                <c:pt idx="226">
                  <c:v>Аверкий</c:v>
                </c:pt>
                <c:pt idx="227">
                  <c:v>Фрол</c:v>
                </c:pt>
                <c:pt idx="228">
                  <c:v>Елисей</c:v>
                </c:pt>
                <c:pt idx="229">
                  <c:v>Кир</c:v>
                </c:pt>
                <c:pt idx="230">
                  <c:v>Орест</c:v>
                </c:pt>
                <c:pt idx="231">
                  <c:v>Шубин</c:v>
                </c:pt>
                <c:pt idx="232">
                  <c:v>Епифан</c:v>
                </c:pt>
                <c:pt idx="233">
                  <c:v>Эдуард</c:v>
                </c:pt>
                <c:pt idx="234">
                  <c:v>Панкратий</c:v>
                </c:pt>
                <c:pt idx="235">
                  <c:v>Климент</c:v>
                </c:pt>
                <c:pt idx="236">
                  <c:v>Пантелеймон</c:v>
                </c:pt>
                <c:pt idx="237">
                  <c:v>Эраст</c:v>
                </c:pt>
                <c:pt idx="238">
                  <c:v>Панфил</c:v>
                </c:pt>
                <c:pt idx="239">
                  <c:v>Юрий</c:v>
                </c:pt>
                <c:pt idx="240">
                  <c:v>Пахом</c:v>
                </c:pt>
                <c:pt idx="241">
                  <c:v>Януарий</c:v>
                </c:pt>
                <c:pt idx="242">
                  <c:v>Александр</c:v>
                </c:pt>
                <c:pt idx="243">
                  <c:v>Платон</c:v>
                </c:pt>
                <c:pt idx="244">
                  <c:v>Леонид</c:v>
                </c:pt>
              </c:strCache>
            </c:strRef>
          </c:cat>
          <c:val>
            <c:numRef>
              <c:f>'Частоты по именам'!$B$4:$B$248</c:f>
              <c:numCache>
                <c:formatCode>General</c:formatCode>
                <c:ptCount val="245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5-48AD-B045-EDD847F4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747648"/>
        <c:axId val="1952748896"/>
      </c:lineChart>
      <c:catAx>
        <c:axId val="19527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48896"/>
        <c:crosses val="autoZero"/>
        <c:auto val="1"/>
        <c:lblAlgn val="ctr"/>
        <c:lblOffset val="100"/>
        <c:noMultiLvlLbl val="0"/>
      </c:catAx>
      <c:valAx>
        <c:axId val="19527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47648"/>
        <c:crosses val="autoZero"/>
        <c:crossBetween val="between"/>
      </c:valAx>
      <c:valAx>
        <c:axId val="1952846240"/>
        <c:scaling>
          <c:orientation val="minMax"/>
        </c:scaling>
        <c:delete val="0"/>
        <c:axPos val="r"/>
        <c:numFmt formatCode="#\ ##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832096"/>
        <c:crosses val="max"/>
        <c:crossBetween val="between"/>
      </c:valAx>
      <c:catAx>
        <c:axId val="195283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2846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[Урок 11 (1).xlsx]География (из продаж)!Сводная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География: количество клиентов и использование программы лояльности по странам</a:t>
            </a:r>
            <a:endParaRPr lang="ru-RU" sz="1400">
              <a:effectLst/>
            </a:endParaRPr>
          </a:p>
        </c:rich>
      </c:tx>
      <c:layout>
        <c:manualLayout>
          <c:xMode val="edge"/>
          <c:yMode val="edge"/>
          <c:x val="0.13080555555555559"/>
          <c:y val="7.5704644596394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'География (из продаж)'!$B$3:$B$4</c:f>
              <c:strCache>
                <c:ptCount val="1"/>
                <c:pt idx="0">
                  <c:v>да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продаж)'!$A$5:$A$10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(из продаж)'!$B$5:$B$10</c:f>
              <c:numCache>
                <c:formatCode>General</c:formatCode>
                <c:ptCount val="5"/>
                <c:pt idx="0">
                  <c:v>73.000000000000028</c:v>
                </c:pt>
                <c:pt idx="1">
                  <c:v>40.000000000000007</c:v>
                </c:pt>
                <c:pt idx="2">
                  <c:v>40.000000000000014</c:v>
                </c:pt>
                <c:pt idx="3">
                  <c:v>36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E-42EE-B7C3-798C9847C8FA}"/>
            </c:ext>
          </c:extLst>
        </c:ser>
        <c:ser>
          <c:idx val="1"/>
          <c:order val="1"/>
          <c:tx>
            <c:strRef>
              <c:f>'География (из продаж)'!$C$3:$C$4</c:f>
              <c:strCache>
                <c:ptCount val="1"/>
                <c:pt idx="0">
                  <c:v>нет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продаж)'!$A$5:$A$10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(из продаж)'!$C$5:$C$10</c:f>
              <c:numCache>
                <c:formatCode>General</c:formatCode>
                <c:ptCount val="5"/>
                <c:pt idx="0">
                  <c:v>73.000000000000028</c:v>
                </c:pt>
                <c:pt idx="1">
                  <c:v>45.000000000000021</c:v>
                </c:pt>
                <c:pt idx="2">
                  <c:v>38.000000000000007</c:v>
                </c:pt>
                <c:pt idx="3">
                  <c:v>38</c:v>
                </c:pt>
                <c:pt idx="4">
                  <c:v>24.999999999999986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9E-42EE-B7C3-798C9847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567649328"/>
        <c:axId val="567649984"/>
      </c:barChart>
      <c:catAx>
        <c:axId val="5676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649984"/>
        <c:crosses val="autoZero"/>
        <c:auto val="1"/>
        <c:lblAlgn val="ctr"/>
        <c:lblOffset val="100"/>
        <c:noMultiLvlLbl val="0"/>
      </c:catAx>
      <c:valAx>
        <c:axId val="5676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649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(1).xlsx]География (из продаж)!Сводная таблица8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effectLst/>
              </a:rPr>
              <a:t>Средние траты клиентов по странам</a:t>
            </a:r>
            <a:endParaRPr lang="ru-RU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'География (из продаж)'!$B$16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'География (из продаж)'!$A$17:$A$22</c:f>
              <c:strCache>
                <c:ptCount val="5"/>
                <c:pt idx="0">
                  <c:v>Беларусь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Россия</c:v>
                </c:pt>
              </c:strCache>
            </c:strRef>
          </c:cat>
          <c:val>
            <c:numRef>
              <c:f>'География (из продаж)'!$B$17:$B$22</c:f>
              <c:numCache>
                <c:formatCode>#\ ##0.00\ "₽"</c:formatCode>
                <c:ptCount val="5"/>
                <c:pt idx="0">
                  <c:v>1937.1176470588218</c:v>
                </c:pt>
                <c:pt idx="1">
                  <c:v>1921.105882352942</c:v>
                </c:pt>
                <c:pt idx="2">
                  <c:v>1891.5769230769224</c:v>
                </c:pt>
                <c:pt idx="3">
                  <c:v>1884.7702702702684</c:v>
                </c:pt>
                <c:pt idx="4">
                  <c:v>1721.4383561643847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4-4853-A464-4E8CB37B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012968"/>
        <c:axId val="579007392"/>
      </c:barChart>
      <c:catAx>
        <c:axId val="57901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07392"/>
        <c:crosses val="autoZero"/>
        <c:auto val="1"/>
        <c:lblAlgn val="ctr"/>
        <c:lblOffset val="100"/>
        <c:noMultiLvlLbl val="0"/>
      </c:catAx>
      <c:valAx>
        <c:axId val="5790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1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(1).xlsx]Среднее количество по категория!Сводная таблица21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 количество в чеке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'Среднее количество по категория'!$B$3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'Среднее количество по категория'!$A$4:$A$24</c:f>
              <c:strCache>
                <c:ptCount val="20"/>
                <c:pt idx="0">
                  <c:v>Молоко</c:v>
                </c:pt>
                <c:pt idx="1">
                  <c:v>Рис</c:v>
                </c:pt>
                <c:pt idx="2">
                  <c:v>Овощи</c:v>
                </c:pt>
                <c:pt idx="3">
                  <c:v>Сахар</c:v>
                </c:pt>
                <c:pt idx="4">
                  <c:v>Рыба</c:v>
                </c:pt>
                <c:pt idx="5">
                  <c:v>Мясо</c:v>
                </c:pt>
                <c:pt idx="6">
                  <c:v>Хлеб</c:v>
                </c:pt>
                <c:pt idx="7">
                  <c:v>Соль</c:v>
                </c:pt>
                <c:pt idx="8">
                  <c:v>Печенье</c:v>
                </c:pt>
                <c:pt idx="9">
                  <c:v>Чипсы</c:v>
                </c:pt>
                <c:pt idx="10">
                  <c:v>Кофе</c:v>
                </c:pt>
                <c:pt idx="11">
                  <c:v>Конфеты</c:v>
                </c:pt>
                <c:pt idx="12">
                  <c:v>Сок</c:v>
                </c:pt>
                <c:pt idx="13">
                  <c:v>Фрукты</c:v>
                </c:pt>
                <c:pt idx="14">
                  <c:v>Макароны</c:v>
                </c:pt>
                <c:pt idx="15">
                  <c:v>Чай</c:v>
                </c:pt>
                <c:pt idx="16">
                  <c:v>Колбаса</c:v>
                </c:pt>
                <c:pt idx="17">
                  <c:v>Йогурт</c:v>
                </c:pt>
                <c:pt idx="18">
                  <c:v>Крупа</c:v>
                </c:pt>
                <c:pt idx="19">
                  <c:v>Сыр</c:v>
                </c:pt>
              </c:strCache>
            </c:strRef>
          </c:cat>
          <c:val>
            <c:numRef>
              <c:f>'Среднее количество по категория'!$B$4:$B$24</c:f>
              <c:numCache>
                <c:formatCode>0.00</c:formatCode>
                <c:ptCount val="20"/>
                <c:pt idx="0">
                  <c:v>3.2380952380952381</c:v>
                </c:pt>
                <c:pt idx="1">
                  <c:v>3.1875</c:v>
                </c:pt>
                <c:pt idx="2">
                  <c:v>3.1463414634146343</c:v>
                </c:pt>
                <c:pt idx="3">
                  <c:v>3.1355932203389831</c:v>
                </c:pt>
                <c:pt idx="4">
                  <c:v>3.1282051282051282</c:v>
                </c:pt>
                <c:pt idx="5">
                  <c:v>3.1272727272727274</c:v>
                </c:pt>
                <c:pt idx="6">
                  <c:v>3.0909090909090908</c:v>
                </c:pt>
                <c:pt idx="7">
                  <c:v>3.0754716981132075</c:v>
                </c:pt>
                <c:pt idx="8">
                  <c:v>3.0638297872340425</c:v>
                </c:pt>
                <c:pt idx="9">
                  <c:v>3.0588235294117645</c:v>
                </c:pt>
                <c:pt idx="10">
                  <c:v>3.0476190476190474</c:v>
                </c:pt>
                <c:pt idx="11">
                  <c:v>2.9838709677419355</c:v>
                </c:pt>
                <c:pt idx="12">
                  <c:v>2.9827586206896552</c:v>
                </c:pt>
                <c:pt idx="13">
                  <c:v>2.9534883720930232</c:v>
                </c:pt>
                <c:pt idx="14">
                  <c:v>2.941860465116279</c:v>
                </c:pt>
                <c:pt idx="15">
                  <c:v>2.9272727272727272</c:v>
                </c:pt>
                <c:pt idx="16">
                  <c:v>2.8846153846153846</c:v>
                </c:pt>
                <c:pt idx="17">
                  <c:v>2.7627118644067798</c:v>
                </c:pt>
                <c:pt idx="18">
                  <c:v>2.7209302325581395</c:v>
                </c:pt>
                <c:pt idx="19">
                  <c:v>2.5873015873015874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D-4D6D-BD39-F9264CFCD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249200"/>
        <c:axId val="1770257520"/>
      </c:barChart>
      <c:catAx>
        <c:axId val="17702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7520"/>
        <c:crosses val="autoZero"/>
        <c:auto val="1"/>
        <c:lblAlgn val="ctr"/>
        <c:lblOffset val="100"/>
        <c:noMultiLvlLbl val="0"/>
      </c:catAx>
      <c:valAx>
        <c:axId val="1770257520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4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категориям!Сводная таблица20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Суммарные</a:t>
            </a:r>
            <a:r>
              <a:rPr lang="ru-RU" baseline="0"/>
              <a:t> продажи по категориям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категориям'!$B$3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категориям'!$A$4:$A$24</c:f>
              <c:strCache>
                <c:ptCount val="20"/>
                <c:pt idx="0">
                  <c:v>Макароны</c:v>
                </c:pt>
                <c:pt idx="1">
                  <c:v>Конфеты</c:v>
                </c:pt>
                <c:pt idx="2">
                  <c:v>Мясо</c:v>
                </c:pt>
                <c:pt idx="3">
                  <c:v>Сок</c:v>
                </c:pt>
                <c:pt idx="4">
                  <c:v>Чипсы</c:v>
                </c:pt>
                <c:pt idx="5">
                  <c:v>Соль</c:v>
                </c:pt>
                <c:pt idx="6">
                  <c:v>Сыр</c:v>
                </c:pt>
                <c:pt idx="7">
                  <c:v>Сахар</c:v>
                </c:pt>
                <c:pt idx="8">
                  <c:v>Чай</c:v>
                </c:pt>
                <c:pt idx="9">
                  <c:v>Хлеб</c:v>
                </c:pt>
                <c:pt idx="10">
                  <c:v>Молоко</c:v>
                </c:pt>
                <c:pt idx="11">
                  <c:v>Йогурт</c:v>
                </c:pt>
                <c:pt idx="12">
                  <c:v>Печенье</c:v>
                </c:pt>
                <c:pt idx="13">
                  <c:v>Фрукты</c:v>
                </c:pt>
                <c:pt idx="14">
                  <c:v>Рыба</c:v>
                </c:pt>
                <c:pt idx="15">
                  <c:v>Овощи</c:v>
                </c:pt>
                <c:pt idx="16">
                  <c:v>Кофе</c:v>
                </c:pt>
                <c:pt idx="17">
                  <c:v>Крупа</c:v>
                </c:pt>
                <c:pt idx="18">
                  <c:v>Рис</c:v>
                </c:pt>
                <c:pt idx="19">
                  <c:v>Колбаса</c:v>
                </c:pt>
              </c:strCache>
            </c:strRef>
          </c:cat>
          <c:val>
            <c:numRef>
              <c:f>'Продажи по категориям'!$B$4:$B$24</c:f>
              <c:numCache>
                <c:formatCode>#\ ##0\ "₽"</c:formatCode>
                <c:ptCount val="20"/>
                <c:pt idx="0">
                  <c:v>66945</c:v>
                </c:pt>
                <c:pt idx="1">
                  <c:v>48797</c:v>
                </c:pt>
                <c:pt idx="2">
                  <c:v>47223</c:v>
                </c:pt>
                <c:pt idx="3">
                  <c:v>45862</c:v>
                </c:pt>
                <c:pt idx="4">
                  <c:v>44539</c:v>
                </c:pt>
                <c:pt idx="5">
                  <c:v>44468</c:v>
                </c:pt>
                <c:pt idx="6">
                  <c:v>44265</c:v>
                </c:pt>
                <c:pt idx="7">
                  <c:v>44151</c:v>
                </c:pt>
                <c:pt idx="8">
                  <c:v>43626</c:v>
                </c:pt>
                <c:pt idx="9">
                  <c:v>42352</c:v>
                </c:pt>
                <c:pt idx="10">
                  <c:v>42165</c:v>
                </c:pt>
                <c:pt idx="11">
                  <c:v>41745</c:v>
                </c:pt>
                <c:pt idx="12">
                  <c:v>39632</c:v>
                </c:pt>
                <c:pt idx="13">
                  <c:v>33802</c:v>
                </c:pt>
                <c:pt idx="14">
                  <c:v>32430</c:v>
                </c:pt>
                <c:pt idx="15">
                  <c:v>31147</c:v>
                </c:pt>
                <c:pt idx="16">
                  <c:v>30543</c:v>
                </c:pt>
                <c:pt idx="17">
                  <c:v>28053</c:v>
                </c:pt>
                <c:pt idx="18">
                  <c:v>27375</c:v>
                </c:pt>
                <c:pt idx="19">
                  <c:v>21313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1-4FE1-B77F-E2B789BA0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2750144"/>
        <c:axId val="1952779680"/>
      </c:barChart>
      <c:catAx>
        <c:axId val="19527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79680"/>
        <c:crosses val="autoZero"/>
        <c:auto val="1"/>
        <c:lblAlgn val="ctr"/>
        <c:lblOffset val="100"/>
        <c:noMultiLvlLbl val="0"/>
      </c:catAx>
      <c:valAx>
        <c:axId val="19527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75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(1).xlsx]По странам!Сводная таблица17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Средние</a:t>
            </a:r>
            <a:r>
              <a:rPr lang="ru-RU" baseline="0"/>
              <a:t> траты клиентов по странам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странам'!$B$20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'По странам'!$A$21:$A$26</c:f>
              <c:strCache>
                <c:ptCount val="5"/>
                <c:pt idx="0">
                  <c:v>Беларусь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Россия</c:v>
                </c:pt>
              </c:strCache>
            </c:strRef>
          </c:cat>
          <c:val>
            <c:numRef>
              <c:f>'По странам'!$B$21:$B$26</c:f>
              <c:numCache>
                <c:formatCode>#\ ##0\ "₽"</c:formatCode>
                <c:ptCount val="5"/>
                <c:pt idx="0">
                  <c:v>1937.1176470588234</c:v>
                </c:pt>
                <c:pt idx="1">
                  <c:v>1921.1058823529411</c:v>
                </c:pt>
                <c:pt idx="2">
                  <c:v>1891.5769230769231</c:v>
                </c:pt>
                <c:pt idx="3">
                  <c:v>1884.7702702702702</c:v>
                </c:pt>
                <c:pt idx="4">
                  <c:v>1721.4383561643835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B-4DFF-855E-5FDBB72A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473824"/>
        <c:axId val="2065474656"/>
      </c:barChart>
      <c:catAx>
        <c:axId val="20654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5474656"/>
        <c:crosses val="autoZero"/>
        <c:auto val="1"/>
        <c:lblAlgn val="ctr"/>
        <c:lblOffset val="100"/>
        <c:noMultiLvlLbl val="0"/>
      </c:catAx>
      <c:valAx>
        <c:axId val="2065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54738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(1).xlsx]По странам!Сводная таблица16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Суммарные продажи по странам клиентов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1069244288224956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странам'!$B$3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'По странам'!$A$4:$A$9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'По странам'!$B$4:$B$9</c:f>
              <c:numCache>
                <c:formatCode>#\ ##0\ "₽"</c:formatCode>
                <c:ptCount val="5"/>
                <c:pt idx="0">
                  <c:v>251330</c:v>
                </c:pt>
                <c:pt idx="1">
                  <c:v>163294</c:v>
                </c:pt>
                <c:pt idx="2">
                  <c:v>147543</c:v>
                </c:pt>
                <c:pt idx="3">
                  <c:v>139473</c:v>
                </c:pt>
                <c:pt idx="4">
                  <c:v>98793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8-442C-ABD5-210C78BA5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6616288"/>
        <c:axId val="1756617120"/>
      </c:barChart>
      <c:catAx>
        <c:axId val="17566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6617120"/>
        <c:crosses val="autoZero"/>
        <c:auto val="1"/>
        <c:lblAlgn val="ctr"/>
        <c:lblOffset val="100"/>
        <c:noMultiLvlLbl val="0"/>
      </c:catAx>
      <c:valAx>
        <c:axId val="17566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661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времени от регистрац!Сводная таблица12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времени от регистрац'!$B$3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времени от регистрац'!$A$4:$A$13</c:f>
              <c:strCache>
                <c:ptCount val="9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</c:strCache>
            </c:strRef>
          </c:cat>
          <c:val>
            <c:numRef>
              <c:f>'Продажи по времени от регистрац'!$B$4:$B$13</c:f>
              <c:numCache>
                <c:formatCode>#\ ##0\ "₽"</c:formatCode>
                <c:ptCount val="9"/>
                <c:pt idx="0">
                  <c:v>22006</c:v>
                </c:pt>
                <c:pt idx="1">
                  <c:v>65126</c:v>
                </c:pt>
                <c:pt idx="2">
                  <c:v>127417</c:v>
                </c:pt>
                <c:pt idx="3">
                  <c:v>130384</c:v>
                </c:pt>
                <c:pt idx="4">
                  <c:v>152150</c:v>
                </c:pt>
                <c:pt idx="5">
                  <c:v>141449</c:v>
                </c:pt>
                <c:pt idx="6">
                  <c:v>99459</c:v>
                </c:pt>
                <c:pt idx="7">
                  <c:v>52470</c:v>
                </c:pt>
                <c:pt idx="8">
                  <c:v>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A81-9D52-C5FE0098E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770241296"/>
        <c:axId val="1770236720"/>
      </c:barChart>
      <c:lineChart>
        <c:grouping val="standard"/>
        <c:varyColors val="0"/>
        <c:ser>
          <c:idx val="1"/>
          <c:order val="1"/>
          <c:tx>
            <c:strRef>
              <c:f>'Продажи по времени от регистрац'!$C$3</c:f>
              <c:strCache>
                <c:ptCount val="1"/>
                <c:pt idx="0">
                  <c:v>Количество чеков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'Продажи по времени от регистрац'!$A$4:$A$13</c:f>
              <c:strCache>
                <c:ptCount val="9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</c:strCache>
            </c:strRef>
          </c:cat>
          <c:val>
            <c:numRef>
              <c:f>'Продажи по времени от регистрац'!$C$4:$C$13</c:f>
              <c:numCache>
                <c:formatCode>General</c:formatCode>
                <c:ptCount val="9"/>
                <c:pt idx="0">
                  <c:v>27</c:v>
                </c:pt>
                <c:pt idx="1">
                  <c:v>74</c:v>
                </c:pt>
                <c:pt idx="2">
                  <c:v>137</c:v>
                </c:pt>
                <c:pt idx="3">
                  <c:v>180</c:v>
                </c:pt>
                <c:pt idx="4">
                  <c:v>201</c:v>
                </c:pt>
                <c:pt idx="5">
                  <c:v>178</c:v>
                </c:pt>
                <c:pt idx="6">
                  <c:v>129</c:v>
                </c:pt>
                <c:pt idx="7">
                  <c:v>63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9-4A81-9D52-C5FE0098E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829296"/>
        <c:axId val="1436833872"/>
      </c:lineChart>
      <c:catAx>
        <c:axId val="177024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36720"/>
        <c:crosses val="autoZero"/>
        <c:auto val="1"/>
        <c:lblAlgn val="ctr"/>
        <c:lblOffset val="100"/>
        <c:noMultiLvlLbl val="0"/>
      </c:catAx>
      <c:valAx>
        <c:axId val="17702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41296"/>
        <c:crosses val="autoZero"/>
        <c:crossBetween val="between"/>
      </c:valAx>
      <c:valAx>
        <c:axId val="14368338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чеков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6829296"/>
        <c:crosses val="max"/>
        <c:crossBetween val="between"/>
      </c:valAx>
      <c:catAx>
        <c:axId val="143682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6833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по поставщикам!Сводная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Суммарные продажи по</a:t>
            </a:r>
            <a:r>
              <a:rPr lang="ru-RU" baseline="0"/>
              <a:t> поставщикам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поставщикам'!$B$3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поставщикам'!$A$4:$A$81</c:f>
              <c:strCache>
                <c:ptCount val="78"/>
                <c:pt idx="0">
                  <c:v>Микоян</c:v>
                </c:pt>
                <c:pt idx="1">
                  <c:v>Вимм-Билль-Данн</c:v>
                </c:pt>
                <c:pt idx="2">
                  <c:v>Tchibo</c:v>
                </c:pt>
                <c:pt idx="3">
                  <c:v>Hochland</c:v>
                </c:pt>
                <c:pt idx="4">
                  <c:v>Зеленая грядка</c:v>
                </c:pt>
                <c:pt idx="5">
                  <c:v>Тесс</c:v>
                </c:pt>
                <c:pt idx="6">
                  <c:v>Черкизово</c:v>
                </c:pt>
                <c:pt idx="7">
                  <c:v>Русское море</c:v>
                </c:pt>
                <c:pt idx="8">
                  <c:v>Rich</c:v>
                </c:pt>
                <c:pt idx="9">
                  <c:v>Агросахар</c:v>
                </c:pt>
                <c:pt idx="10">
                  <c:v>Националь</c:v>
                </c:pt>
                <c:pt idx="11">
                  <c:v>Славянка</c:v>
                </c:pt>
                <c:pt idx="12">
                  <c:v>Санта Бремор</c:v>
                </c:pt>
                <c:pt idx="13">
                  <c:v>Фрукты-Ягоды</c:v>
                </c:pt>
                <c:pt idx="14">
                  <c:v>Агро-Альянс</c:v>
                </c:pt>
                <c:pt idx="15">
                  <c:v>Ахмад</c:v>
                </c:pt>
                <c:pt idx="16">
                  <c:v>Дарница</c:v>
                </c:pt>
                <c:pt idx="17">
                  <c:v>Красный Октябрь</c:v>
                </c:pt>
                <c:pt idx="18">
                  <c:v>Green Garden</c:v>
                </c:pt>
                <c:pt idx="19">
                  <c:v>Карат</c:v>
                </c:pt>
                <c:pt idx="20">
                  <c:v>Активиа</c:v>
                </c:pt>
                <c:pt idx="21">
                  <c:v>Nescafe</c:v>
                </c:pt>
                <c:pt idx="22">
                  <c:v>Семко</c:v>
                </c:pt>
                <c:pt idx="23">
                  <c:v>Черная Карта</c:v>
                </c:pt>
                <c:pt idx="24">
                  <c:v>Гавриш</c:v>
                </c:pt>
                <c:pt idx="25">
                  <c:v>Балтийский берег</c:v>
                </c:pt>
                <c:pt idx="26">
                  <c:v>Юбилейное</c:v>
                </c:pt>
                <c:pt idx="27">
                  <c:v>Роллтон</c:v>
                </c:pt>
                <c:pt idx="28">
                  <c:v>Ярмарка</c:v>
                </c:pt>
                <c:pt idx="29">
                  <c:v>Сады Придонья</c:v>
                </c:pt>
                <c:pt idx="30">
                  <c:v>Увелка</c:v>
                </c:pt>
                <c:pt idx="31">
                  <c:v>Чудо</c:v>
                </c:pt>
                <c:pt idx="32">
                  <c:v>Lay's</c:v>
                </c:pt>
                <c:pt idx="33">
                  <c:v>Русская картошка</c:v>
                </c:pt>
                <c:pt idx="34">
                  <c:v>Дымов</c:v>
                </c:pt>
                <c:pt idx="35">
                  <c:v>Добрый</c:v>
                </c:pt>
                <c:pt idx="36">
                  <c:v>Славянская</c:v>
                </c:pt>
                <c:pt idx="37">
                  <c:v>Estrella</c:v>
                </c:pt>
                <c:pt idx="38">
                  <c:v>Макфа</c:v>
                </c:pt>
                <c:pt idx="39">
                  <c:v>Окраина</c:v>
                </c:pt>
                <c:pt idx="40">
                  <c:v>КДВ</c:v>
                </c:pt>
                <c:pt idx="41">
                  <c:v>Агрокомплекс</c:v>
                </c:pt>
                <c:pt idx="42">
                  <c:v>Посиделкино</c:v>
                </c:pt>
                <c:pt idx="43">
                  <c:v>Сава</c:v>
                </c:pt>
                <c:pt idx="44">
                  <c:v>Мистраль</c:v>
                </c:pt>
                <c:pt idx="45">
                  <c:v>Каравай</c:v>
                </c:pt>
                <c:pt idx="46">
                  <c:v>Фруктовый Рай</c:v>
                </c:pt>
                <c:pt idx="47">
                  <c:v>Простоквашино</c:v>
                </c:pt>
                <c:pt idx="48">
                  <c:v>Салта</c:v>
                </c:pt>
                <c:pt idx="49">
                  <c:v>Экзотик</c:v>
                </c:pt>
                <c:pt idx="50">
                  <c:v>Беллакт</c:v>
                </c:pt>
                <c:pt idx="51">
                  <c:v>Экстра</c:v>
                </c:pt>
                <c:pt idx="52">
                  <c:v>Сладов</c:v>
                </c:pt>
                <c:pt idx="53">
                  <c:v>President</c:v>
                </c:pt>
                <c:pt idx="54">
                  <c:v>Белогорье</c:v>
                </c:pt>
                <c:pt idx="55">
                  <c:v>Русский Хлеб</c:v>
                </c:pt>
                <c:pt idx="56">
                  <c:v>Илецкая</c:v>
                </c:pt>
                <c:pt idx="57">
                  <c:v>Эрманн</c:v>
                </c:pt>
                <c:pt idx="58">
                  <c:v>Мираторг</c:v>
                </c:pt>
                <c:pt idx="59">
                  <c:v>Хлебный Дом</c:v>
                </c:pt>
                <c:pt idx="60">
                  <c:v>Русский сахар</c:v>
                </c:pt>
                <c:pt idx="61">
                  <c:v>Lipton</c:v>
                </c:pt>
                <c:pt idx="62">
                  <c:v>Ростагроэкспорт</c:v>
                </c:pt>
                <c:pt idx="63">
                  <c:v>Продимекс</c:v>
                </c:pt>
                <c:pt idx="64">
                  <c:v>Снежана</c:v>
                </c:pt>
                <c:pt idx="65">
                  <c:v>Меридиан</c:v>
                </c:pt>
                <c:pt idx="66">
                  <c:v>Овощной ряд</c:v>
                </c:pt>
                <c:pt idx="67">
                  <c:v>Jacobs</c:v>
                </c:pt>
                <c:pt idx="68">
                  <c:v>Рот Фронт</c:v>
                </c:pt>
                <c:pt idx="69">
                  <c:v>Белый Злат</c:v>
                </c:pt>
                <c:pt idx="70">
                  <c:v>Pringles</c:v>
                </c:pt>
                <c:pt idx="71">
                  <c:v>Домик в деревне</c:v>
                </c:pt>
                <c:pt idx="72">
                  <c:v>Борилла</c:v>
                </c:pt>
                <c:pt idx="73">
                  <c:v>Бабаевский</c:v>
                </c:pt>
                <c:pt idx="74">
                  <c:v>Greenfield</c:v>
                </c:pt>
                <c:pt idx="75">
                  <c:v>Сырная долина</c:v>
                </c:pt>
                <c:pt idx="76">
                  <c:v>Фруктовый сад</c:v>
                </c:pt>
                <c:pt idx="77">
                  <c:v>Паста Зара</c:v>
                </c:pt>
              </c:strCache>
            </c:strRef>
          </c:cat>
          <c:val>
            <c:numRef>
              <c:f>'Продажи по поставщикам'!$B$4:$B$81</c:f>
              <c:numCache>
                <c:formatCode>0.0</c:formatCode>
                <c:ptCount val="78"/>
                <c:pt idx="0">
                  <c:v>8.2000000000000003E-2</c:v>
                </c:pt>
                <c:pt idx="1">
                  <c:v>1.0820000000000001</c:v>
                </c:pt>
                <c:pt idx="2">
                  <c:v>1.2010000000000001</c:v>
                </c:pt>
                <c:pt idx="3">
                  <c:v>1.5289999999999999</c:v>
                </c:pt>
                <c:pt idx="4">
                  <c:v>1.546</c:v>
                </c:pt>
                <c:pt idx="5">
                  <c:v>2.7480000000000002</c:v>
                </c:pt>
                <c:pt idx="6">
                  <c:v>3.1040000000000001</c:v>
                </c:pt>
                <c:pt idx="7">
                  <c:v>3.625</c:v>
                </c:pt>
                <c:pt idx="8">
                  <c:v>3.8919999999999999</c:v>
                </c:pt>
                <c:pt idx="9">
                  <c:v>4.8129999999999997</c:v>
                </c:pt>
                <c:pt idx="10">
                  <c:v>5.0990000000000002</c:v>
                </c:pt>
                <c:pt idx="11">
                  <c:v>5.2990000000000004</c:v>
                </c:pt>
                <c:pt idx="12">
                  <c:v>5.8780000000000001</c:v>
                </c:pt>
                <c:pt idx="13">
                  <c:v>5.8959999999999999</c:v>
                </c:pt>
                <c:pt idx="14">
                  <c:v>5.9029999999999996</c:v>
                </c:pt>
                <c:pt idx="15">
                  <c:v>5.915</c:v>
                </c:pt>
                <c:pt idx="16">
                  <c:v>6.133</c:v>
                </c:pt>
                <c:pt idx="17">
                  <c:v>6.1619999999999999</c:v>
                </c:pt>
                <c:pt idx="18">
                  <c:v>6.1859999999999999</c:v>
                </c:pt>
                <c:pt idx="19">
                  <c:v>6.3289999999999997</c:v>
                </c:pt>
                <c:pt idx="20">
                  <c:v>6.3639999999999999</c:v>
                </c:pt>
                <c:pt idx="21">
                  <c:v>6.367</c:v>
                </c:pt>
                <c:pt idx="22">
                  <c:v>6.7809999999999997</c:v>
                </c:pt>
                <c:pt idx="23">
                  <c:v>7.2240000000000002</c:v>
                </c:pt>
                <c:pt idx="24">
                  <c:v>7.2389999999999999</c:v>
                </c:pt>
                <c:pt idx="25">
                  <c:v>7.42</c:v>
                </c:pt>
                <c:pt idx="26">
                  <c:v>7.9640000000000004</c:v>
                </c:pt>
                <c:pt idx="27">
                  <c:v>8.0470000000000006</c:v>
                </c:pt>
                <c:pt idx="28">
                  <c:v>8.23</c:v>
                </c:pt>
                <c:pt idx="29">
                  <c:v>8.2370000000000001</c:v>
                </c:pt>
                <c:pt idx="30">
                  <c:v>8.5020000000000007</c:v>
                </c:pt>
                <c:pt idx="31">
                  <c:v>8.5429999999999993</c:v>
                </c:pt>
                <c:pt idx="32">
                  <c:v>8.5679999999999996</c:v>
                </c:pt>
                <c:pt idx="33">
                  <c:v>8.6489999999999991</c:v>
                </c:pt>
                <c:pt idx="34">
                  <c:v>8.8409999999999993</c:v>
                </c:pt>
                <c:pt idx="35">
                  <c:v>8.8610000000000007</c:v>
                </c:pt>
                <c:pt idx="36">
                  <c:v>8.9049999999999994</c:v>
                </c:pt>
                <c:pt idx="37">
                  <c:v>8.9540000000000006</c:v>
                </c:pt>
                <c:pt idx="38">
                  <c:v>9.1229999999999993</c:v>
                </c:pt>
                <c:pt idx="39">
                  <c:v>9.2859999999999996</c:v>
                </c:pt>
                <c:pt idx="40">
                  <c:v>9.2940000000000005</c:v>
                </c:pt>
                <c:pt idx="41">
                  <c:v>9.6989999999999998</c:v>
                </c:pt>
                <c:pt idx="42">
                  <c:v>9.9</c:v>
                </c:pt>
                <c:pt idx="43">
                  <c:v>10.167999999999999</c:v>
                </c:pt>
                <c:pt idx="44">
                  <c:v>10.223000000000001</c:v>
                </c:pt>
                <c:pt idx="45">
                  <c:v>10.451000000000001</c:v>
                </c:pt>
                <c:pt idx="46">
                  <c:v>10.62</c:v>
                </c:pt>
                <c:pt idx="47">
                  <c:v>10.714</c:v>
                </c:pt>
                <c:pt idx="48">
                  <c:v>10.813000000000001</c:v>
                </c:pt>
                <c:pt idx="49">
                  <c:v>11.1</c:v>
                </c:pt>
                <c:pt idx="50">
                  <c:v>11.63</c:v>
                </c:pt>
                <c:pt idx="51">
                  <c:v>11.936999999999999</c:v>
                </c:pt>
                <c:pt idx="52">
                  <c:v>12.077999999999999</c:v>
                </c:pt>
                <c:pt idx="53">
                  <c:v>12.207000000000001</c:v>
                </c:pt>
                <c:pt idx="54">
                  <c:v>12.474</c:v>
                </c:pt>
                <c:pt idx="55">
                  <c:v>12.712</c:v>
                </c:pt>
                <c:pt idx="56">
                  <c:v>12.813000000000001</c:v>
                </c:pt>
                <c:pt idx="57">
                  <c:v>12.851000000000001</c:v>
                </c:pt>
                <c:pt idx="58">
                  <c:v>12.898999999999999</c:v>
                </c:pt>
                <c:pt idx="59">
                  <c:v>13.055999999999999</c:v>
                </c:pt>
                <c:pt idx="60">
                  <c:v>13.106</c:v>
                </c:pt>
                <c:pt idx="61">
                  <c:v>13.772</c:v>
                </c:pt>
                <c:pt idx="62">
                  <c:v>13.987</c:v>
                </c:pt>
                <c:pt idx="63">
                  <c:v>14.154</c:v>
                </c:pt>
                <c:pt idx="64">
                  <c:v>14.457000000000001</c:v>
                </c:pt>
                <c:pt idx="65">
                  <c:v>15.507</c:v>
                </c:pt>
                <c:pt idx="66">
                  <c:v>15.581</c:v>
                </c:pt>
                <c:pt idx="67">
                  <c:v>15.750999999999999</c:v>
                </c:pt>
                <c:pt idx="68">
                  <c:v>16.873999999999999</c:v>
                </c:pt>
                <c:pt idx="69">
                  <c:v>17.471</c:v>
                </c:pt>
                <c:pt idx="70">
                  <c:v>18.367999999999999</c:v>
                </c:pt>
                <c:pt idx="71">
                  <c:v>18.739000000000001</c:v>
                </c:pt>
                <c:pt idx="72">
                  <c:v>20.344999999999999</c:v>
                </c:pt>
                <c:pt idx="73">
                  <c:v>20.462</c:v>
                </c:pt>
                <c:pt idx="74">
                  <c:v>21.190999999999999</c:v>
                </c:pt>
                <c:pt idx="75">
                  <c:v>24.2</c:v>
                </c:pt>
                <c:pt idx="76">
                  <c:v>24.872</c:v>
                </c:pt>
                <c:pt idx="77">
                  <c:v>29.43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6-4A4E-9717-27ED1ADB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229648"/>
        <c:axId val="1770257936"/>
      </c:barChart>
      <c:catAx>
        <c:axId val="17702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7936"/>
        <c:crosses val="autoZero"/>
        <c:auto val="1"/>
        <c:lblAlgn val="ctr"/>
        <c:lblOffset val="100"/>
        <c:noMultiLvlLbl val="0"/>
      </c:catAx>
      <c:valAx>
        <c:axId val="17702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(1).xlsx]Выгода по поставщикам!Сводная таблица4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'Выгода по поставщикам'!$B$3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'Выгода по поставщикам'!$A$4:$A$23</c:f>
              <c:strCache>
                <c:ptCount val="20"/>
                <c:pt idx="0">
                  <c:v>Лента</c:v>
                </c:pt>
                <c:pt idx="1">
                  <c:v>Билла</c:v>
                </c:pt>
                <c:pt idx="2">
                  <c:v>Седьмой Континент</c:v>
                </c:pt>
                <c:pt idx="3">
                  <c:v>Метро</c:v>
                </c:pt>
                <c:pt idx="4">
                  <c:v>Бристоль</c:v>
                </c:pt>
                <c:pt idx="5">
                  <c:v>Городской Супермаркет</c:v>
                </c:pt>
                <c:pt idx="6">
                  <c:v>Мираторг</c:v>
                </c:pt>
                <c:pt idx="7">
                  <c:v>Мосмарт</c:v>
                </c:pt>
                <c:pt idx="8">
                  <c:v>Азбука Вкуса</c:v>
                </c:pt>
                <c:pt idx="9">
                  <c:v>Ароматный Мир</c:v>
                </c:pt>
                <c:pt idx="10">
                  <c:v>Дикси</c:v>
                </c:pt>
                <c:pt idx="11">
                  <c:v>Ашан</c:v>
                </c:pt>
                <c:pt idx="12">
                  <c:v>Карусель</c:v>
                </c:pt>
                <c:pt idx="13">
                  <c:v>Верный</c:v>
                </c:pt>
                <c:pt idx="14">
                  <c:v>Спар</c:v>
                </c:pt>
                <c:pt idx="15">
                  <c:v>Магнит</c:v>
                </c:pt>
                <c:pt idx="16">
                  <c:v>Гиперглобус</c:v>
                </c:pt>
                <c:pt idx="17">
                  <c:v>О'кей</c:v>
                </c:pt>
                <c:pt idx="18">
                  <c:v>Перекресток</c:v>
                </c:pt>
                <c:pt idx="19">
                  <c:v>Пятерочка</c:v>
                </c:pt>
              </c:strCache>
            </c:strRef>
          </c:cat>
          <c:val>
            <c:numRef>
              <c:f>'Выгода по поставщикам'!$B$4:$B$23</c:f>
              <c:numCache>
                <c:formatCode>0.0%</c:formatCode>
                <c:ptCount val="20"/>
                <c:pt idx="0">
                  <c:v>8.9315738986110477E-2</c:v>
                </c:pt>
                <c:pt idx="1">
                  <c:v>6.9672016745577048E-2</c:v>
                </c:pt>
                <c:pt idx="2">
                  <c:v>5.4979783730066331E-2</c:v>
                </c:pt>
                <c:pt idx="3">
                  <c:v>4.7485425701749698E-2</c:v>
                </c:pt>
                <c:pt idx="4">
                  <c:v>4.2123707474058587E-2</c:v>
                </c:pt>
                <c:pt idx="5">
                  <c:v>3.6725392559439088E-2</c:v>
                </c:pt>
                <c:pt idx="6">
                  <c:v>3.4554373738390216E-2</c:v>
                </c:pt>
                <c:pt idx="7">
                  <c:v>2.1632897989802943E-2</c:v>
                </c:pt>
                <c:pt idx="8">
                  <c:v>1.1951634745615872E-2</c:v>
                </c:pt>
                <c:pt idx="9">
                  <c:v>4.9533672977560385E-4</c:v>
                </c:pt>
                <c:pt idx="10">
                  <c:v>-1.0005648721859146E-2</c:v>
                </c:pt>
                <c:pt idx="11">
                  <c:v>-1.23945479098764E-2</c:v>
                </c:pt>
                <c:pt idx="12">
                  <c:v>-1.800728681987598E-2</c:v>
                </c:pt>
                <c:pt idx="13">
                  <c:v>-1.8107941595026184E-2</c:v>
                </c:pt>
                <c:pt idx="14">
                  <c:v>-2.8319134031526569E-2</c:v>
                </c:pt>
                <c:pt idx="15">
                  <c:v>-3.5248242692626601E-2</c:v>
                </c:pt>
                <c:pt idx="16">
                  <c:v>-3.6448440567637859E-2</c:v>
                </c:pt>
                <c:pt idx="17">
                  <c:v>-3.6790259125630297E-2</c:v>
                </c:pt>
                <c:pt idx="18">
                  <c:v>-6.5746820964736288E-2</c:v>
                </c:pt>
                <c:pt idx="19">
                  <c:v>-0.11631054441670304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C-4BFB-8AC9-C4336CA9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0237136"/>
        <c:axId val="1770227568"/>
      </c:barChart>
      <c:catAx>
        <c:axId val="177023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7568"/>
        <c:crosses val="autoZero"/>
        <c:auto val="1"/>
        <c:lblAlgn val="ctr"/>
        <c:lblOffset val="100"/>
        <c:noMultiLvlLbl val="0"/>
      </c:catAx>
      <c:valAx>
        <c:axId val="17702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371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(1).xlsx]Суммарные продажи по магазинам!Сводная таблица3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GMV</a:t>
            </a:r>
            <a:r>
              <a:rPr lang="en-US" baseline="0"/>
              <a:t> </a:t>
            </a:r>
            <a:r>
              <a:rPr lang="ru-RU" baseline="0"/>
              <a:t>по продуктовым сетям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0665026702890589E-2"/>
          <c:y val="0.15321328994903247"/>
          <c:w val="0.89243356734559653"/>
          <c:h val="0.55259181181784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'Суммарные продажи по магазинам'!$B$3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'Суммарные продажи по магазинам'!$A$4:$A$24</c:f>
              <c:strCache>
                <c:ptCount val="20"/>
                <c:pt idx="0">
                  <c:v>О'кей</c:v>
                </c:pt>
                <c:pt idx="1">
                  <c:v>Гиперглобус</c:v>
                </c:pt>
                <c:pt idx="2">
                  <c:v>Мосмарт</c:v>
                </c:pt>
                <c:pt idx="3">
                  <c:v>Спар</c:v>
                </c:pt>
                <c:pt idx="4">
                  <c:v>Верный</c:v>
                </c:pt>
                <c:pt idx="5">
                  <c:v>Городской Супермаркет</c:v>
                </c:pt>
                <c:pt idx="6">
                  <c:v>Ароматный Мир</c:v>
                </c:pt>
                <c:pt idx="7">
                  <c:v>Седьмой Континент</c:v>
                </c:pt>
                <c:pt idx="8">
                  <c:v>Бристоль</c:v>
                </c:pt>
                <c:pt idx="9">
                  <c:v>Мираторг</c:v>
                </c:pt>
                <c:pt idx="10">
                  <c:v>Метро</c:v>
                </c:pt>
                <c:pt idx="11">
                  <c:v>Лента</c:v>
                </c:pt>
                <c:pt idx="12">
                  <c:v>Магнит</c:v>
                </c:pt>
                <c:pt idx="13">
                  <c:v>Азбука Вкуса</c:v>
                </c:pt>
                <c:pt idx="14">
                  <c:v>Перекресток</c:v>
                </c:pt>
                <c:pt idx="15">
                  <c:v>Карусель</c:v>
                </c:pt>
                <c:pt idx="16">
                  <c:v>Дикси</c:v>
                </c:pt>
                <c:pt idx="17">
                  <c:v>Ашан</c:v>
                </c:pt>
                <c:pt idx="18">
                  <c:v>Пятерочка</c:v>
                </c:pt>
                <c:pt idx="19">
                  <c:v>Билла</c:v>
                </c:pt>
              </c:strCache>
            </c:strRef>
          </c:cat>
          <c:val>
            <c:numRef>
              <c:f>'Суммарные продажи по магазинам'!$B$4:$B$24</c:f>
              <c:numCache>
                <c:formatCode>#\ ##0\ "₽"</c:formatCode>
                <c:ptCount val="20"/>
                <c:pt idx="0">
                  <c:v>52844</c:v>
                </c:pt>
                <c:pt idx="1">
                  <c:v>51789</c:v>
                </c:pt>
                <c:pt idx="2">
                  <c:v>49580</c:v>
                </c:pt>
                <c:pt idx="3">
                  <c:v>48746</c:v>
                </c:pt>
                <c:pt idx="4">
                  <c:v>47028</c:v>
                </c:pt>
                <c:pt idx="5">
                  <c:v>43098</c:v>
                </c:pt>
                <c:pt idx="6">
                  <c:v>42837</c:v>
                </c:pt>
                <c:pt idx="7">
                  <c:v>41106</c:v>
                </c:pt>
                <c:pt idx="8">
                  <c:v>41010</c:v>
                </c:pt>
                <c:pt idx="9">
                  <c:v>40029</c:v>
                </c:pt>
                <c:pt idx="10">
                  <c:v>39168</c:v>
                </c:pt>
                <c:pt idx="11">
                  <c:v>38312</c:v>
                </c:pt>
                <c:pt idx="12">
                  <c:v>37636</c:v>
                </c:pt>
                <c:pt idx="13">
                  <c:v>36448</c:v>
                </c:pt>
                <c:pt idx="14">
                  <c:v>36436</c:v>
                </c:pt>
                <c:pt idx="15">
                  <c:v>35012</c:v>
                </c:pt>
                <c:pt idx="16">
                  <c:v>32463</c:v>
                </c:pt>
                <c:pt idx="17">
                  <c:v>31954</c:v>
                </c:pt>
                <c:pt idx="18">
                  <c:v>27662</c:v>
                </c:pt>
                <c:pt idx="19">
                  <c:v>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1-4273-AD17-461D4AC53C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0213008"/>
        <c:axId val="1770217168"/>
      </c:barChart>
      <c:catAx>
        <c:axId val="17702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17168"/>
        <c:crosses val="autoZero"/>
        <c:auto val="1"/>
        <c:lblAlgn val="ctr"/>
        <c:lblOffset val="100"/>
        <c:noMultiLvlLbl val="0"/>
      </c:catAx>
      <c:valAx>
        <c:axId val="17702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(1).xlsx]Выгода клиентам!Сводная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дисконт по магазинам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'Выгода клиентам'!$B$3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'Выгода клиентам'!$A$4:$A$23</c:f>
              <c:strCache>
                <c:ptCount val="20"/>
                <c:pt idx="0">
                  <c:v>Лента</c:v>
                </c:pt>
                <c:pt idx="1">
                  <c:v>Седьмой Континент</c:v>
                </c:pt>
                <c:pt idx="2">
                  <c:v>Городской Супермаркет</c:v>
                </c:pt>
                <c:pt idx="3">
                  <c:v>Билла</c:v>
                </c:pt>
                <c:pt idx="4">
                  <c:v>Метро</c:v>
                </c:pt>
                <c:pt idx="5">
                  <c:v>Азбука Вкуса</c:v>
                </c:pt>
                <c:pt idx="6">
                  <c:v>Мосмарт</c:v>
                </c:pt>
                <c:pt idx="7">
                  <c:v>Мираторг</c:v>
                </c:pt>
                <c:pt idx="8">
                  <c:v>Карусель</c:v>
                </c:pt>
                <c:pt idx="9">
                  <c:v>Ароматный Мир</c:v>
                </c:pt>
                <c:pt idx="10">
                  <c:v>Бристоль</c:v>
                </c:pt>
                <c:pt idx="11">
                  <c:v>Дикси</c:v>
                </c:pt>
                <c:pt idx="12">
                  <c:v>Ашан</c:v>
                </c:pt>
                <c:pt idx="13">
                  <c:v>Гиперглобус</c:v>
                </c:pt>
                <c:pt idx="14">
                  <c:v>Магнит</c:v>
                </c:pt>
                <c:pt idx="15">
                  <c:v>О'кей</c:v>
                </c:pt>
                <c:pt idx="16">
                  <c:v>Перекресток</c:v>
                </c:pt>
                <c:pt idx="17">
                  <c:v>Верный</c:v>
                </c:pt>
                <c:pt idx="18">
                  <c:v>Спар</c:v>
                </c:pt>
                <c:pt idx="19">
                  <c:v>Пятерочка</c:v>
                </c:pt>
              </c:strCache>
            </c:strRef>
          </c:cat>
          <c:val>
            <c:numRef>
              <c:f>'Выгода клиентам'!$B$4:$B$23</c:f>
              <c:numCache>
                <c:formatCode>0.00%</c:formatCode>
                <c:ptCount val="20"/>
                <c:pt idx="0">
                  <c:v>0.10062698971238113</c:v>
                </c:pt>
                <c:pt idx="1">
                  <c:v>8.1840255375316515E-2</c:v>
                </c:pt>
                <c:pt idx="2">
                  <c:v>5.8968409942088323E-2</c:v>
                </c:pt>
                <c:pt idx="3">
                  <c:v>5.6287665956558285E-2</c:v>
                </c:pt>
                <c:pt idx="4">
                  <c:v>4.7135772995875888E-2</c:v>
                </c:pt>
                <c:pt idx="5">
                  <c:v>3.6131083669815399E-2</c:v>
                </c:pt>
                <c:pt idx="6">
                  <c:v>2.3330793858908159E-2</c:v>
                </c:pt>
                <c:pt idx="7">
                  <c:v>1.0296276612656809E-2</c:v>
                </c:pt>
                <c:pt idx="8">
                  <c:v>7.0069984701864379E-3</c:v>
                </c:pt>
                <c:pt idx="9">
                  <c:v>5.2821684960562675E-3</c:v>
                </c:pt>
                <c:pt idx="10">
                  <c:v>-8.0940542829085194E-3</c:v>
                </c:pt>
                <c:pt idx="11">
                  <c:v>-9.4885770216267349E-3</c:v>
                </c:pt>
                <c:pt idx="12">
                  <c:v>-1.1341839275218975E-2</c:v>
                </c:pt>
                <c:pt idx="13">
                  <c:v>-2.9594250102575173E-2</c:v>
                </c:pt>
                <c:pt idx="14">
                  <c:v>-3.288351385360077E-2</c:v>
                </c:pt>
                <c:pt idx="15">
                  <c:v>-3.9462244779638139E-2</c:v>
                </c:pt>
                <c:pt idx="16">
                  <c:v>-4.2441773613568969E-2</c:v>
                </c:pt>
                <c:pt idx="17">
                  <c:v>-5.0380082409471665E-2</c:v>
                </c:pt>
                <c:pt idx="18">
                  <c:v>-6.3289069364215605E-2</c:v>
                </c:pt>
                <c:pt idx="19">
                  <c:v>-0.10170732495505042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A-45C9-B54C-C948DFFC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584352"/>
        <c:axId val="1825593504"/>
      </c:barChart>
      <c:catAx>
        <c:axId val="18255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93504"/>
        <c:crosses val="autoZero"/>
        <c:auto val="1"/>
        <c:lblAlgn val="ctr"/>
        <c:lblOffset val="100"/>
        <c:noMultiLvlLbl val="0"/>
      </c:catAx>
      <c:valAx>
        <c:axId val="18255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84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(1).xlsx]продажи магазинов!Сводная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'продажи магазинов'!$B$3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'продажи магазинов'!$A$4:$A$23</c:f>
              <c:multiLvlStrCache>
                <c:ptCount val="17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'продажи магазинов'!$B$4:$B$23</c:f>
              <c:numCache>
                <c:formatCode>#\ ##0\ "₽"</c:formatCode>
                <c:ptCount val="17"/>
                <c:pt idx="0">
                  <c:v>48100</c:v>
                </c:pt>
                <c:pt idx="1">
                  <c:v>42036</c:v>
                </c:pt>
                <c:pt idx="2">
                  <c:v>50348</c:v>
                </c:pt>
                <c:pt idx="3">
                  <c:v>55952</c:v>
                </c:pt>
                <c:pt idx="4">
                  <c:v>42100</c:v>
                </c:pt>
                <c:pt idx="5">
                  <c:v>52825</c:v>
                </c:pt>
                <c:pt idx="6">
                  <c:v>49171</c:v>
                </c:pt>
                <c:pt idx="7">
                  <c:v>58813</c:v>
                </c:pt>
                <c:pt idx="8">
                  <c:v>51872</c:v>
                </c:pt>
                <c:pt idx="9">
                  <c:v>37160</c:v>
                </c:pt>
                <c:pt idx="10">
                  <c:v>43185</c:v>
                </c:pt>
                <c:pt idx="11">
                  <c:v>50217</c:v>
                </c:pt>
                <c:pt idx="12">
                  <c:v>47868</c:v>
                </c:pt>
                <c:pt idx="13">
                  <c:v>39549</c:v>
                </c:pt>
                <c:pt idx="14">
                  <c:v>59975</c:v>
                </c:pt>
                <c:pt idx="15">
                  <c:v>47619</c:v>
                </c:pt>
                <c:pt idx="16">
                  <c:v>23643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3-4FD0-8564-7B94EEC4532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70226736"/>
        <c:axId val="1770255024"/>
      </c:lineChart>
      <c:catAx>
        <c:axId val="177022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55024"/>
        <c:crosses val="autoZero"/>
        <c:auto val="1"/>
        <c:lblAlgn val="ctr"/>
        <c:lblOffset val="100"/>
        <c:noMultiLvlLbl val="0"/>
      </c:catAx>
      <c:valAx>
        <c:axId val="1770255024"/>
        <c:scaling>
          <c:orientation val="minMax"/>
        </c:scaling>
        <c:delete val="0"/>
        <c:axPos val="l"/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022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(1).xlsx]География клиентов!Сводная таблица10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'География клиентов'!$B$3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CE-4E6D-85C7-8CEF54A1DC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CE-4E6D-85C7-8CEF54A1DC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CE-4E6D-85C7-8CEF54A1DC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CE-4E6D-85C7-8CEF54A1DC7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DCE-4E6D-85C7-8CEF54A1DC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'География клиентов'!$A$4:$A$9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клиентов'!$B$4:$B$9</c:f>
              <c:numCache>
                <c:formatCode>General</c:formatCode>
                <c:ptCount val="5"/>
                <c:pt idx="0">
                  <c:v>146</c:v>
                </c:pt>
                <c:pt idx="1">
                  <c:v>85</c:v>
                </c:pt>
                <c:pt idx="2">
                  <c:v>78</c:v>
                </c:pt>
                <c:pt idx="3">
                  <c:v>74</c:v>
                </c:pt>
                <c:pt idx="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6-463D-96F0-4DC6E3184A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(1).xlsx]География клиентов!Сводная таблица11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  <a:r>
              <a:rPr lang="ru-RU" baseline="0"/>
              <a:t> клиентов и программа лояльности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'География клиентов'!$B$26:$B$27</c:f>
              <c:strCache>
                <c:ptCount val="1"/>
                <c:pt idx="0">
                  <c:v>да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'География клиентов'!$A$28:$A$33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клиентов'!$B$28:$B$33</c:f>
              <c:numCache>
                <c:formatCode>General</c:formatCode>
                <c:ptCount val="5"/>
                <c:pt idx="0">
                  <c:v>73</c:v>
                </c:pt>
                <c:pt idx="1">
                  <c:v>40</c:v>
                </c:pt>
                <c:pt idx="2">
                  <c:v>40</c:v>
                </c:pt>
                <c:pt idx="3">
                  <c:v>36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4-4BC7-9D0F-073A8DB533D6}"/>
            </c:ext>
          </c:extLst>
        </c:ser>
        <c:ser>
          <c:idx val="1"/>
          <c:order val="1"/>
          <c:tx>
            <c:strRef>
              <c:f>'География клиентов'!$C$26:$C$27</c:f>
              <c:strCache>
                <c:ptCount val="1"/>
                <c:pt idx="0">
                  <c:v>нет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'География клиентов'!$A$28:$A$33</c:f>
              <c:strCache>
                <c:ptCount val="5"/>
                <c:pt idx="0">
                  <c:v>Россия</c:v>
                </c:pt>
                <c:pt idx="1">
                  <c:v>Узбекистан</c:v>
                </c:pt>
                <c:pt idx="2">
                  <c:v>Украина</c:v>
                </c:pt>
                <c:pt idx="3">
                  <c:v>Таджикистан</c:v>
                </c:pt>
                <c:pt idx="4">
                  <c:v>Беларусь</c:v>
                </c:pt>
              </c:strCache>
            </c:strRef>
          </c:cat>
          <c:val>
            <c:numRef>
              <c:f>'География клиентов'!$C$28:$C$33</c:f>
              <c:numCache>
                <c:formatCode>General</c:formatCode>
                <c:ptCount val="5"/>
                <c:pt idx="0">
                  <c:v>73</c:v>
                </c:pt>
                <c:pt idx="1">
                  <c:v>45</c:v>
                </c:pt>
                <c:pt idx="2">
                  <c:v>38</c:v>
                </c:pt>
                <c:pt idx="3">
                  <c:v>38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4-4BC7-9D0F-073A8DB53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825605152"/>
        <c:axId val="1825567712"/>
      </c:barChart>
      <c:catAx>
        <c:axId val="18256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67712"/>
        <c:crosses val="autoZero"/>
        <c:auto val="1"/>
        <c:lblAlgn val="ctr"/>
        <c:lblOffset val="100"/>
        <c:noMultiLvlLbl val="0"/>
      </c:catAx>
      <c:valAx>
        <c:axId val="18255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605152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[Урок 11 (1).xlsx]Лайфтайм клиентов!Сводная таблица13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клиентов по лайфтайму (мес)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'Лайфтайм клиентов'!$B$3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'Лайфтайм клиентов'!$A$4:$A$17</c:f>
              <c:strCache>
                <c:ptCount val="13"/>
                <c:pt idx="0">
                  <c:v>17-18</c:v>
                </c:pt>
                <c:pt idx="1">
                  <c:v>18-19</c:v>
                </c:pt>
                <c:pt idx="2">
                  <c:v>19-20</c:v>
                </c:pt>
                <c:pt idx="3">
                  <c:v>20-21</c:v>
                </c:pt>
                <c:pt idx="4">
                  <c:v>21-22</c:v>
                </c:pt>
                <c:pt idx="5">
                  <c:v>22-23</c:v>
                </c:pt>
                <c:pt idx="6">
                  <c:v>23-24</c:v>
                </c:pt>
                <c:pt idx="7">
                  <c:v>24-25</c:v>
                </c:pt>
                <c:pt idx="8">
                  <c:v>25-26</c:v>
                </c:pt>
                <c:pt idx="9">
                  <c:v>26-27</c:v>
                </c:pt>
                <c:pt idx="10">
                  <c:v>27-28</c:v>
                </c:pt>
                <c:pt idx="11">
                  <c:v>28-29</c:v>
                </c:pt>
                <c:pt idx="12">
                  <c:v>29-30</c:v>
                </c:pt>
              </c:strCache>
            </c:strRef>
          </c:cat>
          <c:val>
            <c:numRef>
              <c:f>'Лайфтайм клиентов'!$B$4:$B$17</c:f>
              <c:numCache>
                <c:formatCode>General</c:formatCode>
                <c:ptCount val="13"/>
                <c:pt idx="0">
                  <c:v>13</c:v>
                </c:pt>
                <c:pt idx="1">
                  <c:v>30</c:v>
                </c:pt>
                <c:pt idx="2">
                  <c:v>47</c:v>
                </c:pt>
                <c:pt idx="3">
                  <c:v>27</c:v>
                </c:pt>
                <c:pt idx="4">
                  <c:v>31</c:v>
                </c:pt>
                <c:pt idx="5">
                  <c:v>34</c:v>
                </c:pt>
                <c:pt idx="6">
                  <c:v>31</c:v>
                </c:pt>
                <c:pt idx="7">
                  <c:v>47</c:v>
                </c:pt>
                <c:pt idx="8">
                  <c:v>46</c:v>
                </c:pt>
                <c:pt idx="9">
                  <c:v>34</c:v>
                </c:pt>
                <c:pt idx="10">
                  <c:v>30</c:v>
                </c:pt>
                <c:pt idx="11">
                  <c:v>32</c:v>
                </c:pt>
                <c:pt idx="1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1-47DA-8ABE-C252230F2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579776"/>
        <c:axId val="1825598912"/>
      </c:barChart>
      <c:catAx>
        <c:axId val="182557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98912"/>
        <c:crosses val="autoZero"/>
        <c:auto val="1"/>
        <c:lblAlgn val="ctr"/>
        <c:lblOffset val="100"/>
        <c:noMultiLvlLbl val="0"/>
      </c:catAx>
      <c:valAx>
        <c:axId val="18255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579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Суммарные траты клиента / Лайфтайм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клиенты!$J$1</c:f>
              <c:strCache>
                <c:ptCount val="1"/>
                <c:pt idx="0">
                  <c:v>Суммарные продажи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2176793525809271"/>
                  <c:y val="-2.8603820355788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клиенты!$I$2:$I$435</c:f>
              <c:numCache>
                <c:formatCode>0.0</c:formatCode>
                <c:ptCount val="146"/>
                <c:pt idx="0">
                  <c:v>37.533333333333331</c:v>
                </c:pt>
                <c:pt idx="1">
                  <c:v>40.266666666666666</c:v>
                </c:pt>
                <c:pt idx="2">
                  <c:v>41.133333333333333</c:v>
                </c:pt>
                <c:pt idx="3">
                  <c:v>33.033333333333331</c:v>
                </c:pt>
                <c:pt idx="4">
                  <c:v>34.366666666666667</c:v>
                </c:pt>
                <c:pt idx="5">
                  <c:v>40.166666666666664</c:v>
                </c:pt>
                <c:pt idx="6">
                  <c:v>40.799999999999997</c:v>
                </c:pt>
                <c:pt idx="7">
                  <c:v>41.93333333333333</c:v>
                </c:pt>
                <c:pt idx="8">
                  <c:v>39.43333333333333</c:v>
                </c:pt>
                <c:pt idx="9">
                  <c:v>36.200000000000003</c:v>
                </c:pt>
                <c:pt idx="10">
                  <c:v>35.06666666666667</c:v>
                </c:pt>
                <c:pt idx="11">
                  <c:v>43.4</c:v>
                </c:pt>
                <c:pt idx="12">
                  <c:v>35.06666666666667</c:v>
                </c:pt>
                <c:pt idx="13">
                  <c:v>39.56666666666667</c:v>
                </c:pt>
                <c:pt idx="14">
                  <c:v>37.9</c:v>
                </c:pt>
                <c:pt idx="15">
                  <c:v>43.8</c:v>
                </c:pt>
                <c:pt idx="16">
                  <c:v>33.6</c:v>
                </c:pt>
                <c:pt idx="17">
                  <c:v>39.9</c:v>
                </c:pt>
                <c:pt idx="18">
                  <c:v>33.799999999999997</c:v>
                </c:pt>
                <c:pt idx="19">
                  <c:v>36</c:v>
                </c:pt>
                <c:pt idx="20">
                  <c:v>35</c:v>
                </c:pt>
                <c:pt idx="21">
                  <c:v>40.233333333333334</c:v>
                </c:pt>
                <c:pt idx="22">
                  <c:v>41.1</c:v>
                </c:pt>
                <c:pt idx="23">
                  <c:v>44.8</c:v>
                </c:pt>
                <c:pt idx="24">
                  <c:v>44.733333333333334</c:v>
                </c:pt>
                <c:pt idx="25">
                  <c:v>40.533333333333331</c:v>
                </c:pt>
                <c:pt idx="26">
                  <c:v>40.1</c:v>
                </c:pt>
                <c:pt idx="27">
                  <c:v>38.533333333333331</c:v>
                </c:pt>
                <c:pt idx="28">
                  <c:v>38.799999999999997</c:v>
                </c:pt>
                <c:pt idx="29">
                  <c:v>39.466666666666669</c:v>
                </c:pt>
                <c:pt idx="30">
                  <c:v>35.5</c:v>
                </c:pt>
                <c:pt idx="31">
                  <c:v>41.133333333333333</c:v>
                </c:pt>
                <c:pt idx="32">
                  <c:v>34.033333333333331</c:v>
                </c:pt>
                <c:pt idx="33">
                  <c:v>34.666666666666664</c:v>
                </c:pt>
                <c:pt idx="34">
                  <c:v>33</c:v>
                </c:pt>
                <c:pt idx="35">
                  <c:v>35.033333333333331</c:v>
                </c:pt>
                <c:pt idx="36">
                  <c:v>44.8</c:v>
                </c:pt>
                <c:pt idx="37">
                  <c:v>37.06666666666667</c:v>
                </c:pt>
                <c:pt idx="38">
                  <c:v>44.1</c:v>
                </c:pt>
                <c:pt idx="39">
                  <c:v>37.133333333333333</c:v>
                </c:pt>
                <c:pt idx="40">
                  <c:v>35.299999999999997</c:v>
                </c:pt>
                <c:pt idx="41">
                  <c:v>35.033333333333331</c:v>
                </c:pt>
                <c:pt idx="42">
                  <c:v>37.466666666666669</c:v>
                </c:pt>
                <c:pt idx="43">
                  <c:v>34.033333333333331</c:v>
                </c:pt>
                <c:pt idx="44">
                  <c:v>43.56666666666667</c:v>
                </c:pt>
                <c:pt idx="45">
                  <c:v>38.5</c:v>
                </c:pt>
                <c:pt idx="46">
                  <c:v>42.633333333333333</c:v>
                </c:pt>
                <c:pt idx="47">
                  <c:v>44.06666666666667</c:v>
                </c:pt>
                <c:pt idx="48">
                  <c:v>34.93333333333333</c:v>
                </c:pt>
                <c:pt idx="49">
                  <c:v>40.43333333333333</c:v>
                </c:pt>
                <c:pt idx="50">
                  <c:v>37.9</c:v>
                </c:pt>
                <c:pt idx="51">
                  <c:v>36.93333333333333</c:v>
                </c:pt>
                <c:pt idx="52">
                  <c:v>37.06666666666667</c:v>
                </c:pt>
                <c:pt idx="53">
                  <c:v>42.366666666666667</c:v>
                </c:pt>
                <c:pt idx="54">
                  <c:v>35.799999999999997</c:v>
                </c:pt>
                <c:pt idx="55">
                  <c:v>37.666666666666664</c:v>
                </c:pt>
                <c:pt idx="56">
                  <c:v>39.966666666666669</c:v>
                </c:pt>
                <c:pt idx="57">
                  <c:v>43.966666666666669</c:v>
                </c:pt>
                <c:pt idx="58">
                  <c:v>40.200000000000003</c:v>
                </c:pt>
                <c:pt idx="59">
                  <c:v>41.266666666666666</c:v>
                </c:pt>
                <c:pt idx="60">
                  <c:v>40.200000000000003</c:v>
                </c:pt>
                <c:pt idx="61">
                  <c:v>36.93333333333333</c:v>
                </c:pt>
                <c:pt idx="62">
                  <c:v>41.733333333333334</c:v>
                </c:pt>
                <c:pt idx="63">
                  <c:v>42.9</c:v>
                </c:pt>
                <c:pt idx="64">
                  <c:v>36.06666666666667</c:v>
                </c:pt>
                <c:pt idx="65">
                  <c:v>43.466666666666669</c:v>
                </c:pt>
                <c:pt idx="66">
                  <c:v>33.166666666666664</c:v>
                </c:pt>
                <c:pt idx="67">
                  <c:v>42.133333333333333</c:v>
                </c:pt>
                <c:pt idx="68">
                  <c:v>41.6</c:v>
                </c:pt>
                <c:pt idx="69">
                  <c:v>33.700000000000003</c:v>
                </c:pt>
                <c:pt idx="70">
                  <c:v>35.766666666666666</c:v>
                </c:pt>
                <c:pt idx="71">
                  <c:v>33.233333333333334</c:v>
                </c:pt>
                <c:pt idx="72">
                  <c:v>44.1</c:v>
                </c:pt>
                <c:pt idx="73">
                  <c:v>37.9</c:v>
                </c:pt>
                <c:pt idx="74">
                  <c:v>35</c:v>
                </c:pt>
                <c:pt idx="75">
                  <c:v>38.56666666666667</c:v>
                </c:pt>
                <c:pt idx="76">
                  <c:v>39.866666666666667</c:v>
                </c:pt>
                <c:pt idx="77">
                  <c:v>41.833333333333336</c:v>
                </c:pt>
                <c:pt idx="78">
                  <c:v>34.4</c:v>
                </c:pt>
                <c:pt idx="79">
                  <c:v>39.43333333333333</c:v>
                </c:pt>
                <c:pt idx="80">
                  <c:v>41.033333333333331</c:v>
                </c:pt>
                <c:pt idx="81">
                  <c:v>40.866666666666667</c:v>
                </c:pt>
                <c:pt idx="82">
                  <c:v>43.533333333333331</c:v>
                </c:pt>
                <c:pt idx="83">
                  <c:v>36.833333333333336</c:v>
                </c:pt>
                <c:pt idx="84">
                  <c:v>40.633333333333333</c:v>
                </c:pt>
                <c:pt idx="85">
                  <c:v>40.43333333333333</c:v>
                </c:pt>
                <c:pt idx="86">
                  <c:v>40.799999999999997</c:v>
                </c:pt>
                <c:pt idx="87">
                  <c:v>38.5</c:v>
                </c:pt>
                <c:pt idx="88">
                  <c:v>43.533333333333331</c:v>
                </c:pt>
                <c:pt idx="89">
                  <c:v>39.333333333333336</c:v>
                </c:pt>
                <c:pt idx="90">
                  <c:v>40.033333333333331</c:v>
                </c:pt>
                <c:pt idx="91">
                  <c:v>42.966666666666669</c:v>
                </c:pt>
                <c:pt idx="92">
                  <c:v>42.8</c:v>
                </c:pt>
                <c:pt idx="93">
                  <c:v>38.799999999999997</c:v>
                </c:pt>
                <c:pt idx="94">
                  <c:v>32.966666666666669</c:v>
                </c:pt>
                <c:pt idx="95">
                  <c:v>42.533333333333331</c:v>
                </c:pt>
                <c:pt idx="96">
                  <c:v>44.466666666666669</c:v>
                </c:pt>
                <c:pt idx="97">
                  <c:v>44</c:v>
                </c:pt>
                <c:pt idx="98">
                  <c:v>42.333333333333336</c:v>
                </c:pt>
                <c:pt idx="99">
                  <c:v>40.56666666666667</c:v>
                </c:pt>
                <c:pt idx="100">
                  <c:v>42.4</c:v>
                </c:pt>
                <c:pt idx="101">
                  <c:v>39.766666666666666</c:v>
                </c:pt>
                <c:pt idx="102">
                  <c:v>37.666666666666664</c:v>
                </c:pt>
                <c:pt idx="103">
                  <c:v>42.133333333333333</c:v>
                </c:pt>
                <c:pt idx="104">
                  <c:v>36</c:v>
                </c:pt>
                <c:pt idx="105">
                  <c:v>38.666666666666664</c:v>
                </c:pt>
                <c:pt idx="106">
                  <c:v>35.733333333333334</c:v>
                </c:pt>
                <c:pt idx="107">
                  <c:v>40.466666666666669</c:v>
                </c:pt>
                <c:pt idx="108">
                  <c:v>43.3</c:v>
                </c:pt>
                <c:pt idx="109">
                  <c:v>39.466666666666669</c:v>
                </c:pt>
                <c:pt idx="110">
                  <c:v>44.06666666666667</c:v>
                </c:pt>
                <c:pt idx="111">
                  <c:v>33.93333333333333</c:v>
                </c:pt>
                <c:pt idx="112">
                  <c:v>44.633333333333333</c:v>
                </c:pt>
                <c:pt idx="113">
                  <c:v>38.466666666666669</c:v>
                </c:pt>
                <c:pt idx="114">
                  <c:v>44.633333333333333</c:v>
                </c:pt>
                <c:pt idx="115">
                  <c:v>34.133333333333333</c:v>
                </c:pt>
                <c:pt idx="116">
                  <c:v>39</c:v>
                </c:pt>
                <c:pt idx="117">
                  <c:v>34.033333333333331</c:v>
                </c:pt>
                <c:pt idx="118">
                  <c:v>42.93333333333333</c:v>
                </c:pt>
                <c:pt idx="119">
                  <c:v>36.4</c:v>
                </c:pt>
                <c:pt idx="120">
                  <c:v>32.766666666666666</c:v>
                </c:pt>
                <c:pt idx="121">
                  <c:v>39.9</c:v>
                </c:pt>
                <c:pt idx="122">
                  <c:v>34.033333333333331</c:v>
                </c:pt>
                <c:pt idx="123">
                  <c:v>43.333333333333336</c:v>
                </c:pt>
                <c:pt idx="124">
                  <c:v>43.5</c:v>
                </c:pt>
                <c:pt idx="125">
                  <c:v>40.666666666666664</c:v>
                </c:pt>
                <c:pt idx="126">
                  <c:v>40.733333333333334</c:v>
                </c:pt>
                <c:pt idx="127">
                  <c:v>38.133333333333333</c:v>
                </c:pt>
                <c:pt idx="128">
                  <c:v>42.666666666666664</c:v>
                </c:pt>
                <c:pt idx="129">
                  <c:v>43.3</c:v>
                </c:pt>
                <c:pt idx="130">
                  <c:v>44.2</c:v>
                </c:pt>
                <c:pt idx="131">
                  <c:v>44.5</c:v>
                </c:pt>
                <c:pt idx="132">
                  <c:v>43.766666666666666</c:v>
                </c:pt>
                <c:pt idx="133">
                  <c:v>40.233333333333334</c:v>
                </c:pt>
                <c:pt idx="134">
                  <c:v>40.966666666666669</c:v>
                </c:pt>
                <c:pt idx="135">
                  <c:v>40.966666666666669</c:v>
                </c:pt>
                <c:pt idx="136">
                  <c:v>42.1</c:v>
                </c:pt>
                <c:pt idx="137">
                  <c:v>36.033333333333331</c:v>
                </c:pt>
                <c:pt idx="138">
                  <c:v>39.233333333333334</c:v>
                </c:pt>
                <c:pt idx="139">
                  <c:v>37.93333333333333</c:v>
                </c:pt>
                <c:pt idx="140">
                  <c:v>33.5</c:v>
                </c:pt>
                <c:pt idx="141">
                  <c:v>34.799999999999997</c:v>
                </c:pt>
                <c:pt idx="142">
                  <c:v>32.93333333333333</c:v>
                </c:pt>
                <c:pt idx="143">
                  <c:v>35</c:v>
                </c:pt>
                <c:pt idx="144">
                  <c:v>35.299999999999997</c:v>
                </c:pt>
                <c:pt idx="145">
                  <c:v>41.2</c:v>
                </c:pt>
              </c:numCache>
            </c:numRef>
          </c:xVal>
          <c:yVal>
            <c:numRef>
              <c:f>клиенты!$J$2:$J$435</c:f>
              <c:numCache>
                <c:formatCode>#\ ##0\ "₽"</c:formatCode>
                <c:ptCount val="146"/>
                <c:pt idx="0">
                  <c:v>2167</c:v>
                </c:pt>
                <c:pt idx="1">
                  <c:v>1858</c:v>
                </c:pt>
                <c:pt idx="2">
                  <c:v>352</c:v>
                </c:pt>
                <c:pt idx="3">
                  <c:v>2056</c:v>
                </c:pt>
                <c:pt idx="4">
                  <c:v>1051</c:v>
                </c:pt>
                <c:pt idx="5">
                  <c:v>612</c:v>
                </c:pt>
                <c:pt idx="6">
                  <c:v>867</c:v>
                </c:pt>
                <c:pt idx="7">
                  <c:v>462</c:v>
                </c:pt>
                <c:pt idx="8">
                  <c:v>800</c:v>
                </c:pt>
                <c:pt idx="9">
                  <c:v>4605</c:v>
                </c:pt>
                <c:pt idx="10">
                  <c:v>1775</c:v>
                </c:pt>
                <c:pt idx="11">
                  <c:v>1656</c:v>
                </c:pt>
                <c:pt idx="12">
                  <c:v>3151</c:v>
                </c:pt>
                <c:pt idx="13">
                  <c:v>348</c:v>
                </c:pt>
                <c:pt idx="14">
                  <c:v>3093</c:v>
                </c:pt>
                <c:pt idx="15">
                  <c:v>1090</c:v>
                </c:pt>
                <c:pt idx="16">
                  <c:v>2018</c:v>
                </c:pt>
                <c:pt idx="17">
                  <c:v>2822</c:v>
                </c:pt>
                <c:pt idx="18">
                  <c:v>2755</c:v>
                </c:pt>
                <c:pt idx="19">
                  <c:v>5168</c:v>
                </c:pt>
                <c:pt idx="20">
                  <c:v>3956</c:v>
                </c:pt>
                <c:pt idx="21">
                  <c:v>676</c:v>
                </c:pt>
                <c:pt idx="22">
                  <c:v>895</c:v>
                </c:pt>
                <c:pt idx="23">
                  <c:v>4177</c:v>
                </c:pt>
                <c:pt idx="24">
                  <c:v>4306</c:v>
                </c:pt>
                <c:pt idx="25">
                  <c:v>580</c:v>
                </c:pt>
                <c:pt idx="26">
                  <c:v>1039</c:v>
                </c:pt>
                <c:pt idx="27">
                  <c:v>556</c:v>
                </c:pt>
                <c:pt idx="28">
                  <c:v>1250</c:v>
                </c:pt>
                <c:pt idx="29">
                  <c:v>240</c:v>
                </c:pt>
                <c:pt idx="30">
                  <c:v>534</c:v>
                </c:pt>
                <c:pt idx="31">
                  <c:v>456</c:v>
                </c:pt>
                <c:pt idx="32">
                  <c:v>1590</c:v>
                </c:pt>
                <c:pt idx="33">
                  <c:v>1707</c:v>
                </c:pt>
                <c:pt idx="34">
                  <c:v>1301</c:v>
                </c:pt>
                <c:pt idx="35">
                  <c:v>2625</c:v>
                </c:pt>
                <c:pt idx="36">
                  <c:v>576</c:v>
                </c:pt>
                <c:pt idx="37">
                  <c:v>781</c:v>
                </c:pt>
                <c:pt idx="38">
                  <c:v>1747</c:v>
                </c:pt>
                <c:pt idx="39">
                  <c:v>3334</c:v>
                </c:pt>
                <c:pt idx="40">
                  <c:v>831</c:v>
                </c:pt>
                <c:pt idx="41">
                  <c:v>2376</c:v>
                </c:pt>
                <c:pt idx="42">
                  <c:v>1627</c:v>
                </c:pt>
                <c:pt idx="43">
                  <c:v>58</c:v>
                </c:pt>
                <c:pt idx="44">
                  <c:v>270</c:v>
                </c:pt>
                <c:pt idx="45">
                  <c:v>1945</c:v>
                </c:pt>
                <c:pt idx="46">
                  <c:v>993</c:v>
                </c:pt>
                <c:pt idx="47">
                  <c:v>390</c:v>
                </c:pt>
                <c:pt idx="48">
                  <c:v>1661</c:v>
                </c:pt>
                <c:pt idx="49">
                  <c:v>1353</c:v>
                </c:pt>
                <c:pt idx="50">
                  <c:v>1298</c:v>
                </c:pt>
                <c:pt idx="51">
                  <c:v>444</c:v>
                </c:pt>
                <c:pt idx="52">
                  <c:v>749</c:v>
                </c:pt>
                <c:pt idx="53">
                  <c:v>3146</c:v>
                </c:pt>
                <c:pt idx="54">
                  <c:v>1833</c:v>
                </c:pt>
                <c:pt idx="55">
                  <c:v>798</c:v>
                </c:pt>
                <c:pt idx="56">
                  <c:v>820</c:v>
                </c:pt>
                <c:pt idx="57">
                  <c:v>2791</c:v>
                </c:pt>
                <c:pt idx="58">
                  <c:v>1300</c:v>
                </c:pt>
                <c:pt idx="59">
                  <c:v>393</c:v>
                </c:pt>
                <c:pt idx="60">
                  <c:v>2810</c:v>
                </c:pt>
                <c:pt idx="61">
                  <c:v>2275</c:v>
                </c:pt>
                <c:pt idx="62">
                  <c:v>3626</c:v>
                </c:pt>
                <c:pt idx="63">
                  <c:v>1961</c:v>
                </c:pt>
                <c:pt idx="64">
                  <c:v>2542</c:v>
                </c:pt>
                <c:pt idx="65">
                  <c:v>6084</c:v>
                </c:pt>
                <c:pt idx="66">
                  <c:v>2834</c:v>
                </c:pt>
                <c:pt idx="67">
                  <c:v>4764</c:v>
                </c:pt>
                <c:pt idx="68">
                  <c:v>2195</c:v>
                </c:pt>
                <c:pt idx="69">
                  <c:v>1598</c:v>
                </c:pt>
                <c:pt idx="70">
                  <c:v>468</c:v>
                </c:pt>
                <c:pt idx="71">
                  <c:v>3137</c:v>
                </c:pt>
                <c:pt idx="72">
                  <c:v>2038</c:v>
                </c:pt>
                <c:pt idx="73">
                  <c:v>1930</c:v>
                </c:pt>
                <c:pt idx="74">
                  <c:v>2803</c:v>
                </c:pt>
                <c:pt idx="75">
                  <c:v>3534</c:v>
                </c:pt>
                <c:pt idx="76">
                  <c:v>502</c:v>
                </c:pt>
                <c:pt idx="77">
                  <c:v>220</c:v>
                </c:pt>
                <c:pt idx="78">
                  <c:v>1634</c:v>
                </c:pt>
                <c:pt idx="79">
                  <c:v>1791</c:v>
                </c:pt>
                <c:pt idx="80">
                  <c:v>1524</c:v>
                </c:pt>
                <c:pt idx="81">
                  <c:v>897</c:v>
                </c:pt>
                <c:pt idx="82">
                  <c:v>2445</c:v>
                </c:pt>
                <c:pt idx="83">
                  <c:v>2577</c:v>
                </c:pt>
                <c:pt idx="84">
                  <c:v>920</c:v>
                </c:pt>
                <c:pt idx="85">
                  <c:v>285</c:v>
                </c:pt>
                <c:pt idx="86">
                  <c:v>2906</c:v>
                </c:pt>
                <c:pt idx="87">
                  <c:v>194</c:v>
                </c:pt>
                <c:pt idx="88">
                  <c:v>251</c:v>
                </c:pt>
                <c:pt idx="89">
                  <c:v>2302</c:v>
                </c:pt>
                <c:pt idx="90">
                  <c:v>147</c:v>
                </c:pt>
                <c:pt idx="91">
                  <c:v>903</c:v>
                </c:pt>
                <c:pt idx="92">
                  <c:v>876</c:v>
                </c:pt>
                <c:pt idx="93">
                  <c:v>1294</c:v>
                </c:pt>
                <c:pt idx="94">
                  <c:v>446</c:v>
                </c:pt>
                <c:pt idx="95">
                  <c:v>451</c:v>
                </c:pt>
                <c:pt idx="96">
                  <c:v>1113</c:v>
                </c:pt>
                <c:pt idx="97">
                  <c:v>1900</c:v>
                </c:pt>
                <c:pt idx="98">
                  <c:v>1467</c:v>
                </c:pt>
                <c:pt idx="99">
                  <c:v>1747</c:v>
                </c:pt>
                <c:pt idx="100">
                  <c:v>797</c:v>
                </c:pt>
                <c:pt idx="101">
                  <c:v>844</c:v>
                </c:pt>
                <c:pt idx="102">
                  <c:v>1146</c:v>
                </c:pt>
                <c:pt idx="103">
                  <c:v>2303</c:v>
                </c:pt>
                <c:pt idx="104">
                  <c:v>568</c:v>
                </c:pt>
                <c:pt idx="105">
                  <c:v>2637</c:v>
                </c:pt>
                <c:pt idx="106">
                  <c:v>2675</c:v>
                </c:pt>
                <c:pt idx="107">
                  <c:v>190</c:v>
                </c:pt>
                <c:pt idx="108">
                  <c:v>4206</c:v>
                </c:pt>
                <c:pt idx="109">
                  <c:v>398</c:v>
                </c:pt>
                <c:pt idx="110">
                  <c:v>1847</c:v>
                </c:pt>
                <c:pt idx="111">
                  <c:v>1105</c:v>
                </c:pt>
                <c:pt idx="112">
                  <c:v>896</c:v>
                </c:pt>
                <c:pt idx="113">
                  <c:v>3712</c:v>
                </c:pt>
                <c:pt idx="114">
                  <c:v>4281</c:v>
                </c:pt>
                <c:pt idx="115">
                  <c:v>5313</c:v>
                </c:pt>
                <c:pt idx="116">
                  <c:v>1465</c:v>
                </c:pt>
                <c:pt idx="117">
                  <c:v>523</c:v>
                </c:pt>
                <c:pt idx="118">
                  <c:v>697</c:v>
                </c:pt>
                <c:pt idx="119">
                  <c:v>1133</c:v>
                </c:pt>
                <c:pt idx="120">
                  <c:v>1017</c:v>
                </c:pt>
                <c:pt idx="121">
                  <c:v>261</c:v>
                </c:pt>
                <c:pt idx="122">
                  <c:v>681</c:v>
                </c:pt>
                <c:pt idx="123">
                  <c:v>1997</c:v>
                </c:pt>
                <c:pt idx="124">
                  <c:v>630</c:v>
                </c:pt>
                <c:pt idx="125">
                  <c:v>908</c:v>
                </c:pt>
                <c:pt idx="126">
                  <c:v>2430</c:v>
                </c:pt>
                <c:pt idx="127">
                  <c:v>3258</c:v>
                </c:pt>
                <c:pt idx="128">
                  <c:v>2699</c:v>
                </c:pt>
                <c:pt idx="129">
                  <c:v>2259</c:v>
                </c:pt>
                <c:pt idx="130">
                  <c:v>4409</c:v>
                </c:pt>
                <c:pt idx="131">
                  <c:v>542</c:v>
                </c:pt>
                <c:pt idx="132">
                  <c:v>1879</c:v>
                </c:pt>
                <c:pt idx="133">
                  <c:v>2488</c:v>
                </c:pt>
                <c:pt idx="134">
                  <c:v>1472</c:v>
                </c:pt>
                <c:pt idx="135">
                  <c:v>2775</c:v>
                </c:pt>
                <c:pt idx="136">
                  <c:v>1233</c:v>
                </c:pt>
                <c:pt idx="137">
                  <c:v>1491</c:v>
                </c:pt>
                <c:pt idx="138">
                  <c:v>904</c:v>
                </c:pt>
                <c:pt idx="139">
                  <c:v>1231</c:v>
                </c:pt>
                <c:pt idx="140">
                  <c:v>2951</c:v>
                </c:pt>
                <c:pt idx="141">
                  <c:v>340</c:v>
                </c:pt>
                <c:pt idx="142">
                  <c:v>542</c:v>
                </c:pt>
                <c:pt idx="143">
                  <c:v>2034</c:v>
                </c:pt>
                <c:pt idx="144">
                  <c:v>616</c:v>
                </c:pt>
                <c:pt idx="145">
                  <c:v>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6D-4153-AB3C-1FF32DF4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39864"/>
        <c:axId val="579040520"/>
      </c:scatterChart>
      <c:valAx>
        <c:axId val="579039864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40520"/>
        <c:crosses val="autoZero"/>
        <c:crossBetween val="midCat"/>
      </c:valAx>
      <c:valAx>
        <c:axId val="57904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039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Распределение поставщиков по сумме продаж, т.р.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Распределение поставщиков по сумме продаж, т.р.</a:t>
          </a:r>
        </a:p>
      </cx:txPr>
    </cx:title>
    <cx:plotArea>
      <cx:plotAreaRegion>
        <cx:series layoutId="clusteredColumn" uniqueId="{F14D7029-63AB-464B-AF8B-20D390D8E8DD}">
          <cx:tx>
            <cx:txData>
              <cx:f>_xlchart.v1.0</cx:f>
              <cx:v>Сумма по полю Продажи, т.р.</cx:v>
            </cx:txData>
          </cx:tx>
          <cx:dataId val="0"/>
          <cx:layoutPr>
            <cx:binning intervalClosed="r" underflow="2.5">
              <cx:binSize val="2.5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Распределение поставщиков по сумме продаж, т.р.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Распределение поставщиков по сумме продаж, т.р.</a:t>
          </a:r>
        </a:p>
      </cx:txPr>
    </cx:title>
    <cx:plotArea>
      <cx:plotAreaRegion>
        <cx:series layoutId="clusteredColumn" uniqueId="{F14D7029-63AB-464B-AF8B-20D390D8E8DD}">
          <cx:tx>
            <cx:txData>
              <cx:f>_xlchart.v1.2</cx:f>
              <cx:v>Сумма по полю Продажи, т.р.</cx:v>
            </cx:txData>
          </cx:tx>
          <cx:dataId val="0"/>
          <cx:layoutPr>
            <cx:binning intervalClosed="r" underflow="2.5">
              <cx:binSize val="2.5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Суммарные траты клиента в зависимости от программы лояльности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Суммарные траты клиента в зависимости от программы лояльности</a:t>
          </a:r>
        </a:p>
      </cx:txPr>
    </cx:title>
    <cx:plotArea>
      <cx:plotAreaRegion>
        <cx:series layoutId="boxWhisker" uniqueId="{ADFE22E9-78B5-4AFD-B68F-B80CC453FC5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microsoft.com/office/2014/relationships/chartEx" Target="../charts/chartEx1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78442</xdr:colOff>
      <xdr:row>0</xdr:row>
      <xdr:rowOff>0</xdr:rowOff>
    </xdr:from>
    <xdr:to>
      <xdr:col>6</xdr:col>
      <xdr:colOff>55419</xdr:colOff>
      <xdr:row>17</xdr:row>
      <xdr:rowOff>110836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AFE793F-928A-4ED5-A400-61F8E6624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133859</xdr:colOff>
      <xdr:row>176</xdr:row>
      <xdr:rowOff>76769</xdr:rowOff>
    </xdr:from>
    <xdr:to>
      <xdr:col>9</xdr:col>
      <xdr:colOff>452514</xdr:colOff>
      <xdr:row>203</xdr:row>
      <xdr:rowOff>88199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6A62F46-C090-484F-B147-AA469E268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317844</xdr:colOff>
      <xdr:row>98</xdr:row>
      <xdr:rowOff>6978</xdr:rowOff>
    </xdr:from>
    <xdr:to>
      <xdr:col>19</xdr:col>
      <xdr:colOff>149629</xdr:colOff>
      <xdr:row>124</xdr:row>
      <xdr:rowOff>26812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282BBFC-0823-41FE-A69C-A72ACBE3E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471340</xdr:colOff>
      <xdr:row>98</xdr:row>
      <xdr:rowOff>69719</xdr:rowOff>
    </xdr:from>
    <xdr:to>
      <xdr:col>26</xdr:col>
      <xdr:colOff>404553</xdr:colOff>
      <xdr:row>123</xdr:row>
      <xdr:rowOff>157942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32FF9107-CB79-4D54-8F81-9F823F5E84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433117</xdr:colOff>
      <xdr:row>151</xdr:row>
      <xdr:rowOff>-1</xdr:rowOff>
    </xdr:from>
    <xdr:to>
      <xdr:col>20</xdr:col>
      <xdr:colOff>290782</xdr:colOff>
      <xdr:row>170</xdr:row>
      <xdr:rowOff>17711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0FEFC1C-C506-4FD8-902C-635B5A510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277554</xdr:colOff>
      <xdr:row>42</xdr:row>
      <xdr:rowOff>184926</xdr:rowOff>
    </xdr:from>
    <xdr:to>
      <xdr:col>22</xdr:col>
      <xdr:colOff>351065</xdr:colOff>
      <xdr:row>70</xdr:row>
      <xdr:rowOff>95279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F2D811D-55FC-4CEF-9D20-4AFDCD800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361074</xdr:colOff>
      <xdr:row>129</xdr:row>
      <xdr:rowOff>137362</xdr:rowOff>
    </xdr:from>
    <xdr:to>
      <xdr:col>20</xdr:col>
      <xdr:colOff>207819</xdr:colOff>
      <xdr:row>147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13F4C1C-6F03-4EEB-BE7B-0A378E9A4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423891</xdr:colOff>
      <xdr:row>18</xdr:row>
      <xdr:rowOff>158335</xdr:rowOff>
    </xdr:from>
    <xdr:to>
      <xdr:col>19</xdr:col>
      <xdr:colOff>118258</xdr:colOff>
      <xdr:row>40</xdr:row>
      <xdr:rowOff>126360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688863E7-5ED6-4AF9-95FC-73EB63F4F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163808</xdr:colOff>
      <xdr:row>176</xdr:row>
      <xdr:rowOff>94211</xdr:rowOff>
    </xdr:from>
    <xdr:to>
      <xdr:col>19</xdr:col>
      <xdr:colOff>392408</xdr:colOff>
      <xdr:row>203</xdr:row>
      <xdr:rowOff>116623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1C113625-4BC6-40DA-B266-CE10A375E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326901</xdr:colOff>
      <xdr:row>72</xdr:row>
      <xdr:rowOff>136705</xdr:rowOff>
    </xdr:from>
    <xdr:to>
      <xdr:col>16</xdr:col>
      <xdr:colOff>269174</xdr:colOff>
      <xdr:row>94</xdr:row>
      <xdr:rowOff>139138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0586DF1-5E01-4E27-B5FD-6F5DAA7235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583112</xdr:colOff>
      <xdr:row>73</xdr:row>
      <xdr:rowOff>22037</xdr:rowOff>
    </xdr:from>
    <xdr:to>
      <xdr:col>24</xdr:col>
      <xdr:colOff>594318</xdr:colOff>
      <xdr:row>94</xdr:row>
      <xdr:rowOff>36828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3A1EFCB-67B2-4222-9B6C-568EDC8AA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24</xdr:col>
      <xdr:colOff>597131</xdr:colOff>
      <xdr:row>0</xdr:row>
      <xdr:rowOff>128156</xdr:rowOff>
    </xdr:from>
    <xdr:to>
      <xdr:col>27</xdr:col>
      <xdr:colOff>587606</xdr:colOff>
      <xdr:row>30</xdr:row>
      <xdr:rowOff>124691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магазин покупки">
              <a:extLst>
                <a:ext uri="{FF2B5EF4-FFF2-40B4-BE49-F238E27FC236}">
                  <a16:creationId xmlns:a16="http://schemas.microsoft.com/office/drawing/2014/main" id="{8AA3685D-9A6E-4F14-8B64-F81AA3D746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агазин покупки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94876" y="128156"/>
              <a:ext cx="1828800" cy="57323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318653</xdr:colOff>
      <xdr:row>0</xdr:row>
      <xdr:rowOff>83127</xdr:rowOff>
    </xdr:from>
    <xdr:to>
      <xdr:col>14</xdr:col>
      <xdr:colOff>540326</xdr:colOff>
      <xdr:row>17</xdr:row>
      <xdr:rowOff>69272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555B589F-ADEA-4DE5-A298-4F1D02109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124691</xdr:colOff>
      <xdr:row>0</xdr:row>
      <xdr:rowOff>141662</xdr:rowOff>
    </xdr:from>
    <xdr:to>
      <xdr:col>22</xdr:col>
      <xdr:colOff>540327</xdr:colOff>
      <xdr:row>17</xdr:row>
      <xdr:rowOff>152398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A4F63DAA-0AE6-486C-8100-E8F3D43DC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24</xdr:col>
      <xdr:colOff>594359</xdr:colOff>
      <xdr:row>31</xdr:row>
      <xdr:rowOff>59574</xdr:rowOff>
    </xdr:from>
    <xdr:to>
      <xdr:col>34</xdr:col>
      <xdr:colOff>235527</xdr:colOff>
      <xdr:row>38</xdr:row>
      <xdr:rowOff>170410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9" name="дата создания чека">
              <a:extLst>
                <a:ext uri="{FF2B5EF4-FFF2-40B4-BE49-F238E27FC236}">
                  <a16:creationId xmlns:a16="http://schemas.microsoft.com/office/drawing/2014/main" id="{A07BC90C-433E-4091-880D-C3C3A77260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 создания чек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92104" y="5975465"/>
              <a:ext cx="5737168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589509</xdr:colOff>
      <xdr:row>39</xdr:row>
      <xdr:rowOff>123996</xdr:rowOff>
    </xdr:from>
    <xdr:to>
      <xdr:col>31</xdr:col>
      <xdr:colOff>119840</xdr:colOff>
      <xdr:row>49</xdr:row>
      <xdr:rowOff>41562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0" name="Дата регистрации клиента">
              <a:extLst>
                <a:ext uri="{FF2B5EF4-FFF2-40B4-BE49-F238E27FC236}">
                  <a16:creationId xmlns:a16="http://schemas.microsoft.com/office/drawing/2014/main" id="{DF524FB7-22ED-4BFD-A75C-77691FF3F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 регистрации клиен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87254" y="7480760"/>
              <a:ext cx="3797531" cy="1718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31</xdr:col>
      <xdr:colOff>225829</xdr:colOff>
      <xdr:row>0</xdr:row>
      <xdr:rowOff>146858</xdr:rowOff>
    </xdr:from>
    <xdr:to>
      <xdr:col>34</xdr:col>
      <xdr:colOff>225829</xdr:colOff>
      <xdr:row>30</xdr:row>
      <xdr:rowOff>110836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Поставщик">
              <a:extLst>
                <a:ext uri="{FF2B5EF4-FFF2-40B4-BE49-F238E27FC236}">
                  <a16:creationId xmlns:a16="http://schemas.microsoft.com/office/drawing/2014/main" id="{67D61A9C-E14D-4B0A-8015-322E7B89DF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ставщи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90774" y="146858"/>
              <a:ext cx="1828800" cy="569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123999</xdr:colOff>
      <xdr:row>0</xdr:row>
      <xdr:rowOff>128153</xdr:rowOff>
    </xdr:from>
    <xdr:to>
      <xdr:col>31</xdr:col>
      <xdr:colOff>123999</xdr:colOff>
      <xdr:row>30</xdr:row>
      <xdr:rowOff>83127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Категория">
              <a:extLst>
                <a:ext uri="{FF2B5EF4-FFF2-40B4-BE49-F238E27FC236}">
                  <a16:creationId xmlns:a16="http://schemas.microsoft.com/office/drawing/2014/main" id="{CD334029-F634-49A1-9FFD-834E08682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60144" y="128153"/>
              <a:ext cx="1828800" cy="5690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31</xdr:col>
      <xdr:colOff>243841</xdr:colOff>
      <xdr:row>39</xdr:row>
      <xdr:rowOff>151014</xdr:rowOff>
    </xdr:from>
    <xdr:to>
      <xdr:col>34</xdr:col>
      <xdr:colOff>243841</xdr:colOff>
      <xdr:row>49</xdr:row>
      <xdr:rowOff>69272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Страна клиента">
              <a:extLst>
                <a:ext uri="{FF2B5EF4-FFF2-40B4-BE49-F238E27FC236}">
                  <a16:creationId xmlns:a16="http://schemas.microsoft.com/office/drawing/2014/main" id="{FDC6E576-3046-46BA-B8E9-E0BCCA1D2A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трана клиен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08786" y="7507778"/>
              <a:ext cx="1828800" cy="1719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6</xdr:row>
      <xdr:rowOff>61912</xdr:rowOff>
    </xdr:from>
    <xdr:to>
      <xdr:col>14</xdr:col>
      <xdr:colOff>209550</xdr:colOff>
      <xdr:row>20</xdr:row>
      <xdr:rowOff>138112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1EA30AC-504C-4D19-A9E3-EC4AD9B28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9</xdr:row>
      <xdr:rowOff>76200</xdr:rowOff>
    </xdr:from>
    <xdr:to>
      <xdr:col>6</xdr:col>
      <xdr:colOff>2430780</xdr:colOff>
      <xdr:row>28</xdr:row>
      <xdr:rowOff>68580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32D2E3F-72B3-4C1C-90EF-8A314411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1348740</xdr:colOff>
      <xdr:row>28</xdr:row>
      <xdr:rowOff>26670</xdr:rowOff>
    </xdr:from>
    <xdr:to>
      <xdr:col>5</xdr:col>
      <xdr:colOff>60960</xdr:colOff>
      <xdr:row>43</xdr:row>
      <xdr:rowOff>26670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3AC94C1-6E56-4A85-8BE4-819711FC4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4</xdr:row>
      <xdr:rowOff>161925</xdr:rowOff>
    </xdr:from>
    <xdr:to>
      <xdr:col>12</xdr:col>
      <xdr:colOff>504825</xdr:colOff>
      <xdr:row>25</xdr:row>
      <xdr:rowOff>14287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BF0F17-22E2-4D84-834A-249F46F90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161925</xdr:rowOff>
    </xdr:from>
    <xdr:to>
      <xdr:col>14</xdr:col>
      <xdr:colOff>295275</xdr:colOff>
      <xdr:row>25</xdr:row>
      <xdr:rowOff>14287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986061F-D74E-4772-9594-D2B4C91C4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18</xdr:row>
      <xdr:rowOff>14287</xdr:rowOff>
    </xdr:from>
    <xdr:to>
      <xdr:col>11</xdr:col>
      <xdr:colOff>28575</xdr:colOff>
      <xdr:row>32</xdr:row>
      <xdr:rowOff>90487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81E439C-A0E2-4627-B4DF-FE4F3F6C3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4761</xdr:rowOff>
    </xdr:from>
    <xdr:to>
      <xdr:col>11</xdr:col>
      <xdr:colOff>0</xdr:colOff>
      <xdr:row>16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88E5A9-B8D9-48C7-BD16-A2ED380B2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66675</xdr:rowOff>
    </xdr:from>
    <xdr:to>
      <xdr:col>16</xdr:col>
      <xdr:colOff>0</xdr:colOff>
      <xdr:row>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773FF-E53B-47BF-9A31-8611AA7B3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3</xdr:row>
      <xdr:rowOff>57149</xdr:rowOff>
    </xdr:from>
    <xdr:to>
      <xdr:col>15</xdr:col>
      <xdr:colOff>514350</xdr:colOff>
      <xdr:row>32</xdr:row>
      <xdr:rowOff>28574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7248DD6-77FA-4766-8596-F8225A85C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671511</xdr:colOff>
      <xdr:row>32</xdr:row>
      <xdr:rowOff>142874</xdr:rowOff>
    </xdr:from>
    <xdr:to>
      <xdr:col>12</xdr:col>
      <xdr:colOff>504824</xdr:colOff>
      <xdr:row>54</xdr:row>
      <xdr:rowOff>114299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D7B828BB-8BB7-42AE-87C6-F2DC979A5B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24</xdr:row>
      <xdr:rowOff>42861</xdr:rowOff>
    </xdr:from>
    <xdr:to>
      <xdr:col>18</xdr:col>
      <xdr:colOff>228600</xdr:colOff>
      <xdr:row>48</xdr:row>
      <xdr:rowOff>28574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76EFF8C-7521-4D8D-9D11-401BE2258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95249</xdr:colOff>
      <xdr:row>1</xdr:row>
      <xdr:rowOff>47625</xdr:rowOff>
    </xdr:from>
    <xdr:to>
      <xdr:col>15</xdr:col>
      <xdr:colOff>409575</xdr:colOff>
      <xdr:row>26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BA673D3-BBCD-4B42-9CB8-BD3B3AEBC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1819273</xdr:colOff>
      <xdr:row>4</xdr:row>
      <xdr:rowOff>80961</xdr:rowOff>
    </xdr:from>
    <xdr:to>
      <xdr:col>23</xdr:col>
      <xdr:colOff>552449</xdr:colOff>
      <xdr:row>29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3BD1EEA-1B4B-4F0E-B540-9C766B93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712469</xdr:colOff>
      <xdr:row>3</xdr:row>
      <xdr:rowOff>115251</xdr:rowOff>
    </xdr:from>
    <xdr:to>
      <xdr:col>12</xdr:col>
      <xdr:colOff>388619</xdr:colOff>
      <xdr:row>25</xdr:row>
      <xdr:rowOff>80010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F0D7EE1-0B9E-4880-AC40-E39A23717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542924</xdr:colOff>
      <xdr:row>0</xdr:row>
      <xdr:rowOff>4761</xdr:rowOff>
    </xdr:from>
    <xdr:to>
      <xdr:col>15</xdr:col>
      <xdr:colOff>466725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9BDE685-F73D-4882-BCD0-AE94C9912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21</xdr:row>
      <xdr:rowOff>119061</xdr:rowOff>
    </xdr:from>
    <xdr:to>
      <xdr:col>13</xdr:col>
      <xdr:colOff>47625</xdr:colOff>
      <xdr:row>40</xdr:row>
      <xdr:rowOff>161924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25B447A-6DC3-43AB-8999-62A7C7FD2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185737</xdr:rowOff>
    </xdr:from>
    <xdr:to>
      <xdr:col>11</xdr:col>
      <xdr:colOff>533400</xdr:colOff>
      <xdr:row>22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EF0B5A-74C9-43C8-9AF4-004CF5C56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83820</xdr:colOff>
      <xdr:row>5</xdr:row>
      <xdr:rowOff>99060</xdr:rowOff>
    </xdr:from>
    <xdr:to>
      <xdr:col>18</xdr:col>
      <xdr:colOff>388620</xdr:colOff>
      <xdr:row>20</xdr:row>
      <xdr:rowOff>99060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CDDC33-92D3-4E2C-9C0E-FEAFC3D82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60960</xdr:colOff>
      <xdr:row>5</xdr:row>
      <xdr:rowOff>160020</xdr:rowOff>
    </xdr:from>
    <xdr:to>
      <xdr:col>10</xdr:col>
      <xdr:colOff>365760</xdr:colOff>
      <xdr:row>20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EC4536DF-CCEE-4BBB-AFDB-BD0074D923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Евгений" refreshedDate="45453.926773726853" createdVersion="7" refreshedVersion="7" minRefreshableVersion="3" recordCount="434">
  <cacheSource type="worksheet">
    <worksheetSource name="Клиенты_"/>
  </cacheSource>
  <cacheFields count="10">
    <cacheField name="id клиента" numFmtId="0">
      <sharedItems containsSemiMixedTypes="0" containsString="0" containsNumber="1" containsInteger="1" minValue="1" maxValue="499"/>
    </cacheField>
    <cacheField name="номер телефона клиента" numFmtId="0">
      <sharedItems/>
    </cacheField>
    <cacheField name="ФИО" numFmtId="0">
      <sharedItems/>
    </cacheField>
    <cacheField name="Программа лояльности клиента" numFmtId="0">
      <sharedItems count="2">
        <s v="да"/>
        <s v="нет"/>
      </sharedItems>
    </cacheField>
    <cacheField name="Дата регистрации клиента" numFmtId="164">
      <sharedItems containsSemiMixedTypes="0" containsNonDate="0" containsDate="1" containsString="0" minDate="2022-01-01T00:00:00" maxDate="2022-12-30T00:00:00"/>
    </cacheField>
    <cacheField name="Код страны телефона" numFmtId="0">
      <sharedItems/>
    </cacheField>
    <cacheField name="Страна клиента" numFmtId="0">
      <sharedItems count="5">
        <s v="Россия"/>
        <s v="Украина"/>
        <s v="Таджикистан"/>
        <s v="Беларусь"/>
        <s v="Узбекистан"/>
      </sharedItems>
    </cacheField>
    <cacheField name="Имя" numFmtId="0">
      <sharedItems count="245">
        <s v="Адриан"/>
        <s v="Амвросий"/>
        <s v="Евдокия"/>
        <s v="Елизавета"/>
        <s v="Август"/>
        <s v="Олимпий"/>
        <s v="Филипп"/>
        <s v="Авдей"/>
        <s v="Автоном"/>
        <s v="Агап"/>
        <s v="Агата"/>
        <s v="Аггей"/>
        <s v="Алевтина"/>
        <s v="Александр"/>
        <s v="Александра"/>
        <s v="Касьян"/>
        <s v="Алексей"/>
        <s v="Алина"/>
        <s v="Алла"/>
        <s v="Амос"/>
        <s v="Анастасия"/>
        <s v="Андрон"/>
        <s v="Анжела"/>
        <s v="Анжелика"/>
        <s v="Анна"/>
        <s v="Антонина"/>
        <s v="Арсений"/>
        <s v="София"/>
        <s v="Кузьма"/>
        <s v="Бажен"/>
        <s v="Эраст"/>
        <s v="Раиса"/>
        <s v="Симон"/>
        <s v="Лука"/>
        <s v="Жанна"/>
        <s v="Агафья"/>
        <s v="Натан"/>
        <s v="Никодим"/>
        <s v="Антип"/>
        <s v="Боян"/>
        <s v="Брагин"/>
        <s v="Брагина"/>
        <s v="Марфа"/>
        <s v="Вадим"/>
        <s v="Валентина"/>
        <s v="Валерия"/>
        <s v="Валерьян"/>
        <s v="Василиса"/>
        <s v="Милован"/>
        <s v="Велимир"/>
        <s v="Вера"/>
        <s v="Вероника"/>
        <s v="Виктор"/>
        <s v="Виктория"/>
        <s v="Карл"/>
        <s v="Фома"/>
        <s v="Ярослав"/>
        <s v="Владилен"/>
        <s v="Орест"/>
        <s v="Викентий"/>
        <s v="Матвей"/>
        <s v="Галактион"/>
        <s v="Галина"/>
        <s v="Еремей"/>
        <s v="Родион"/>
        <s v="Герман"/>
        <s v="Иванна"/>
        <s v="Клавдия"/>
        <s v="Глафира"/>
        <s v="Трифон"/>
        <s v="Лаврентий"/>
        <s v="Федосий"/>
        <s v="Наина"/>
        <s v="Гордей"/>
        <s v="Гостомысл"/>
        <s v="Сократ"/>
        <s v="Ульяна"/>
        <s v="Влас"/>
        <s v="Евсей"/>
        <s v="Людмила"/>
        <s v="Гущин"/>
        <s v="Давыд"/>
        <s v="Дарья"/>
        <s v="Дементий"/>
        <s v="Демид"/>
        <s v="Дмитрий"/>
        <s v="Тимур"/>
        <s v="Серафим"/>
        <s v="Евгения"/>
        <s v="Януарий"/>
        <s v="Евпраксия"/>
        <s v="Ратмир"/>
        <s v="Евфросиния"/>
        <s v="Екатерина"/>
        <s v="Елена"/>
        <s v="Елизар"/>
        <s v="Елисей"/>
        <s v="Игорь"/>
        <s v="Всеслав"/>
        <s v="Степан"/>
        <s v="Епифан"/>
        <s v="Аверьян"/>
        <s v="Никифор"/>
        <s v="Аристарх"/>
        <s v="Ефрем"/>
        <s v="Захар"/>
        <s v="Зоя"/>
        <s v="Таисия"/>
        <s v="Христофор"/>
        <s v="Измаил"/>
        <s v="Ильина"/>
        <s v="Ипат"/>
        <s v="Ипатий"/>
        <s v="Ираида"/>
        <s v="Ираклий"/>
        <s v="Ирина"/>
        <s v="Ия"/>
        <s v="Калинин"/>
        <s v="Калинина"/>
        <s v="Капитон"/>
        <s v="Капустина"/>
        <s v="Карп"/>
        <s v="Кир"/>
        <s v="Кира"/>
        <s v="Пелагея"/>
        <s v="Платон"/>
        <s v="Акулина"/>
        <s v="Конон"/>
        <s v="Прасковья"/>
        <s v="Элеонора"/>
        <s v="Константин"/>
        <s v="Мартьян"/>
        <s v="Эмилия"/>
        <s v="Корнил"/>
        <s v="Леон"/>
        <s v="Феофан"/>
        <s v="Костина"/>
        <s v="Марина"/>
        <s v="Павел"/>
        <s v="Ксения"/>
        <s v="Севастьян"/>
        <s v="Нина"/>
        <s v="Лавр"/>
        <s v="Маргарита"/>
        <s v="Ладимир"/>
        <s v="Аникей"/>
        <s v="Арефий"/>
        <s v="Софон"/>
        <s v="Лапин"/>
        <s v="Лариса"/>
        <s v="Леонид"/>
        <s v="Лидия"/>
        <s v="Лонгин"/>
        <s v="Лора"/>
        <s v="Лукин"/>
        <s v="Лукия"/>
        <s v="Лыткина"/>
        <s v="Любим"/>
        <s v="Любовь"/>
        <s v="Любомир"/>
        <s v="Любосмысл"/>
        <s v="Майя"/>
        <s v="Максим"/>
        <s v="Мария"/>
        <s v="Марк"/>
        <s v="Мартын"/>
        <s v="Мефодий"/>
        <s v="Мирон"/>
        <s v="Аверкий"/>
        <s v="Андроник"/>
        <s v="Михей"/>
        <s v="Евстафий"/>
        <s v="Феврония"/>
        <s v="Зосима"/>
        <s v="Назар"/>
        <s v="Пантелеймон"/>
        <s v="Наталья"/>
        <s v="Чеслав"/>
        <s v="Никанор"/>
        <s v="Никита"/>
        <s v="Никитин"/>
        <s v="Никитина"/>
        <s v="Богдан"/>
        <s v="Зинаида"/>
        <s v="Николай"/>
        <s v="Нинель"/>
        <s v="Ростислав"/>
        <s v="Ольга"/>
        <s v="Анисим"/>
        <s v="Октябрина"/>
        <s v="Олимпиада"/>
        <s v="Светозар"/>
        <s v="Панфил"/>
        <s v="Пахом"/>
        <s v="Полина"/>
        <s v="Силантий"/>
        <s v="Творимир"/>
        <s v="Потап"/>
        <s v="Прокл"/>
        <s v="Радислав"/>
        <s v="Ратибор"/>
        <s v="Регина"/>
        <s v="Сила"/>
        <s v="Рубен"/>
        <s v="Лев"/>
        <s v="Модест"/>
        <s v="Савватий"/>
        <s v="Климент"/>
        <s v="Оксана"/>
        <s v="Татьяна"/>
        <s v="Борислав"/>
        <s v="Самуил"/>
        <s v="Светлана"/>
        <s v="Панкратий"/>
        <s v="Сидор"/>
        <s v="Силин"/>
        <s v="Силина"/>
        <s v="Синклитикия"/>
        <s v="Сорокина"/>
        <s v="Спиридон"/>
        <s v="Станислав"/>
        <s v="Геннадий"/>
        <s v="Аполлинарий"/>
        <s v="Евграф"/>
        <s v="Милан"/>
        <s v="Фадей"/>
        <s v="Фаина"/>
        <s v="Ангелина"/>
        <s v="Фёкла"/>
        <s v="Феликс"/>
        <s v="Филимон"/>
        <s v="Юлия"/>
        <s v="Флорентин"/>
        <s v="Фокин"/>
        <s v="Фомина"/>
        <s v="Ипполит"/>
        <s v="Фрол"/>
        <s v="Харлампий"/>
        <s v="Шубин"/>
        <s v="Щукина"/>
        <s v="Эдуард"/>
        <s v="Эммануил"/>
        <s v="Юрий"/>
        <s v="Якуб"/>
        <s v="Мина"/>
      </sharedItems>
    </cacheField>
    <cacheField name="Лайфтайм, мес" numFmtId="168">
      <sharedItems containsSemiMixedTypes="0" containsString="0" containsNumber="1" minValue="17.633333333333333" maxValue="29.7" count="253">
        <n v="22.4"/>
        <n v="19.3"/>
        <n v="26.633333333333333"/>
        <n v="20.399999999999999"/>
        <n v="25.133333333333333"/>
        <n v="18.266666666666666"/>
        <n v="26"/>
        <n v="17.899999999999999"/>
        <n v="19.233333333333334"/>
        <n v="25.033333333333335"/>
        <n v="25.666666666666668"/>
        <n v="26.8"/>
        <n v="19.833333333333332"/>
        <n v="28.9"/>
        <n v="29.033333333333335"/>
        <n v="24.4"/>
        <n v="24.3"/>
        <n v="21.066666666666666"/>
        <n v="22.366666666666667"/>
        <n v="24.866666666666667"/>
        <n v="19.933333333333334"/>
        <n v="28.266666666666666"/>
        <n v="29.2"/>
        <n v="23.066666666666666"/>
        <n v="24.733333333333334"/>
        <n v="20.100000000000001"/>
        <n v="24.066666666666666"/>
        <n v="20.6"/>
        <n v="25.4"/>
        <n v="21.266666666666666"/>
        <n v="24.933333333333334"/>
        <n v="24.5"/>
        <n v="26.733333333333334"/>
        <n v="21.4"/>
        <n v="24.433333333333334"/>
        <n v="22.766666666666666"/>
        <n v="20.866666666666667"/>
        <n v="28.666666666666668"/>
        <n v="22.8"/>
        <n v="28.933333333333334"/>
        <n v="18.466666666666665"/>
        <n v="28.833333333333332"/>
        <n v="24.766666666666666"/>
        <n v="23.233333333333334"/>
        <n v="18.666666666666668"/>
        <n v="24.666666666666668"/>
        <n v="24.966666666666665"/>
        <n v="26.666666666666668"/>
        <n v="19.866666666666667"/>
        <n v="25.1"/>
        <n v="23.633333333333333"/>
        <n v="25.966666666666665"/>
        <n v="29.333333333333332"/>
        <n v="22.2"/>
        <n v="29.666666666666668"/>
        <n v="28.466666666666665"/>
        <n v="25.466666666666665"/>
        <n v="19.2"/>
        <n v="28.6"/>
        <n v="29.6"/>
        <n v="20.9"/>
        <n v="24.533333333333335"/>
        <n v="19.266666666666666"/>
        <n v="24.566666666666666"/>
        <n v="23.433333333333334"/>
        <n v="25.933333333333334"/>
        <n v="19.466666666666665"/>
        <n v="22.066666666666666"/>
        <n v="19.666666666666668"/>
        <n v="29.4"/>
        <n v="21.966666666666665"/>
        <n v="22.3"/>
        <n v="19.533333333333335"/>
        <n v="23.4"/>
        <n v="23.666666666666668"/>
        <n v="27.5"/>
        <n v="24"/>
        <n v="24.333333333333332"/>
        <n v="20.366666666666667"/>
        <n v="22.333333333333332"/>
        <n v="20.7"/>
        <n v="18.899999999999999"/>
        <n v="21.1"/>
        <n v="22.5"/>
        <n v="23.833333333333332"/>
        <n v="22.266666666666666"/>
        <n v="17.866666666666667"/>
        <n v="23.8"/>
        <n v="19.899999999999999"/>
        <n v="24.6"/>
        <n v="23.566666666666666"/>
        <n v="21.933333333333334"/>
        <n v="25.633333333333333"/>
        <n v="29.233333333333334"/>
        <n v="18.133333333333333"/>
        <n v="25.366666666666667"/>
        <n v="26.566666666666666"/>
        <n v="24.033333333333335"/>
        <n v="17.7"/>
        <n v="29.1"/>
        <n v="19.133333333333333"/>
        <n v="19.066666666666666"/>
        <n v="27.8"/>
        <n v="18.600000000000001"/>
        <n v="28.966666666666665"/>
        <n v="25"/>
        <n v="21.6"/>
        <n v="21.9"/>
        <n v="26.066666666666666"/>
        <n v="22"/>
        <n v="20.166666666666668"/>
        <n v="22.733333333333334"/>
        <n v="22.7"/>
        <n v="28.866666666666667"/>
        <n v="26.366666666666667"/>
        <n v="27.266666666666666"/>
        <n v="29.633333333333333"/>
        <n v="27.866666666666667"/>
        <n v="19.399999999999999"/>
        <n v="28.433333333333334"/>
        <n v="18.7"/>
        <n v="23.366666666666667"/>
        <n v="18.5"/>
        <n v="17.966666666666665"/>
        <n v="19.8"/>
        <n v="19.766666666666666"/>
        <n v="26.166666666666668"/>
        <n v="25.3"/>
        <n v="26.833333333333332"/>
        <n v="19.033333333333335"/>
        <n v="22.866666666666667"/>
        <n v="28.166666666666668"/>
        <n v="29.466666666666665"/>
        <n v="21.8"/>
        <n v="22.6"/>
        <n v="19.5"/>
        <n v="21.133333333333333"/>
        <n v="29.7"/>
        <n v="19"/>
        <n v="23.166666666666668"/>
        <n v="18.433333333333334"/>
        <n v="21.833333333333332"/>
        <n v="27.9"/>
        <n v="26.4"/>
        <n v="27.233333333333334"/>
        <n v="20.666666666666668"/>
        <n v="27.733333333333334"/>
        <n v="25.066666666666666"/>
        <n v="29.166666666666668"/>
        <n v="18.8"/>
        <n v="18"/>
        <n v="22.533333333333335"/>
        <n v="22.966666666666665"/>
        <n v="24.833333333333332"/>
        <n v="29.433333333333334"/>
        <n v="26.133333333333333"/>
        <n v="22.933333333333334"/>
        <n v="20.966666666666665"/>
        <n v="26.6"/>
        <n v="27.766666666666666"/>
        <n v="20.933333333333334"/>
        <n v="28.333333333333332"/>
        <n v="28.133333333333333"/>
        <n v="19.433333333333334"/>
        <n v="27.433333333333334"/>
        <n v="24.166666666666668"/>
        <n v="18.033333333333335"/>
        <n v="27"/>
        <n v="22.466666666666665"/>
        <n v="27.366666666666667"/>
        <n v="28.4"/>
        <n v="26.266666666666666"/>
        <n v="26.466666666666665"/>
        <n v="18.566666666666666"/>
        <n v="20.633333333333333"/>
        <n v="18.100000000000001"/>
        <n v="17.666666666666668"/>
        <n v="24.1"/>
        <n v="25.333333333333332"/>
        <n v="22.833333333333332"/>
        <n v="19.7"/>
        <n v="18.2"/>
        <n v="26.7"/>
        <n v="23.966666666666665"/>
        <n v="25.566666666666666"/>
        <n v="28.366666666666667"/>
        <n v="21.333333333333332"/>
        <n v="25.9"/>
        <n v="25.733333333333334"/>
        <n v="21.7"/>
        <n v="25.5"/>
        <n v="26.5"/>
        <n v="19.566666666666666"/>
        <n v="23.033333333333335"/>
        <n v="24.9"/>
        <n v="24.2"/>
        <n v="27.833333333333332"/>
        <n v="27.666666666666668"/>
        <n v="17.833333333333332"/>
        <n v="27.4"/>
        <n v="22.233333333333334"/>
        <n v="26.233333333333334"/>
        <n v="27.2"/>
        <n v="25.433333333333334"/>
        <n v="19.366666666666667"/>
        <n v="24.633333333333333"/>
        <n v="20.333333333333332"/>
        <n v="23.533333333333335"/>
        <n v="26.2"/>
        <n v="24.233333333333334"/>
        <n v="27.7"/>
        <n v="23.7"/>
        <n v="26.933333333333334"/>
        <n v="29.5"/>
        <n v="23.333333333333332"/>
        <n v="20.3"/>
        <n v="20.2"/>
        <n v="23.866666666666667"/>
        <n v="17.766666666666666"/>
        <n v="22.9"/>
        <n v="23.933333333333334"/>
        <n v="17.633333333333333"/>
        <n v="29.066666666666666"/>
        <n v="27.133333333333333"/>
        <n v="28.2"/>
        <n v="26.033333333333335"/>
        <n v="25.533333333333335"/>
        <n v="25.6"/>
        <n v="23"/>
        <n v="27.533333333333335"/>
        <n v="25.8"/>
        <n v="24.133333333333333"/>
        <n v="25.166666666666668"/>
        <n v="21.033333333333335"/>
        <n v="29.366666666666667"/>
        <n v="28.633333333333333"/>
        <n v="25.266666666666666"/>
        <n v="20.733333333333334"/>
        <n v="29.266666666666666"/>
        <n v="25.833333333333332"/>
        <n v="21.533333333333335"/>
        <n v="26.966666666666665"/>
        <n v="18.233333333333334"/>
        <n v="18.399999999999999"/>
        <n v="21.733333333333334"/>
        <n v="27.6"/>
        <n v="28.033333333333335"/>
        <n v="18.366666666666667"/>
        <n v="21.633333333333333"/>
        <n v="17.8"/>
        <n v="28.733333333333334"/>
        <n v="23.9"/>
        <n v="18.766666666666666"/>
      </sharedItems>
      <fieldGroup base="8">
        <rangePr autoStart="0" startNum="17" endNum="29.7"/>
        <groupItems count="15">
          <s v="&lt;17"/>
          <s v="17-18"/>
          <s v="18-19"/>
          <s v="19-20"/>
          <s v="20-21"/>
          <s v="21-22"/>
          <s v="22-23"/>
          <s v="23-24"/>
          <s v="24-25"/>
          <s v="25-26"/>
          <s v="26-27"/>
          <s v="27-28"/>
          <s v="28-29"/>
          <s v="29-30"/>
          <s v="&gt;30"/>
        </groupItems>
      </fieldGroup>
    </cacheField>
    <cacheField name="Суммарные продажи" numFmtId="166">
      <sharedItems containsSemiMixedTypes="0" containsString="0" containsNumber="1" containsInteger="1" minValue="58" maxValue="82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p" refreshedDate="45454.483800000002" createdVersion="7" refreshedVersion="6" minRefreshableVersion="3" recordCount="1000">
  <cacheSource type="worksheet">
    <worksheetSource name="Продажи_"/>
  </cacheSource>
  <cacheFields count="29">
    <cacheField name="id чека" numFmtId="0">
      <sharedItems containsSemiMixedTypes="0" containsString="0" containsNumber="1" containsInteger="1" minValue="1" maxValue="1000"/>
    </cacheField>
    <cacheField name="id товара" numFmtId="0">
      <sharedItems containsSemiMixedTypes="0" containsString="0" containsNumber="1" containsInteger="1" minValue="1" maxValue="499"/>
    </cacheField>
    <cacheField name="Поставщик" numFmtId="0">
      <sharedItems count="79">
        <s v="Продимекс"/>
        <s v="Илецкая"/>
        <s v="Юбилейное"/>
        <s v="Бабаевский"/>
        <s v="Зеленая грядка"/>
        <s v="Фруктовый сад"/>
        <s v="Меридиан"/>
        <s v="Jacobs"/>
        <s v="Greenfield"/>
        <s v="Фруктовый Рай"/>
        <s v="Агрокомплекс"/>
        <s v="Сладов"/>
        <s v="Сава"/>
        <s v="Экстра"/>
        <s v="Дымов"/>
        <s v="Паста Зара"/>
        <s v="КДВ"/>
        <s v="Экзотик"/>
        <s v="Макфа"/>
        <s v="Белый Злат"/>
        <s v="President"/>
        <s v="Pringles"/>
        <s v="Белогорье"/>
        <s v="Овощной ряд"/>
        <s v="Добрый"/>
        <s v="Ростагроэкспорт"/>
        <s v="Снежана"/>
        <s v="Рот Фронт"/>
        <s v="Хлебный Дом"/>
        <s v="Сады Придонья"/>
        <s v="Домик в деревне"/>
        <s v="Эрманн"/>
        <s v="Мистраль"/>
        <s v="Черная Карта"/>
        <s v="Сырная долина"/>
        <s v="Русский сахар"/>
        <s v="Семко"/>
        <s v="Lipton"/>
        <s v="Борилла"/>
        <s v="Чудо"/>
        <s v="Lay's"/>
        <s v="Посиделкино"/>
        <s v="Санта Бремор"/>
        <s v="Салта"/>
        <s v="Фрукты-Ягоды"/>
        <s v="Каравай"/>
        <s v="Славянская"/>
        <s v="Ахмад"/>
        <s v="Hochland"/>
        <s v="Беллакт"/>
        <s v="Русское море"/>
        <s v="Активиа"/>
        <s v="Гавриш"/>
        <s v="Тесс"/>
        <s v="Русский Хлеб"/>
        <s v="Русская картошка"/>
        <s v="Nescafe"/>
        <s v="Простоквашино"/>
        <s v="Tchibo"/>
        <s v="Балтийский берег"/>
        <s v="Агро-Альянс"/>
        <s v="Националь"/>
        <s v="Красный Октябрь"/>
        <s v="Карат"/>
        <s v="Estrella"/>
        <s v="Увелка"/>
        <s v="Агросахар"/>
        <s v="Славянка"/>
        <s v="Green Garden"/>
        <s v="Ярмарка"/>
        <s v="Роллтон"/>
        <s v="Окраина"/>
        <s v="Вимм-Билль-Данн"/>
        <s v="Мираторг"/>
        <s v="Rich"/>
        <s v="Черкизово"/>
        <s v="Дарница"/>
        <s v="Микоян"/>
        <e v="#NAME?" u="1"/>
      </sharedItems>
    </cacheField>
    <cacheField name="Категория" numFmtId="0">
      <sharedItems count="21">
        <s v="Сахар"/>
        <s v="Соль"/>
        <s v="Печенье"/>
        <s v="Конфеты"/>
        <s v="Овощи"/>
        <s v="Сок"/>
        <s v="Рыба"/>
        <s v="Кофе"/>
        <s v="Чай"/>
        <s v="Фрукты"/>
        <s v="Мясо"/>
        <s v="Колбаса"/>
        <s v="Макароны"/>
        <s v="Рис"/>
        <s v="Сыр"/>
        <s v="Чипсы"/>
        <s v="Йогурт"/>
        <s v="Хлеб"/>
        <s v="Молоко"/>
        <s v="Крупа"/>
        <e v="#NAME?" u="1"/>
      </sharedItems>
    </cacheField>
    <cacheField name="цена за шт в рублях" numFmtId="166">
      <sharedItems containsSemiMixedTypes="0" containsString="0" containsNumber="1" containsInteger="1" minValue="50" maxValue="500"/>
    </cacheField>
    <cacheField name="Средняя цена категории за шт" numFmtId="165">
      <sharedItems containsSemiMixedTypes="0" containsString="0" containsNumber="1" minValue="249.02380952380952" maxValue="300.31818181818181"/>
    </cacheField>
    <cacheField name="Отличие от среднего" numFmtId="9">
      <sharedItems containsSemiMixedTypes="0" containsString="0" containsNumber="1" minValue="-0.81562185719074753" maxValue="1.0078401376804664"/>
    </cacheField>
    <cacheField name="Средняя цена категории у поставщика" numFmtId="166">
      <sharedItems containsSemiMixedTypes="0" containsString="0" containsNumber="1" minValue="82" maxValue="369.2"/>
    </cacheField>
    <cacheField name="Дисконт категрии поставщика" numFmtId="9">
      <sharedItems containsSemiMixedTypes="0" containsString="0" containsNumber="1" minValue="-0.81438202247191005" maxValue="1.2930983847283408"/>
    </cacheField>
    <cacheField name="кол-во штук в чеке" numFmtId="0">
      <sharedItems containsSemiMixedTypes="0" containsString="0" containsNumber="1" containsInteger="1" minValue="1" maxValue="5"/>
    </cacheField>
    <cacheField name="сумма чека" numFmtId="166">
      <sharedItems containsSemiMixedTypes="0" containsString="0" containsNumber="1" containsInteger="1" minValue="50" maxValue="2495"/>
    </cacheField>
    <cacheField name="дата создания чека" numFmtId="164">
      <sharedItems containsSemiMixedTypes="0" containsNonDate="0" containsDate="1" containsString="0" minDate="2023-01-01T00:00:00" maxDate="2024-05-23T00:00:00" count="436">
        <d v="2023-09-18T00:00:00"/>
        <d v="2023-06-06T00:00:00"/>
        <d v="2024-03-12T00:00:00"/>
        <d v="2023-01-10T00:00:00"/>
        <d v="2023-08-13T00:00:00"/>
        <d v="2023-12-21T00:00:00"/>
        <d v="2024-02-27T00:00:00"/>
        <d v="2024-02-05T00:00:00"/>
        <d v="2024-03-25T00:00:00"/>
        <d v="2023-02-03T00:00:00"/>
        <d v="2023-07-29T00:00:00"/>
        <d v="2024-04-12T00:00:00"/>
        <d v="2023-12-06T00:00:00"/>
        <d v="2023-07-26T00:00:00"/>
        <d v="2023-02-15T00:00:00"/>
        <d v="2023-08-02T00:00:00"/>
        <d v="2023-11-14T00:00:00"/>
        <d v="2023-07-09T00:00:00"/>
        <d v="2023-01-17T00:00:00"/>
        <d v="2023-08-20T00:00:00"/>
        <d v="2023-07-16T00:00:00"/>
        <d v="2024-01-04T00:00:00"/>
        <d v="2023-02-09T00:00:00"/>
        <d v="2024-02-04T00:00:00"/>
        <d v="2023-09-05T00:00:00"/>
        <d v="2023-06-22T00:00:00"/>
        <d v="2023-09-13T00:00:00"/>
        <d v="2023-07-24T00:00:00"/>
        <d v="2023-06-11T00:00:00"/>
        <d v="2023-07-18T00:00:00"/>
        <d v="2023-12-17T00:00:00"/>
        <d v="2023-03-12T00:00:00"/>
        <d v="2023-12-07T00:00:00"/>
        <d v="2023-01-09T00:00:00"/>
        <d v="2023-02-14T00:00:00"/>
        <d v="2023-01-21T00:00:00"/>
        <d v="2023-07-22T00:00:00"/>
        <d v="2023-05-18T00:00:00"/>
        <d v="2023-05-05T00:00:00"/>
        <d v="2023-09-25T00:00:00"/>
        <d v="2023-09-27T00:00:00"/>
        <d v="2023-08-15T00:00:00"/>
        <d v="2023-11-04T00:00:00"/>
        <d v="2024-04-05T00:00:00"/>
        <d v="2023-02-19T00:00:00"/>
        <d v="2023-05-17T00:00:00"/>
        <d v="2023-10-09T00:00:00"/>
        <d v="2024-04-16T00:00:00"/>
        <d v="2023-11-09T00:00:00"/>
        <d v="2023-06-03T00:00:00"/>
        <d v="2024-01-17T00:00:00"/>
        <d v="2023-11-16T00:00:00"/>
        <d v="2024-03-05T00:00:00"/>
        <d v="2023-07-02T00:00:00"/>
        <d v="2024-04-18T00:00:00"/>
        <d v="2023-10-15T00:00:00"/>
        <d v="2024-05-19T00:00:00"/>
        <d v="2023-02-24T00:00:00"/>
        <d v="2023-11-15T00:00:00"/>
        <d v="2023-01-08T00:00:00"/>
        <d v="2024-02-14T00:00:00"/>
        <d v="2023-04-12T00:00:00"/>
        <d v="2023-02-16T00:00:00"/>
        <d v="2024-03-04T00:00:00"/>
        <d v="2023-12-27T00:00:00"/>
        <d v="2023-02-18T00:00:00"/>
        <d v="2023-04-30T00:00:00"/>
        <d v="2024-05-13T00:00:00"/>
        <d v="2024-01-15T00:00:00"/>
        <d v="2023-03-08T00:00:00"/>
        <d v="2023-05-29T00:00:00"/>
        <d v="2023-01-04T00:00:00"/>
        <d v="2024-01-25T00:00:00"/>
        <d v="2023-08-06T00:00:00"/>
        <d v="2024-04-14T00:00:00"/>
        <d v="2024-02-19T00:00:00"/>
        <d v="2023-10-13T00:00:00"/>
        <d v="2023-08-04T00:00:00"/>
        <d v="2023-08-10T00:00:00"/>
        <d v="2023-06-28T00:00:00"/>
        <d v="2023-01-13T00:00:00"/>
        <d v="2023-09-20T00:00:00"/>
        <d v="2023-06-02T00:00:00"/>
        <d v="2023-06-05T00:00:00"/>
        <d v="2023-10-27T00:00:00"/>
        <d v="2024-04-06T00:00:00"/>
        <d v="2023-02-10T00:00:00"/>
        <d v="2023-12-22T00:00:00"/>
        <d v="2023-10-19T00:00:00"/>
        <d v="2023-12-30T00:00:00"/>
        <d v="2023-11-05T00:00:00"/>
        <d v="2023-09-28T00:00:00"/>
        <d v="2023-01-16T00:00:00"/>
        <d v="2023-04-02T00:00:00"/>
        <d v="2023-09-02T00:00:00"/>
        <d v="2023-11-29T00:00:00"/>
        <d v="2024-01-28T00:00:00"/>
        <d v="2023-04-17T00:00:00"/>
        <d v="2023-12-25T00:00:00"/>
        <d v="2023-03-28T00:00:00"/>
        <d v="2023-04-20T00:00:00"/>
        <d v="2023-09-07T00:00:00"/>
        <d v="2023-06-25T00:00:00"/>
        <d v="2023-02-02T00:00:00"/>
        <d v="2023-11-11T00:00:00"/>
        <d v="2024-02-21T00:00:00"/>
        <d v="2024-05-21T00:00:00"/>
        <d v="2023-07-28T00:00:00"/>
        <d v="2024-03-10T00:00:00"/>
        <d v="2023-01-11T00:00:00"/>
        <d v="2024-03-28T00:00:00"/>
        <d v="2023-11-30T00:00:00"/>
        <d v="2023-03-24T00:00:00"/>
        <d v="2023-04-13T00:00:00"/>
        <d v="2023-09-16T00:00:00"/>
        <d v="2023-03-15T00:00:00"/>
        <d v="2023-11-10T00:00:00"/>
        <d v="2024-05-22T00:00:00"/>
        <d v="2023-08-29T00:00:00"/>
        <d v="2023-05-24T00:00:00"/>
        <d v="2023-04-16T00:00:00"/>
        <d v="2023-07-03T00:00:00"/>
        <d v="2024-01-31T00:00:00"/>
        <d v="2024-03-17T00:00:00"/>
        <d v="2023-06-01T00:00:00"/>
        <d v="2023-05-23T00:00:00"/>
        <d v="2024-01-06T00:00:00"/>
        <d v="2023-12-04T00:00:00"/>
        <d v="2024-01-19T00:00:00"/>
        <d v="2023-03-05T00:00:00"/>
        <d v="2023-02-01T00:00:00"/>
        <d v="2023-10-11T00:00:00"/>
        <d v="2023-05-21T00:00:00"/>
        <d v="2023-06-04T00:00:00"/>
        <d v="2023-03-27T00:00:00"/>
        <d v="2023-03-06T00:00:00"/>
        <d v="2023-12-23T00:00:00"/>
        <d v="2023-12-31T00:00:00"/>
        <d v="2023-10-03T00:00:00"/>
        <d v="2023-01-23T00:00:00"/>
        <d v="2024-04-30T00:00:00"/>
        <d v="2023-04-09T00:00:00"/>
        <d v="2023-12-02T00:00:00"/>
        <d v="2023-12-29T00:00:00"/>
        <d v="2023-09-06T00:00:00"/>
        <d v="2024-03-18T00:00:00"/>
        <d v="2024-03-02T00:00:00"/>
        <d v="2024-05-01T00:00:00"/>
        <d v="2024-02-03T00:00:00"/>
        <d v="2023-12-26T00:00:00"/>
        <d v="2023-01-22T00:00:00"/>
        <d v="2024-02-01T00:00:00"/>
        <d v="2024-05-09T00:00:00"/>
        <d v="2024-04-29T00:00:00"/>
        <d v="2023-01-07T00:00:00"/>
        <d v="2023-06-07T00:00:00"/>
        <d v="2023-02-12T00:00:00"/>
        <d v="2023-12-16T00:00:00"/>
        <d v="2024-03-29T00:00:00"/>
        <d v="2024-01-05T00:00:00"/>
        <d v="2023-01-28T00:00:00"/>
        <d v="2023-12-09T00:00:00"/>
        <d v="2023-03-25T00:00:00"/>
        <d v="2023-06-18T00:00:00"/>
        <d v="2023-09-09T00:00:00"/>
        <d v="2024-01-01T00:00:00"/>
        <d v="2023-02-26T00:00:00"/>
        <d v="2023-04-15T00:00:00"/>
        <d v="2023-01-01T00:00:00"/>
        <d v="2023-06-15T00:00:00"/>
        <d v="2023-09-26T00:00:00"/>
        <d v="2023-12-05T00:00:00"/>
        <d v="2023-07-01T00:00:00"/>
        <d v="2023-11-21T00:00:00"/>
        <d v="2024-03-20T00:00:00"/>
        <d v="2024-05-02T00:00:00"/>
        <d v="2023-09-04T00:00:00"/>
        <d v="2023-11-23T00:00:00"/>
        <d v="2024-03-21T00:00:00"/>
        <d v="2023-09-12T00:00:00"/>
        <d v="2023-05-30T00:00:00"/>
        <d v="2023-03-20T00:00:00"/>
        <d v="2024-02-29T00:00:00"/>
        <d v="2024-05-18T00:00:00"/>
        <d v="2024-05-15T00:00:00"/>
        <d v="2023-06-29T00:00:00"/>
        <d v="2024-04-27T00:00:00"/>
        <d v="2023-08-09T00:00:00"/>
        <d v="2023-03-11T00:00:00"/>
        <d v="2023-03-02T00:00:00"/>
        <d v="2023-05-11T00:00:00"/>
        <d v="2024-03-11T00:00:00"/>
        <d v="2023-11-07T00:00:00"/>
        <d v="2024-01-09T00:00:00"/>
        <d v="2023-01-25T00:00:00"/>
        <d v="2024-04-23T00:00:00"/>
        <d v="2023-08-01T00:00:00"/>
        <d v="2023-10-18T00:00:00"/>
        <d v="2024-05-11T00:00:00"/>
        <d v="2023-12-01T00:00:00"/>
        <d v="2024-02-07T00:00:00"/>
        <d v="2024-04-08T00:00:00"/>
        <d v="2023-07-10T00:00:00"/>
        <d v="2024-02-15T00:00:00"/>
        <d v="2024-02-09T00:00:00"/>
        <d v="2023-04-29T00:00:00"/>
        <d v="2023-08-19T00:00:00"/>
        <d v="2024-03-14T00:00:00"/>
        <d v="2023-12-18T00:00:00"/>
        <d v="2024-05-03T00:00:00"/>
        <d v="2023-04-21T00:00:00"/>
        <d v="2023-11-20T00:00:00"/>
        <d v="2023-04-05T00:00:00"/>
        <d v="2024-05-04T00:00:00"/>
        <d v="2023-09-30T00:00:00"/>
        <d v="2023-03-04T00:00:00"/>
        <d v="2024-03-30T00:00:00"/>
        <d v="2023-04-03T00:00:00"/>
        <d v="2023-07-19T00:00:00"/>
        <d v="2023-08-26T00:00:00"/>
        <d v="2024-04-09T00:00:00"/>
        <d v="2023-08-27T00:00:00"/>
        <d v="2023-01-20T00:00:00"/>
        <d v="2023-05-31T00:00:00"/>
        <d v="2023-08-28T00:00:00"/>
        <d v="2023-03-16T00:00:00"/>
        <d v="2023-03-21T00:00:00"/>
        <d v="2023-01-06T00:00:00"/>
        <d v="2023-02-23T00:00:00"/>
        <d v="2024-02-13T00:00:00"/>
        <d v="2023-08-22T00:00:00"/>
        <d v="2024-01-08T00:00:00"/>
        <d v="2023-02-08T00:00:00"/>
        <d v="2023-07-07T00:00:00"/>
        <d v="2023-09-23T00:00:00"/>
        <d v="2023-04-25T00:00:00"/>
        <d v="2023-10-23T00:00:00"/>
        <d v="2023-04-24T00:00:00"/>
        <d v="2024-02-02T00:00:00"/>
        <d v="2023-09-15T00:00:00"/>
        <d v="2023-11-28T00:00:00"/>
        <d v="2023-04-22T00:00:00"/>
        <d v="2023-12-19T00:00:00"/>
        <d v="2023-06-10T00:00:00"/>
        <d v="2024-03-19T00:00:00"/>
        <d v="2023-09-14T00:00:00"/>
        <d v="2023-07-30T00:00:00"/>
        <d v="2024-03-15T00:00:00"/>
        <d v="2023-08-23T00:00:00"/>
        <d v="2023-11-13T00:00:00"/>
        <d v="2023-11-02T00:00:00"/>
        <d v="2023-06-14T00:00:00"/>
        <d v="2024-04-24T00:00:00"/>
        <d v="2024-02-28T00:00:00"/>
        <d v="2024-02-24T00:00:00"/>
        <d v="2023-01-12T00:00:00"/>
        <d v="2023-08-07T00:00:00"/>
        <d v="2023-09-24T00:00:00"/>
        <d v="2023-10-07T00:00:00"/>
        <d v="2023-05-12T00:00:00"/>
        <d v="2023-06-27T00:00:00"/>
        <d v="2024-04-03T00:00:00"/>
        <d v="2023-05-08T00:00:00"/>
        <d v="2023-12-14T00:00:00"/>
        <d v="2023-08-30T00:00:00"/>
        <d v="2024-03-23T00:00:00"/>
        <d v="2023-11-24T00:00:00"/>
        <d v="2023-01-19T00:00:00"/>
        <d v="2023-07-25T00:00:00"/>
        <d v="2023-02-28T00:00:00"/>
        <d v="2023-05-06T00:00:00"/>
        <d v="2023-10-08T00:00:00"/>
        <d v="2023-10-14T00:00:00"/>
        <d v="2023-03-26T00:00:00"/>
        <d v="2023-02-25T00:00:00"/>
        <d v="2024-02-18T00:00:00"/>
        <d v="2024-02-20T00:00:00"/>
        <d v="2024-03-22T00:00:00"/>
        <d v="2024-02-10T00:00:00"/>
        <d v="2024-03-24T00:00:00"/>
        <d v="2023-01-02T00:00:00"/>
        <d v="2023-04-23T00:00:00"/>
        <d v="2023-07-17T00:00:00"/>
        <d v="2024-02-26T00:00:00"/>
        <d v="2023-11-03T00:00:00"/>
        <d v="2023-10-06T00:00:00"/>
        <d v="2024-01-11T00:00:00"/>
        <d v="2023-01-18T00:00:00"/>
        <d v="2024-05-12T00:00:00"/>
        <d v="2024-03-06T00:00:00"/>
        <d v="2023-12-12T00:00:00"/>
        <d v="2023-03-19T00:00:00"/>
        <d v="2023-02-04T00:00:00"/>
        <d v="2023-05-13T00:00:00"/>
        <d v="2023-03-01T00:00:00"/>
        <d v="2023-01-05T00:00:00"/>
        <d v="2023-09-29T00:00:00"/>
        <d v="2024-03-26T00:00:00"/>
        <d v="2023-07-13T00:00:00"/>
        <d v="2023-05-20T00:00:00"/>
        <d v="2024-03-13T00:00:00"/>
        <d v="2023-03-22T00:00:00"/>
        <d v="2024-01-23T00:00:00"/>
        <d v="2023-03-23T00:00:00"/>
        <d v="2023-10-20T00:00:00"/>
        <d v="2024-01-12T00:00:00"/>
        <d v="2024-01-21T00:00:00"/>
        <d v="2024-04-28T00:00:00"/>
        <d v="2024-05-08T00:00:00"/>
        <d v="2024-02-16T00:00:00"/>
        <d v="2023-11-01T00:00:00"/>
        <d v="2023-11-25T00:00:00"/>
        <d v="2023-12-11T00:00:00"/>
        <d v="2024-04-26T00:00:00"/>
        <d v="2023-09-19T00:00:00"/>
        <d v="2023-03-18T00:00:00"/>
        <d v="2024-01-13T00:00:00"/>
        <d v="2023-10-28T00:00:00"/>
        <d v="2024-04-07T00:00:00"/>
        <d v="2024-04-25T00:00:00"/>
        <d v="2023-08-18T00:00:00"/>
        <d v="2023-10-17T00:00:00"/>
        <d v="2023-09-22T00:00:00"/>
        <d v="2023-04-11T00:00:00"/>
        <d v="2023-12-24T00:00:00"/>
        <d v="2023-04-06T00:00:00"/>
        <d v="2023-08-17T00:00:00"/>
        <d v="2024-03-31T00:00:00"/>
        <d v="2024-01-26T00:00:00"/>
        <d v="2024-01-20T00:00:00"/>
        <d v="2023-03-31T00:00:00"/>
        <d v="2023-06-30T00:00:00"/>
        <d v="2023-09-08T00:00:00"/>
        <d v="2023-07-14T00:00:00"/>
        <d v="2024-04-15T00:00:00"/>
        <d v="2024-01-10T00:00:00"/>
        <d v="2023-10-25T00:00:00"/>
        <d v="2023-03-17T00:00:00"/>
        <d v="2023-05-01T00:00:00"/>
        <d v="2024-02-08T00:00:00"/>
        <d v="2023-10-04T00:00:00"/>
        <d v="2024-04-04T00:00:00"/>
        <d v="2023-09-17T00:00:00"/>
        <d v="2023-05-27T00:00:00"/>
        <d v="2023-12-03T00:00:00"/>
        <d v="2023-08-08T00:00:00"/>
        <d v="2023-01-24T00:00:00"/>
        <d v="2023-04-07T00:00:00"/>
        <d v="2023-08-25T00:00:00"/>
        <d v="2023-06-21T00:00:00"/>
        <d v="2023-05-28T00:00:00"/>
        <d v="2023-07-05T00:00:00"/>
        <d v="2023-05-09T00:00:00"/>
        <d v="2024-04-20T00:00:00"/>
        <d v="2024-03-09T00:00:00"/>
        <d v="2023-11-26T00:00:00"/>
        <d v="2023-05-15T00:00:00"/>
        <d v="2023-03-14T00:00:00"/>
        <d v="2024-04-11T00:00:00"/>
        <d v="2023-06-17T00:00:00"/>
        <d v="2023-12-20T00:00:00"/>
        <d v="2024-01-27T00:00:00"/>
        <d v="2023-05-07T00:00:00"/>
        <d v="2023-11-18T00:00:00"/>
        <d v="2024-04-22T00:00:00"/>
        <d v="2024-05-17T00:00:00"/>
        <d v="2024-03-07T00:00:00"/>
        <d v="2023-01-03T00:00:00"/>
        <d v="2024-04-13T00:00:00"/>
        <d v="2023-02-22T00:00:00"/>
        <d v="2023-11-22T00:00:00"/>
        <d v="2024-04-10T00:00:00"/>
        <d v="2023-08-12T00:00:00"/>
        <d v="2023-03-29T00:00:00"/>
        <d v="2024-03-08T00:00:00"/>
        <d v="2024-03-27T00:00:00"/>
        <d v="2023-07-06T00:00:00"/>
        <d v="2024-01-18T00:00:00"/>
        <d v="2023-12-28T00:00:00"/>
        <d v="2024-04-02T00:00:00"/>
        <d v="2024-01-02T00:00:00"/>
        <d v="2023-08-05T00:00:00"/>
        <d v="2024-02-22T00:00:00"/>
        <d v="2023-10-30T00:00:00"/>
        <d v="2023-07-15T00:00:00"/>
        <d v="2023-04-04T00:00:00"/>
        <d v="2023-03-07T00:00:00"/>
        <d v="2023-07-04T00:00:00"/>
        <d v="2023-02-07T00:00:00"/>
        <d v="2024-01-22T00:00:00"/>
        <d v="2023-04-01T00:00:00"/>
        <d v="2024-05-10T00:00:00"/>
        <d v="2023-06-23T00:00:00"/>
        <d v="2023-06-26T00:00:00"/>
        <d v="2023-07-27T00:00:00"/>
        <d v="2023-06-09T00:00:00"/>
        <d v="2023-04-18T00:00:00"/>
        <d v="2023-02-27T00:00:00"/>
        <d v="2023-05-19T00:00:00"/>
        <d v="2023-05-16T00:00:00"/>
        <d v="2024-01-07T00:00:00"/>
        <d v="2023-05-10T00:00:00"/>
        <d v="2024-02-11T00:00:00"/>
        <d v="2024-02-17T00:00:00"/>
        <d v="2023-10-12T00:00:00"/>
        <d v="2024-03-01T00:00:00"/>
        <d v="2023-11-06T00:00:00"/>
        <d v="2023-10-24T00:00:00"/>
        <d v="2023-10-31T00:00:00"/>
        <d v="2023-12-15T00:00:00"/>
        <d v="2024-05-07T00:00:00"/>
        <d v="2024-01-03T00:00:00"/>
        <d v="2023-07-21T00:00:00"/>
        <d v="2023-08-21T00:00:00"/>
        <d v="2023-05-14T00:00:00"/>
        <d v="2024-01-24T00:00:00"/>
        <d v="2023-06-16T00:00:00"/>
        <d v="2023-08-16T00:00:00"/>
        <d v="2023-11-17T00:00:00"/>
        <d v="2024-01-29T00:00:00"/>
        <d v="2023-05-04T00:00:00"/>
        <d v="2023-02-13T00:00:00"/>
        <d v="2024-04-19T00:00:00"/>
        <d v="2023-04-14T00:00:00"/>
        <d v="2023-06-24T00:00:00"/>
        <d v="2023-02-05T00:00:00"/>
        <d v="2023-04-10T00:00:00"/>
        <d v="2023-06-20T00:00:00"/>
        <d v="2023-11-08T00:00:00"/>
        <d v="2023-05-26T00:00:00"/>
        <d v="2023-07-31T00:00:00"/>
        <d v="2023-01-14T00:00:00"/>
        <d v="2023-11-19T00:00:00"/>
        <d v="2023-03-10T00:00:00"/>
        <d v="2023-01-29T00:00:00"/>
        <d v="2023-12-13T00:00:00"/>
      </sharedItems>
      <fieldGroup par="24" base="11">
        <rangePr groupBy="months" startDate="2023-01-01T00:00:00" endDate="2024-05-23T00:00:00"/>
        <groupItems count="14">
          <s v="&lt;01.01.2023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23.05.2024"/>
        </groupItems>
      </fieldGroup>
    </cacheField>
    <cacheField name="магазин покупки" numFmtId="0">
      <sharedItems count="20">
        <s v="Бристоль"/>
        <s v="Дикси"/>
        <s v="Городской Супермаркет"/>
        <s v="Спар"/>
        <s v="Карусель"/>
        <s v="Мираторг"/>
        <s v="Мосмарт"/>
        <s v="Перекресток"/>
        <s v="Верный"/>
        <s v="Пятерочка"/>
        <s v="Гиперглобус"/>
        <s v="Метро"/>
        <s v="Билла"/>
        <s v="О'кей"/>
        <s v="Магнит"/>
        <s v="Азбука Вкуса"/>
        <s v="Седьмой Континент"/>
        <s v="Ароматный Мир"/>
        <s v="Ашан"/>
        <s v="Лента"/>
      </sharedItems>
    </cacheField>
    <cacheField name="id клиента" numFmtId="0">
      <sharedItems containsSemiMixedTypes="0" containsString="0" containsNumber="1" containsInteger="1" minValue="1" maxValue="499"/>
    </cacheField>
    <cacheField name="Клиент в программе лояльности" numFmtId="0">
      <sharedItems count="2">
        <s v="да"/>
        <s v="нет"/>
      </sharedItems>
    </cacheField>
    <cacheField name="Дата регистрации клиента" numFmtId="14">
      <sharedItems containsSemiMixedTypes="0" containsNonDate="0" containsDate="1" containsString="0" minDate="2022-01-01T00:00:00" maxDate="2022-12-30T00:00:00" count="253">
        <d v="2022-07-05T00:00:00"/>
        <d v="2022-07-08T00:00:00"/>
        <d v="2022-10-08T00:00:00"/>
        <d v="2022-01-24T00:00:00"/>
        <d v="2022-01-16T00:00:00"/>
        <d v="2022-01-21T00:00:00"/>
        <d v="2022-06-26T00:00:00"/>
        <d v="2022-02-27T00:00:00"/>
        <d v="2022-05-03T00:00:00"/>
        <d v="2022-04-03T00:00:00"/>
        <d v="2022-04-05T00:00:00"/>
        <d v="2022-10-24T00:00:00"/>
        <d v="2022-08-21T00:00:00"/>
        <d v="2022-09-16T00:00:00"/>
        <d v="2022-11-28T00:00:00"/>
        <d v="2022-06-12T00:00:00"/>
        <d v="2022-07-14T00:00:00"/>
        <d v="2022-04-24T00:00:00"/>
        <d v="2022-06-16T00:00:00"/>
        <d v="2022-04-02T00:00:00"/>
        <d v="2022-05-08T00:00:00"/>
        <d v="2022-08-11T00:00:00"/>
        <d v="2022-02-17T00:00:00"/>
        <d v="2022-12-07T00:00:00"/>
        <d v="2022-03-29T00:00:00"/>
        <d v="2022-07-19T00:00:00"/>
        <d v="2022-09-03T00:00:00"/>
        <d v="2022-05-25T00:00:00"/>
        <d v="2022-05-26T00:00:00"/>
        <d v="2022-11-27T00:00:00"/>
        <d v="2022-07-25T00:00:00"/>
        <d v="2022-05-23T00:00:00"/>
        <d v="2022-11-16T00:00:00"/>
        <d v="2022-05-12T00:00:00"/>
        <d v="2022-06-18T00:00:00"/>
        <d v="2022-09-23T00:00:00"/>
        <d v="2022-12-05T00:00:00"/>
        <d v="2022-08-02T00:00:00"/>
        <d v="2022-05-19T00:00:00"/>
        <d v="2022-07-24T00:00:00"/>
        <d v="2022-07-11T00:00:00"/>
        <d v="2022-03-01T00:00:00"/>
        <d v="2022-10-21T00:00:00"/>
        <d v="2022-05-13T00:00:00"/>
        <d v="2022-10-16T00:00:00"/>
        <d v="2022-03-02T00:00:00"/>
        <d v="2022-10-10T00:00:00"/>
        <d v="2022-11-17T00:00:00"/>
        <d v="2022-04-10T00:00:00"/>
        <d v="2022-09-28T00:00:00"/>
        <d v="2022-08-10T00:00:00"/>
        <d v="2022-12-17T00:00:00"/>
        <d v="2022-03-25T00:00:00"/>
        <d v="2022-07-26T00:00:00"/>
        <d v="2022-12-22T00:00:00"/>
        <d v="2022-02-01T00:00:00"/>
        <d v="2022-05-09T00:00:00"/>
        <d v="2022-04-18T00:00:00"/>
        <d v="2022-10-29T00:00:00"/>
        <d v="2022-09-11T00:00:00"/>
        <d v="2022-01-02T00:00:00"/>
        <d v="2022-10-07T00:00:00"/>
        <d v="2022-07-28T00:00:00"/>
        <d v="2022-04-20T00:00:00"/>
        <d v="2022-08-23T00:00:00"/>
        <d v="2022-07-20T00:00:00"/>
        <d v="2022-12-01T00:00:00"/>
        <d v="2022-08-31T00:00:00"/>
        <d v="2022-09-18T00:00:00"/>
        <d v="2022-01-09T00:00:00"/>
        <d v="2022-03-19T00:00:00"/>
        <d v="2022-02-09T00:00:00"/>
        <d v="2022-08-04T00:00:00"/>
        <d v="2022-09-17T00:00:00"/>
        <d v="2022-02-07T00:00:00"/>
        <d v="2022-12-06T00:00:00"/>
        <d v="2022-11-06T00:00:00"/>
        <d v="2022-10-23T00:00:00"/>
        <d v="2022-06-01T00:00:00"/>
        <d v="2022-05-30T00:00:00"/>
        <d v="2022-06-02T00:00:00"/>
        <d v="2022-03-12T00:00:00"/>
        <d v="2022-01-12T00:00:00"/>
        <d v="2022-06-22T00:00:00"/>
        <d v="2022-03-24T00:00:00"/>
        <d v="2022-11-24T00:00:00"/>
        <d v="2022-01-15T00:00:00"/>
        <d v="2022-09-21T00:00:00"/>
        <d v="2022-10-26T00:00:00"/>
        <d v="2022-07-27T00:00:00"/>
        <d v="2022-11-02T00:00:00"/>
        <d v="2022-05-06T00:00:00"/>
        <d v="2022-11-04T00:00:00"/>
        <d v="2022-03-17T00:00:00"/>
        <d v="2022-04-14T00:00:00"/>
        <d v="2022-03-28T00:00:00"/>
        <d v="2022-06-05T00:00:00"/>
        <d v="2022-11-21T00:00:00"/>
        <d v="2022-11-10T00:00:00"/>
        <d v="2022-06-15T00:00:00"/>
        <d v="2022-04-01T00:00:00"/>
        <d v="2022-12-27T00:00:00"/>
        <d v="2022-04-21T00:00:00"/>
        <d v="2022-05-17T00:00:00"/>
        <d v="2022-03-23T00:00:00"/>
        <d v="2022-11-25T00:00:00"/>
        <d v="2022-03-16T00:00:00"/>
        <d v="2022-09-27T00:00:00"/>
        <d v="2022-07-29T00:00:00"/>
        <d v="2022-05-20T00:00:00"/>
        <d v="2022-05-22T00:00:00"/>
        <d v="2022-02-24T00:00:00"/>
        <d v="2022-05-05T00:00:00"/>
        <d v="2022-05-10T00:00:00"/>
        <d v="2022-03-03T00:00:00"/>
        <d v="2022-07-21T00:00:00"/>
        <d v="2022-02-03T00:00:00"/>
        <d v="2022-08-20T00:00:00"/>
        <d v="2022-02-08T00:00:00"/>
        <d v="2022-08-22T00:00:00"/>
        <d v="2022-04-22T00:00:00"/>
        <d v="2022-09-07T00:00:00"/>
        <d v="2022-12-19T00:00:00"/>
        <d v="2022-08-14T00:00:00"/>
        <d v="2022-03-15T00:00:00"/>
        <d v="2022-12-10T00:00:00"/>
        <d v="2022-01-04T00:00:00"/>
        <d v="2022-03-31T00:00:00"/>
        <d v="2022-01-07T00:00:00"/>
        <d v="2022-06-14T00:00:00"/>
        <d v="2022-03-05T00:00:00"/>
        <d v="2022-02-10T00:00:00"/>
        <d v="2022-03-07T00:00:00"/>
        <d v="2022-07-01T00:00:00"/>
        <d v="2022-05-02T00:00:00"/>
        <d v="2022-08-25T00:00:00"/>
        <d v="2022-07-02T00:00:00"/>
        <d v="2022-02-13T00:00:00"/>
        <d v="2022-01-19T00:00:00"/>
        <d v="2022-04-04T00:00:00"/>
        <d v="2022-01-01T00:00:00"/>
        <d v="2022-08-29T00:00:00"/>
        <d v="2022-05-11T00:00:00"/>
        <d v="2022-04-23T00:00:00"/>
        <d v="2022-04-27T00:00:00"/>
        <d v="2022-05-29T00:00:00"/>
        <d v="2022-06-25T00:00:00"/>
        <d v="2022-07-16T00:00:00"/>
        <d v="2022-09-29T00:00:00"/>
        <d v="2022-04-15T00:00:00"/>
        <d v="2022-09-22T00:00:00"/>
        <d v="2022-11-01T00:00:00"/>
        <d v="2022-03-08T00:00:00"/>
        <d v="2022-10-14T00:00:00"/>
        <d v="2022-01-11T00:00:00"/>
        <d v="2022-07-30T00:00:00"/>
        <d v="2022-06-20T00:00:00"/>
        <d v="2022-12-29T00:00:00"/>
        <d v="2022-04-07T00:00:00"/>
        <d v="2022-10-01T00:00:00"/>
        <d v="2022-07-22T00:00:00"/>
        <d v="2022-05-24T00:00:00"/>
        <d v="2022-01-14T00:00:00"/>
        <d v="2022-09-01T00:00:00"/>
        <d v="2022-05-04T00:00:00"/>
        <d v="2022-11-30T00:00:00"/>
        <d v="2022-04-11T00:00:00"/>
        <d v="2022-08-06T00:00:00"/>
        <d v="2022-12-11T00:00:00"/>
        <d v="2022-09-15T00:00:00"/>
        <d v="2022-12-23T00:00:00"/>
        <d v="2022-01-17T00:00:00"/>
        <d v="2022-03-10T00:00:00"/>
        <d v="2022-11-03T00:00:00"/>
        <d v="2022-04-16T00:00:00"/>
        <d v="2022-08-26T00:00:00"/>
        <d v="2022-12-25T00:00:00"/>
        <d v="2022-12-18T00:00:00"/>
        <d v="2022-08-18T00:00:00"/>
        <d v="2022-05-21T00:00:00"/>
        <d v="2022-01-26T00:00:00"/>
        <d v="2022-10-28T00:00:00"/>
        <d v="2022-07-10T00:00:00"/>
        <d v="2022-12-28T00:00:00"/>
        <d v="2022-06-06T00:00:00"/>
        <d v="2022-04-30T00:00:00"/>
        <d v="2022-02-20T00:00:00"/>
        <d v="2022-08-08T00:00:00"/>
        <d v="2022-10-22T00:00:00"/>
        <d v="2022-11-07T00:00:00"/>
        <d v="2022-11-11T00:00:00"/>
        <d v="2022-06-11T00:00:00"/>
        <d v="2022-08-09T00:00:00"/>
        <d v="2022-06-30T00:00:00"/>
        <d v="2022-12-15T00:00:00"/>
        <d v="2022-06-08T00:00:00"/>
        <d v="2022-02-15T00:00:00"/>
        <d v="2022-11-12T00:00:00"/>
        <d v="2022-02-16T00:00:00"/>
        <d v="2022-06-19T00:00:00"/>
        <d v="2022-06-21T00:00:00"/>
        <d v="2022-11-14T00:00:00"/>
        <d v="2022-01-25T00:00:00"/>
        <d v="2022-01-27T00:00:00"/>
        <d v="2022-08-13T00:00:00"/>
        <d v="2022-10-25T00:00:00"/>
        <d v="2022-09-20T00:00:00"/>
        <d v="2022-10-13T00:00:00"/>
        <d v="2022-12-04T00:00:00"/>
        <d v="2022-04-17T00:00:00"/>
        <d v="2022-01-08T00:00:00"/>
        <d v="2022-05-14T00:00:00"/>
        <d v="2022-06-03T00:00:00"/>
        <d v="2022-12-03T00:00:00"/>
        <d v="2022-01-10T00:00:00"/>
        <d v="2022-01-20T00:00:00"/>
        <d v="2022-10-09T00:00:00"/>
        <d v="2022-06-09T00:00:00"/>
        <d v="2022-08-12T00:00:00"/>
        <d v="2022-03-11T00:00:00"/>
        <d v="2022-01-23T00:00:00"/>
        <d v="2022-06-04T00:00:00"/>
        <d v="2022-01-30T00:00:00"/>
        <d v="2022-12-21T00:00:00"/>
        <d v="2022-11-18T00:00:00"/>
        <d v="2022-06-27T00:00:00"/>
        <d v="2022-07-04T00:00:00"/>
        <d v="2022-09-09T00:00:00"/>
        <d v="2022-11-05T00:00:00"/>
        <d v="2022-08-28T00:00:00"/>
        <d v="2022-12-14T00:00:00"/>
        <d v="2022-06-17T00:00:00"/>
        <d v="2022-12-24T00:00:00"/>
        <d v="2022-05-27T00:00:00"/>
        <d v="2022-02-26T00:00:00"/>
        <d v="2022-08-05T00:00:00"/>
        <d v="2022-12-12T00:00:00"/>
        <d v="2022-02-25T00:00:00"/>
        <d v="2022-02-02T00:00:00"/>
        <d v="2022-05-18T00:00:00"/>
        <d v="2022-06-24T00:00:00"/>
        <d v="2022-11-09T00:00:00"/>
        <d v="2022-02-28T00:00:00"/>
        <d v="2022-09-30T00:00:00"/>
        <d v="2022-05-07T00:00:00"/>
        <d v="2022-04-25T00:00:00"/>
        <d v="2022-04-28T00:00:00"/>
        <d v="2022-01-03T00:00:00"/>
        <d v="2022-07-23T00:00:00"/>
        <d v="2022-06-23T00:00:00"/>
        <d v="2022-07-09T00:00:00"/>
        <d v="2022-04-08T00:00:00"/>
        <d v="2022-02-11T00:00:00"/>
      </sharedItems>
    </cacheField>
    <cacheField name="Дней с регистрации до покупки" numFmtId="2">
      <sharedItems containsSemiMixedTypes="0" containsString="0" containsNumber="1" containsInteger="1" minValue="8" maxValue="866" count="535">
        <n v="440"/>
        <n v="333"/>
        <n v="521"/>
        <n v="351"/>
        <n v="574"/>
        <n v="699"/>
        <n v="611"/>
        <n v="708"/>
        <n v="692"/>
        <n v="375"/>
        <n v="482"/>
        <n v="738"/>
        <n v="408"/>
        <n v="339"/>
        <n v="152"/>
        <n v="247"/>
        <n v="223"/>
        <n v="219"/>
        <n v="402"/>
        <n v="569"/>
        <n v="395"/>
        <n v="571"/>
        <n v="313"/>
        <n v="637"/>
        <n v="390"/>
        <n v="490"/>
        <n v="280"/>
        <n v="229"/>
        <n v="186"/>
        <n v="476"/>
        <n v="236"/>
        <n v="460"/>
        <n v="264"/>
        <n v="55"/>
        <n v="362"/>
        <n v="360"/>
        <n v="347"/>
        <n v="503"/>
        <n v="423"/>
        <n v="581"/>
        <n v="560"/>
        <n v="269"/>
        <n v="163"/>
        <n v="433"/>
        <n v="429"/>
        <n v="632"/>
        <n v="486"/>
        <n v="459"/>
        <n v="453"/>
        <n v="592"/>
        <n v="667"/>
        <n v="254"/>
        <n v="706"/>
        <n v="364"/>
        <n v="576"/>
        <n v="154"/>
        <n v="623"/>
        <n v="159"/>
        <n v="481"/>
        <n v="91"/>
        <n v="513"/>
        <n v="626"/>
        <n v="143"/>
        <n v="263"/>
        <n v="661"/>
        <n v="101"/>
        <n v="162"/>
        <n v="734"/>
        <n v="232"/>
        <n v="484"/>
        <n v="424"/>
        <n v="295"/>
        <n v="468"/>
        <n v="549"/>
        <n v="555"/>
        <n v="303"/>
        <n v="436"/>
        <n v="76"/>
        <n v="374"/>
        <n v="516"/>
        <n v="413"/>
        <n v="385"/>
        <n v="547"/>
        <n v="197"/>
        <n v="422"/>
        <n v="537"/>
        <n v="473"/>
        <n v="301"/>
        <n v="175"/>
        <n v="616"/>
        <n v="678"/>
        <n v="278"/>
        <n v="352"/>
        <n v="601"/>
        <n v="463"/>
        <n v="648"/>
        <n v="412"/>
        <n v="684"/>
        <n v="193"/>
        <n v="259"/>
        <n v="393"/>
        <n v="420"/>
        <n v="325"/>
        <n v="58"/>
        <n v="370"/>
        <n v="355"/>
        <n v="630"/>
        <n v="533"/>
        <n v="78"/>
        <n v="671"/>
        <n v="494"/>
        <n v="80"/>
        <n v="665"/>
        <n v="606"/>
        <n v="628"/>
        <n v="541"/>
        <n v="111"/>
        <n v="596"/>
        <n v="858"/>
        <n v="342"/>
        <n v="210"/>
        <n v="243"/>
        <n v="635"/>
        <n v="499"/>
        <n v="594"/>
        <n v="391"/>
        <n v="371"/>
        <n v="660"/>
        <n v="766"/>
        <n v="478"/>
        <n v="273"/>
        <n v="72"/>
        <n v="415"/>
        <n v="553"/>
        <n v="483"/>
        <n v="340"/>
        <n v="245"/>
        <n v="716"/>
        <n v="518"/>
        <n v="237"/>
        <n v="69"/>
        <n v="504"/>
        <n v="392"/>
        <n v="221"/>
        <n v="272"/>
        <n v="682"/>
        <n v="136"/>
        <n v="619"/>
        <n v="399"/>
        <n v="539"/>
        <n v="538"/>
        <n v="582"/>
        <n v="712"/>
        <n v="472"/>
        <n v="432"/>
        <n v="643"/>
        <n v="258"/>
        <n v="249"/>
        <n v="639"/>
        <n v="546"/>
        <n v="377"/>
        <n v="170"/>
        <n v="489"/>
        <n v="176"/>
        <n v="493"/>
        <n v="627"/>
        <n v="696"/>
        <n v="568"/>
        <n v="317"/>
        <n v="535"/>
        <n v="471"/>
        <n v="591"/>
        <n v="595"/>
        <n v="120"/>
        <n v="220"/>
        <n v="274"/>
        <n v="178"/>
        <n v="321"/>
        <n v="681"/>
        <n v="685"/>
        <n v="721"/>
        <n v="132"/>
        <n v="500"/>
        <n v="428"/>
        <n v="310"/>
        <n v="446"/>
        <n v="865"/>
        <n v="776"/>
        <n v="583"/>
        <n v="564"/>
        <n v="485"/>
        <n v="841"/>
        <n v="653"/>
        <n v="828"/>
        <n v="767"/>
        <n v="300"/>
        <n v="455"/>
        <n v="291"/>
        <n v="735"/>
        <n v="610"/>
        <n v="691"/>
        <n v="605"/>
        <n v="230"/>
        <n v="474"/>
        <n v="323"/>
        <n v="740"/>
        <n v="557"/>
        <n v="217"/>
        <n v="599"/>
        <n v="707"/>
        <n v="593"/>
        <n v="726"/>
        <n v="389"/>
        <n v="688"/>
        <n v="396"/>
        <n v="257"/>
        <n v="534"/>
        <n v="451"/>
        <n v="588"/>
        <n v="656"/>
        <n v="279"/>
        <n v="475"/>
        <n v="430"/>
        <n v="848"/>
        <n v="443"/>
        <n v="122"/>
        <n v="438"/>
        <n v="138"/>
        <n v="328"/>
        <n v="242"/>
        <n v="189"/>
        <n v="746"/>
        <n v="363"/>
        <n v="119"/>
        <n v="294"/>
        <n v="380"/>
        <n v="327"/>
        <n v="149"/>
        <n v="361"/>
        <n v="302"/>
        <n v="675"/>
        <n v="657"/>
        <n v="585"/>
        <n v="287"/>
        <n v="406"/>
        <n v="404"/>
        <n v="334"/>
        <n v="304"/>
        <n v="282"/>
        <n v="676"/>
        <n v="253"/>
        <n v="770"/>
        <n v="381"/>
        <n v="336"/>
        <n v="759"/>
        <n v="501"/>
        <n v="548"/>
        <n v="617"/>
        <n v="416"/>
        <n v="651"/>
        <n v="664"/>
        <n v="261"/>
        <n v="562"/>
        <n v="198"/>
        <n v="213"/>
        <n v="477"/>
        <n v="271"/>
        <n v="359"/>
        <n v="525"/>
        <n v="75"/>
        <n v="8"/>
        <n v="709"/>
        <n v="488"/>
        <n v="372"/>
        <n v="394"/>
        <n v="462"/>
        <n v="693"/>
        <n v="191"/>
        <n v="723"/>
        <n v="164"/>
        <n v="275"/>
        <n v="663"/>
        <n v="410"/>
        <n v="510"/>
        <n v="201"/>
        <n v="439"/>
        <n v="577"/>
        <n v="579"/>
        <n v="345"/>
        <n v="530"/>
        <n v="70"/>
        <n v="357"/>
        <n v="71"/>
        <n v="719"/>
        <n v="414"/>
        <n v="398"/>
        <n v="177"/>
        <n v="772"/>
        <n v="551"/>
        <n v="552"/>
        <n v="649"/>
        <n v="672"/>
        <n v="307"/>
        <n v="752"/>
        <n v="66"/>
        <n v="454"/>
        <n v="479"/>
        <n v="335"/>
        <n v="95"/>
        <n v="515"/>
        <n v="743"/>
        <n v="745"/>
        <n v="531"/>
        <n v="180"/>
        <n v="565"/>
        <n v="427"/>
        <n v="250"/>
        <n v="346"/>
        <n v="96"/>
        <n v="187"/>
        <n v="411"/>
        <n v="603"/>
        <n v="505"/>
        <n v="266"/>
        <n v="659"/>
        <n v="502"/>
        <n v="379"/>
        <n v="532"/>
        <n v="265"/>
        <n v="466"/>
        <n v="314"/>
        <n v="559"/>
        <n v="554"/>
        <n v="128"/>
        <n v="207"/>
        <n v="618"/>
        <n v="409"/>
        <n v="316"/>
        <n v="785"/>
        <n v="276"/>
        <n v="109"/>
        <n v="806"/>
        <n v="127"/>
        <n v="350"/>
        <n v="526"/>
        <n v="710"/>
        <n v="522"/>
        <n v="508"/>
        <n v="161"/>
        <n v="441"/>
        <n v="464"/>
        <n v="496"/>
        <n v="448"/>
        <n v="543"/>
        <n v="634"/>
        <n v="638"/>
        <n v="780"/>
        <n v="586"/>
        <n v="299"/>
        <n v="405"/>
        <n v="607"/>
        <n v="674"/>
        <n v="480"/>
        <n v="773"/>
        <n v="636"/>
        <n v="260"/>
        <n v="722"/>
        <n v="338"/>
        <n v="567"/>
        <n v="461"/>
        <n v="435"/>
        <n v="224"/>
        <n v="252"/>
        <n v="212"/>
        <n v="491"/>
        <n v="125"/>
        <n v="235"/>
        <n v="48"/>
        <n v="386"/>
        <n v="456"/>
        <n v="855"/>
        <n v="590"/>
        <n v="288"/>
        <n v="130"/>
        <n v="238"/>
        <n v="747"/>
        <n v="725"/>
        <n v="542"/>
        <n v="447"/>
        <n v="695"/>
        <n v="281"/>
        <n v="680"/>
        <n v="834"/>
        <n v="329"/>
        <n v="182"/>
        <n v="512"/>
        <n v="309"/>
        <n v="856"/>
        <n v="61"/>
        <n v="169"/>
        <n v="167"/>
        <n v="376"/>
        <n v="520"/>
        <n v="64"/>
        <n v="646"/>
        <n v="497"/>
        <n v="366"/>
        <n v="356"/>
        <n v="669"/>
        <n v="668"/>
        <n v="100"/>
        <n v="312"/>
        <n v="353"/>
        <n v="673"/>
        <n v="598"/>
        <n v="228"/>
        <n v="92"/>
        <n v="558"/>
        <n v="88"/>
        <n v="387"/>
        <n v="358"/>
        <n v="509"/>
        <n v="556"/>
        <n v="796"/>
        <n v="604"/>
        <n v="492"/>
        <n v="612"/>
        <n v="306"/>
        <n v="369"/>
        <n v="544"/>
        <n v="104"/>
        <n v="609"/>
        <n v="524"/>
        <n v="202"/>
        <n v="866"/>
        <n v="331"/>
        <n v="452"/>
        <n v="67"/>
        <n v="268"/>
        <n v="126"/>
        <n v="437"/>
        <n v="330"/>
        <n v="290"/>
        <n v="750"/>
        <n v="349"/>
        <n v="344"/>
        <n v="156"/>
        <n v="615"/>
        <n v="203"/>
        <n v="218"/>
        <n v="786"/>
        <n v="373"/>
        <n v="733"/>
        <n v="720"/>
        <n v="470"/>
        <n v="517"/>
        <n v="108"/>
        <n v="293"/>
        <n v="529"/>
        <n v="216"/>
        <n v="196"/>
        <n v="322"/>
        <n v="426"/>
        <n v="495"/>
        <n v="417"/>
        <n v="292"/>
        <n v="286"/>
        <n v="469"/>
        <n v="498"/>
        <n v="458"/>
        <n v="155"/>
        <n v="311"/>
        <n v="419"/>
        <n v="444"/>
        <n v="587"/>
        <n v="174"/>
        <n v="84"/>
        <n v="795"/>
        <n v="270"/>
        <n v="739"/>
        <n v="645"/>
        <n v="690"/>
        <n v="467"/>
        <n v="640"/>
        <n v="115"/>
        <n v="222"/>
        <n v="658"/>
        <n v="608"/>
        <n v="545"/>
        <n v="812"/>
        <n v="184"/>
        <n v="256"/>
        <n v="179"/>
        <n v="775"/>
        <n v="326"/>
        <n v="575"/>
        <n v="644"/>
        <n v="239"/>
        <n v="434"/>
        <n v="367"/>
        <n v="573"/>
        <n v="655"/>
        <n v="211"/>
        <n v="536"/>
        <n v="285"/>
        <n v="621"/>
        <n v="613"/>
        <n v="511"/>
        <n v="578"/>
        <n v="614"/>
        <n v="102"/>
        <n v="157"/>
        <n v="724"/>
        <n v="597"/>
        <n v="118"/>
        <n v="566"/>
        <n v="226"/>
        <n v="124"/>
        <n v="589"/>
        <n v="631"/>
        <n v="246"/>
        <n v="296"/>
        <n v="523"/>
        <n v="68"/>
        <n v="43"/>
        <n v="388"/>
        <n v="383"/>
        <n v="131"/>
        <n v="487"/>
        <n v="332"/>
        <n v="214"/>
        <n v="768"/>
        <n v="778"/>
        <n v="267"/>
        <n v="702"/>
      </sharedItems>
      <fieldGroup base="16">
        <rangePr autoStart="0" startNum="0" endNum="866" groupInterval="100"/>
        <groupItems count="11">
          <s v="&lt;0"/>
          <s v="0-99"/>
          <s v="100-199"/>
          <s v="200-299"/>
          <s v="300-399"/>
          <s v="400-499"/>
          <s v="500-599"/>
          <s v="600-699"/>
          <s v="700-799"/>
          <s v="800-899"/>
          <s v="&gt;900"/>
        </groupItems>
      </fieldGroup>
    </cacheField>
    <cacheField name="Страна клиента" numFmtId="0">
      <sharedItems count="5">
        <s v="Узбекистан"/>
        <s v="Беларусь"/>
        <s v="Россия"/>
        <s v="Украина"/>
        <s v="Таджикистан"/>
      </sharedItems>
    </cacheField>
    <cacheField name="Имя клиента" numFmtId="0">
      <sharedItems/>
    </cacheField>
    <cacheField name="Кол-во чеков клиента" numFmtId="0">
      <sharedItems containsSemiMixedTypes="0" containsString="0" containsNumber="1" containsInteger="1" minValue="1" maxValue="7"/>
    </cacheField>
    <cacheField name="Сумма продаж клиента" numFmtId="0">
      <sharedItems containsSemiMixedTypes="0" containsString="0" containsNumber="1" containsInteger="1" minValue="58" maxValue="8294"/>
    </cacheField>
    <cacheField name="дял расчёта (сумм кл./кол.чек.кл)" numFmtId="0">
      <sharedItems containsSemiMixedTypes="0" containsString="0" containsNumber="1" minValue="58" maxValue="2445"/>
    </cacheField>
    <cacheField name="чеков страны" numFmtId="0">
      <sharedItems containsSemiMixedTypes="0" containsString="0" containsNumber="1" containsInteger="1" minValue="122" maxValue="314"/>
    </cacheField>
    <cacheField name="для расч (1/кол-во чек)" numFmtId="0">
      <sharedItems containsSemiMixedTypes="0" containsString="0" containsNumber="1" minValue="0.14285714285714285" maxValue="1"/>
    </cacheField>
    <cacheField name="Годы" numFmtId="0" databaseField="0">
      <fieldGroup base="11">
        <rangePr groupBy="years" startDate="2023-01-01T00:00:00" endDate="2024-05-23T00:00:00"/>
        <groupItems count="4">
          <s v="&lt;01.01.2023"/>
          <s v="2023"/>
          <s v="2024"/>
          <s v="&gt;23.05.2024"/>
        </groupItems>
      </fieldGroup>
    </cacheField>
    <cacheField name="Продажи, т.р." numFmtId="0" formula="'сумма чека'/1000" databaseField="0"/>
    <cacheField name="Средние продажи на клиента" numFmtId="0" formula="'Сумма продаж клиента'/'Кол-во чеков клиента'" databaseField="0"/>
    <cacheField name="Поле1" numFmtId="0" formula="#NAME?/'Кол-во чеков клиента'" databaseField="0"/>
    <cacheField name="Поле2" numFmtId="0" formula="'дял расчёта (сумм кл./кол.чек.кл)'/'для расч (1/кол-во чек)'" databaseField="0"/>
  </cacheFields>
  <extLst>
    <ext xmlns:x14="http://schemas.microsoft.com/office/spreadsheetml/2009/9/main" uri="{725AE2AE-9491-48be-B2B4-4EB974FC3084}">
      <x14:pivotCacheDefinition pivotCacheId="12584017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4">
  <r>
    <n v="249"/>
    <s v="+7 974-088-4889"/>
    <s v="Абрамов Адриан Фролович"/>
    <x v="0"/>
    <d v="2022-08-08T00:00:00"/>
    <s v="+7"/>
    <x v="0"/>
    <x v="0"/>
    <x v="0"/>
    <n v="2167"/>
  </r>
  <r>
    <n v="343"/>
    <s v="+380 606-168-8976"/>
    <s v="Абрамов Амвросий Богданович"/>
    <x v="1"/>
    <d v="2022-11-09T00:00:00"/>
    <s v="+380"/>
    <x v="1"/>
    <x v="1"/>
    <x v="1"/>
    <n v="1908"/>
  </r>
  <r>
    <n v="34"/>
    <s v="+992 266-481-3942"/>
    <s v="Абрамова Евдокия Егоровна"/>
    <x v="1"/>
    <d v="2022-04-03T00:00:00"/>
    <s v="+992"/>
    <x v="2"/>
    <x v="2"/>
    <x v="2"/>
    <n v="3258"/>
  </r>
  <r>
    <n v="365"/>
    <s v="+375 260-927-0999"/>
    <s v="Абрамова Елизавета Эдуардовна"/>
    <x v="1"/>
    <d v="2022-10-07T00:00:00"/>
    <s v="+375"/>
    <x v="3"/>
    <x v="3"/>
    <x v="3"/>
    <n v="2355"/>
  </r>
  <r>
    <n v="413"/>
    <s v="+7 063-931-5918"/>
    <s v="Август Вячеславович Брагин"/>
    <x v="1"/>
    <d v="2022-05-18T00:00:00"/>
    <s v="+7"/>
    <x v="0"/>
    <x v="4"/>
    <x v="4"/>
    <n v="1858"/>
  </r>
  <r>
    <n v="93"/>
    <s v="+380 686-730-6702"/>
    <s v="Авдеев Олимпий Жанович"/>
    <x v="1"/>
    <d v="2022-12-10T00:00:00"/>
    <s v="+380"/>
    <x v="1"/>
    <x v="5"/>
    <x v="5"/>
    <n v="420"/>
  </r>
  <r>
    <n v="349"/>
    <s v="+7 048-020-5515"/>
    <s v="Авдеев Филипп Елисеевич"/>
    <x v="1"/>
    <d v="2022-04-22T00:00:00"/>
    <s v="+7"/>
    <x v="0"/>
    <x v="6"/>
    <x v="6"/>
    <n v="352"/>
  </r>
  <r>
    <n v="362"/>
    <s v="+7 739-924-9444"/>
    <s v="Авдей Брониславович Владимиров"/>
    <x v="1"/>
    <d v="2022-12-21T00:00:00"/>
    <s v="+7"/>
    <x v="0"/>
    <x v="7"/>
    <x v="7"/>
    <n v="2056"/>
  </r>
  <r>
    <n v="389"/>
    <s v="+7 524-093-8464"/>
    <s v="Автоном Терентьевич Филиппов"/>
    <x v="0"/>
    <d v="2022-11-11T00:00:00"/>
    <s v="+7"/>
    <x v="0"/>
    <x v="8"/>
    <x v="8"/>
    <n v="1051"/>
  </r>
  <r>
    <n v="226"/>
    <s v="+7 685-361-2926"/>
    <s v="Агап Валерьевич Логинов"/>
    <x v="0"/>
    <d v="2022-05-21T00:00:00"/>
    <s v="+7"/>
    <x v="0"/>
    <x v="9"/>
    <x v="9"/>
    <n v="612"/>
  </r>
  <r>
    <n v="142"/>
    <s v="+7 600-803-0627"/>
    <s v="Агата Геннадьевна Колесникова"/>
    <x v="1"/>
    <d v="2022-05-02T00:00:00"/>
    <s v="+7"/>
    <x v="0"/>
    <x v="10"/>
    <x v="10"/>
    <n v="867"/>
  </r>
  <r>
    <n v="443"/>
    <s v="+7 210-575-0459"/>
    <s v="Агата Олеговна Мартынова"/>
    <x v="0"/>
    <d v="2022-03-29T00:00:00"/>
    <s v="+7"/>
    <x v="0"/>
    <x v="10"/>
    <x v="11"/>
    <n v="462"/>
  </r>
  <r>
    <n v="332"/>
    <s v="+998 350-816-0031"/>
    <s v="Агата Юрьевна Галкина"/>
    <x v="1"/>
    <d v="2022-10-24T00:00:00"/>
    <s v="+998"/>
    <x v="4"/>
    <x v="10"/>
    <x v="12"/>
    <n v="1349"/>
  </r>
  <r>
    <n v="27"/>
    <s v="+380 922-338-1312"/>
    <s v="Аггей Валентинович Артемьев"/>
    <x v="1"/>
    <d v="2022-01-25T00:00:00"/>
    <s v="+380"/>
    <x v="1"/>
    <x v="11"/>
    <x v="13"/>
    <n v="1350"/>
  </r>
  <r>
    <n v="25"/>
    <s v="+992 508-269-1094"/>
    <s v="Аггей Терентьевич Волков"/>
    <x v="0"/>
    <d v="2022-01-21T00:00:00"/>
    <s v="+992"/>
    <x v="2"/>
    <x v="11"/>
    <x v="14"/>
    <n v="3684"/>
  </r>
  <r>
    <n v="218"/>
    <s v="+998 692-163-4083"/>
    <s v="Алевтина Алексеевна Исакова"/>
    <x v="1"/>
    <d v="2022-06-09T00:00:00"/>
    <s v="+998"/>
    <x v="4"/>
    <x v="12"/>
    <x v="15"/>
    <n v="1425"/>
  </r>
  <r>
    <n v="341"/>
    <s v="+7 456-978-0873"/>
    <s v="Алевтина Архиповна Ефимова"/>
    <x v="1"/>
    <d v="2022-06-12T00:00:00"/>
    <s v="+7"/>
    <x v="0"/>
    <x v="12"/>
    <x v="16"/>
    <n v="800"/>
  </r>
  <r>
    <n v="460"/>
    <s v="+7 981-245-0102"/>
    <s v="Алевтина Егоровна Кузнецова"/>
    <x v="1"/>
    <d v="2022-09-17T00:00:00"/>
    <s v="+7"/>
    <x v="0"/>
    <x v="12"/>
    <x v="17"/>
    <n v="4605"/>
  </r>
  <r>
    <n v="425"/>
    <s v="+998 965-511-3258"/>
    <s v="Алевтина Ефимовна Белякова"/>
    <x v="1"/>
    <d v="2022-08-09T00:00:00"/>
    <s v="+998"/>
    <x v="4"/>
    <x v="12"/>
    <x v="18"/>
    <n v="1413"/>
  </r>
  <r>
    <n v="259"/>
    <s v="+375 890-614-0667"/>
    <s v="Алевтина Михайловна Зыкова"/>
    <x v="0"/>
    <d v="2022-05-26T00:00:00"/>
    <s v="+375"/>
    <x v="3"/>
    <x v="12"/>
    <x v="19"/>
    <n v="1709"/>
  </r>
  <r>
    <n v="483"/>
    <s v="+7 319-073-7259"/>
    <s v="Александр Архипович Гущин"/>
    <x v="0"/>
    <d v="2022-10-21T00:00:00"/>
    <s v="+7"/>
    <x v="0"/>
    <x v="13"/>
    <x v="20"/>
    <n v="1775"/>
  </r>
  <r>
    <n v="474"/>
    <s v="+7 430-487-6579"/>
    <s v="Александра Владиславовна Беляева"/>
    <x v="1"/>
    <d v="2022-02-13T00:00:00"/>
    <s v="+7"/>
    <x v="0"/>
    <x v="14"/>
    <x v="21"/>
    <n v="1656"/>
  </r>
  <r>
    <n v="338"/>
    <s v="+992 869-966-7816"/>
    <s v="Александра Геннадиевна Филатова"/>
    <x v="1"/>
    <d v="2022-01-16T00:00:00"/>
    <s v="+992"/>
    <x v="2"/>
    <x v="14"/>
    <x v="22"/>
    <n v="196"/>
  </r>
  <r>
    <n v="471"/>
    <s v="+380 669-437-2066"/>
    <s v="Александра Матвеевна Артемьева"/>
    <x v="0"/>
    <d v="2022-01-16T00:00:00"/>
    <s v="+380"/>
    <x v="1"/>
    <x v="14"/>
    <x v="22"/>
    <n v="246"/>
  </r>
  <r>
    <n v="324"/>
    <s v="+998 752-893-8536"/>
    <s v="Алексеев Касьян Ефимович"/>
    <x v="1"/>
    <d v="2022-07-19T00:00:00"/>
    <s v="+998"/>
    <x v="4"/>
    <x v="15"/>
    <x v="23"/>
    <n v="2531"/>
  </r>
  <r>
    <n v="15"/>
    <s v="+380 001-347-5456"/>
    <s v="Алексей Трифонович Блинов"/>
    <x v="1"/>
    <d v="2022-05-30T00:00:00"/>
    <s v="+380"/>
    <x v="1"/>
    <x v="16"/>
    <x v="24"/>
    <n v="1219"/>
  </r>
  <r>
    <n v="382"/>
    <s v="+375 960-328-1316"/>
    <s v="Алина Михайловна Шестакова"/>
    <x v="0"/>
    <d v="2022-10-16T00:00:00"/>
    <s v="+375"/>
    <x v="3"/>
    <x v="17"/>
    <x v="25"/>
    <n v="339"/>
  </r>
  <r>
    <n v="67"/>
    <s v="+998 090-420-2619"/>
    <s v="Алла Геннадьевна Фомина"/>
    <x v="0"/>
    <d v="2022-06-19T00:00:00"/>
    <s v="+998"/>
    <x v="4"/>
    <x v="18"/>
    <x v="26"/>
    <n v="1200"/>
  </r>
  <r>
    <n v="108"/>
    <s v="+998 313-336-2516"/>
    <s v="Алла Рудольфовна Сидорова"/>
    <x v="0"/>
    <d v="2022-10-01T00:00:00"/>
    <s v="+998"/>
    <x v="4"/>
    <x v="18"/>
    <x v="27"/>
    <n v="1108"/>
  </r>
  <r>
    <n v="40"/>
    <s v="+7 875-362-2366"/>
    <s v="Амвросий Артемьевич Гаврилов"/>
    <x v="1"/>
    <d v="2022-10-21T00:00:00"/>
    <s v="+7"/>
    <x v="0"/>
    <x v="1"/>
    <x v="20"/>
    <n v="3151"/>
  </r>
  <r>
    <n v="20"/>
    <s v="+998 678-480-0704"/>
    <s v="Амвросий Игнатович Юдин"/>
    <x v="1"/>
    <d v="2022-05-10T00:00:00"/>
    <s v="+998"/>
    <x v="4"/>
    <x v="1"/>
    <x v="28"/>
    <n v="464"/>
  </r>
  <r>
    <n v="212"/>
    <s v="+998 662-959-7800"/>
    <s v="Амос Гордеевич Евсеев"/>
    <x v="1"/>
    <d v="2022-09-11T00:00:00"/>
    <s v="+998"/>
    <x v="4"/>
    <x v="19"/>
    <x v="29"/>
    <n v="1648"/>
  </r>
  <r>
    <n v="144"/>
    <s v="+380 960-351-2387"/>
    <s v="Анастасия Альбертовна Фролова"/>
    <x v="0"/>
    <d v="2022-05-24T00:00:00"/>
    <s v="+380"/>
    <x v="1"/>
    <x v="20"/>
    <x v="30"/>
    <n v="154"/>
  </r>
  <r>
    <n v="432"/>
    <s v="+992 976-290-1474"/>
    <s v="Анастасия Игоревна Белова"/>
    <x v="1"/>
    <d v="2022-06-06T00:00:00"/>
    <s v="+992"/>
    <x v="2"/>
    <x v="20"/>
    <x v="31"/>
    <n v="1005"/>
  </r>
  <r>
    <n v="275"/>
    <s v="+992 403-930-8580"/>
    <s v="Андрон Валерьевич Морозов"/>
    <x v="1"/>
    <d v="2022-03-31T00:00:00"/>
    <s v="+992"/>
    <x v="2"/>
    <x v="21"/>
    <x v="32"/>
    <n v="2221"/>
  </r>
  <r>
    <n v="354"/>
    <s v="+998 777-844-5783"/>
    <s v="Анжела Ивановна Григорьева"/>
    <x v="1"/>
    <d v="2022-09-07T00:00:00"/>
    <s v="+998"/>
    <x v="4"/>
    <x v="22"/>
    <x v="33"/>
    <n v="899"/>
  </r>
  <r>
    <n v="269"/>
    <s v="+7 858-333-4042"/>
    <s v="Анжела Филипповна Новикова"/>
    <x v="1"/>
    <d v="2022-06-08T00:00:00"/>
    <s v="+7"/>
    <x v="0"/>
    <x v="22"/>
    <x v="34"/>
    <n v="348"/>
  </r>
  <r>
    <n v="448"/>
    <s v="+7 984-361-4421"/>
    <s v="Анжелика Валериевна Рожкова"/>
    <x v="1"/>
    <d v="2022-07-28T00:00:00"/>
    <s v="+7"/>
    <x v="0"/>
    <x v="23"/>
    <x v="35"/>
    <n v="3093"/>
  </r>
  <r>
    <n v="366"/>
    <s v="+998 381-147-6466"/>
    <s v="Анна Альбертовна Никифорова"/>
    <x v="1"/>
    <d v="2022-09-23T00:00:00"/>
    <s v="+998"/>
    <x v="4"/>
    <x v="24"/>
    <x v="36"/>
    <n v="2813"/>
  </r>
  <r>
    <n v="53"/>
    <s v="+7 189-378-6167"/>
    <s v="Антонина Борисовна Жданова"/>
    <x v="1"/>
    <d v="2022-02-01T00:00:00"/>
    <s v="+7"/>
    <x v="0"/>
    <x v="25"/>
    <x v="37"/>
    <n v="1090"/>
  </r>
  <r>
    <n v="61"/>
    <s v="+992 862-124-2046"/>
    <s v="Арсений Вилорович Лобанов"/>
    <x v="1"/>
    <d v="2022-07-27T00:00:00"/>
    <s v="+992"/>
    <x v="2"/>
    <x v="26"/>
    <x v="38"/>
    <n v="2319"/>
  </r>
  <r>
    <n v="219"/>
    <s v="+992 412-286-2797"/>
    <s v="Арсений Ермолаевич Емельянов"/>
    <x v="0"/>
    <d v="2022-01-24T00:00:00"/>
    <s v="+992"/>
    <x v="2"/>
    <x v="26"/>
    <x v="39"/>
    <n v="2211"/>
  </r>
  <r>
    <n v="314"/>
    <s v="+7 772-932-9839"/>
    <s v="Артемьева София Ильинична"/>
    <x v="1"/>
    <d v="2022-12-04T00:00:00"/>
    <s v="+7"/>
    <x v="0"/>
    <x v="27"/>
    <x v="40"/>
    <n v="2018"/>
  </r>
  <r>
    <n v="347"/>
    <s v="+992 145-030-4792"/>
    <s v="Афанасьев Кузьма Исидорович"/>
    <x v="0"/>
    <d v="2022-01-27T00:00:00"/>
    <s v="+992"/>
    <x v="2"/>
    <x v="28"/>
    <x v="41"/>
    <n v="720"/>
  </r>
  <r>
    <n v="171"/>
    <s v="+7 638-478-8735"/>
    <s v="Бажен Дмитриевич Исаков"/>
    <x v="0"/>
    <d v="2022-05-29T00:00:00"/>
    <s v="+7"/>
    <x v="0"/>
    <x v="29"/>
    <x v="42"/>
    <n v="2822"/>
  </r>
  <r>
    <n v="265"/>
    <s v="+998 438-329-1521"/>
    <s v="Баранов Эраст Терентьевич"/>
    <x v="1"/>
    <d v="2022-07-14T00:00:00"/>
    <s v="+998"/>
    <x v="4"/>
    <x v="30"/>
    <x v="43"/>
    <n v="3450"/>
  </r>
  <r>
    <n v="7"/>
    <s v="+7 022-690-6735"/>
    <s v="Баранова Раиса Эльдаровна"/>
    <x v="0"/>
    <d v="2022-11-28T00:00:00"/>
    <s v="+7"/>
    <x v="0"/>
    <x v="31"/>
    <x v="44"/>
    <n v="2755"/>
  </r>
  <r>
    <n v="156"/>
    <s v="+380 270-120-1119"/>
    <s v="Белов Симон Иосипович"/>
    <x v="0"/>
    <d v="2022-12-10T00:00:00"/>
    <s v="+380"/>
    <x v="1"/>
    <x v="32"/>
    <x v="5"/>
    <n v="1764"/>
  </r>
  <r>
    <n v="16"/>
    <s v="+380 828-307-7136"/>
    <s v="Белозеров Лука Харлампьевич"/>
    <x v="1"/>
    <d v="2022-06-01T00:00:00"/>
    <s v="+380"/>
    <x v="1"/>
    <x v="33"/>
    <x v="45"/>
    <n v="2383"/>
  </r>
  <r>
    <n v="95"/>
    <s v="+998 662-556-3959"/>
    <s v="Белоусова Жанна Кузьминична"/>
    <x v="1"/>
    <d v="2022-05-23T00:00:00"/>
    <s v="+998"/>
    <x v="4"/>
    <x v="34"/>
    <x v="46"/>
    <n v="2355"/>
  </r>
  <r>
    <n v="39"/>
    <s v="+375 226-887-4565"/>
    <s v="Бирюков Олимпий Иосифович"/>
    <x v="0"/>
    <d v="2022-04-02T00:00:00"/>
    <s v="+375"/>
    <x v="3"/>
    <x v="5"/>
    <x v="47"/>
    <n v="2189"/>
  </r>
  <r>
    <n v="147"/>
    <s v="+7 412-542-8365"/>
    <s v="Бирюкова Агафья Артемовна"/>
    <x v="0"/>
    <d v="2022-09-23T00:00:00"/>
    <s v="+7"/>
    <x v="0"/>
    <x v="35"/>
    <x v="36"/>
    <n v="5168"/>
  </r>
  <r>
    <n v="321"/>
    <s v="+992 861-842-9595"/>
    <s v="Блинов Натан Всеволодович"/>
    <x v="1"/>
    <d v="2022-07-14T00:00:00"/>
    <s v="+992"/>
    <x v="2"/>
    <x v="36"/>
    <x v="43"/>
    <n v="2077"/>
  </r>
  <r>
    <n v="333"/>
    <s v="+7 962-495-5040"/>
    <s v="Бобылев Никодим Виленович"/>
    <x v="0"/>
    <d v="2022-10-23T00:00:00"/>
    <s v="+7"/>
    <x v="0"/>
    <x v="37"/>
    <x v="48"/>
    <n v="3956"/>
  </r>
  <r>
    <n v="36"/>
    <s v="+7 894-636-1225"/>
    <s v="Бобылева Анна Мироновна"/>
    <x v="1"/>
    <d v="2022-05-19T00:00:00"/>
    <s v="+7"/>
    <x v="0"/>
    <x v="24"/>
    <x v="49"/>
    <n v="676"/>
  </r>
  <r>
    <n v="107"/>
    <s v="+992 943-140-9489"/>
    <s v="Большаков Антип Тихонович"/>
    <x v="1"/>
    <d v="2022-07-02T00:00:00"/>
    <s v="+992"/>
    <x v="2"/>
    <x v="38"/>
    <x v="50"/>
    <n v="2496"/>
  </r>
  <r>
    <n v="375"/>
    <s v="+7 231-022-9731"/>
    <s v="Боян Дорофеевич Калашников"/>
    <x v="0"/>
    <d v="2022-04-23T00:00:00"/>
    <s v="+7"/>
    <x v="0"/>
    <x v="39"/>
    <x v="51"/>
    <n v="895"/>
  </r>
  <r>
    <n v="293"/>
    <s v="+375 156-538-5529"/>
    <s v="Брагин Любомир Гертрудович"/>
    <x v="0"/>
    <d v="2022-01-12T00:00:00"/>
    <s v="+375"/>
    <x v="3"/>
    <x v="40"/>
    <x v="52"/>
    <n v="1255"/>
  </r>
  <r>
    <n v="316"/>
    <s v="+992 330-173-6947"/>
    <s v="Брагина Полина Евгеньевна"/>
    <x v="0"/>
    <d v="2022-08-14T00:00:00"/>
    <s v="+992"/>
    <x v="2"/>
    <x v="41"/>
    <x v="53"/>
    <n v="1177"/>
  </r>
  <r>
    <n v="380"/>
    <s v="+7 669-661-5797"/>
    <s v="Бурова Марфа Игоревна"/>
    <x v="0"/>
    <d v="2022-01-02T00:00:00"/>
    <s v="+7"/>
    <x v="0"/>
    <x v="42"/>
    <x v="54"/>
    <n v="4177"/>
  </r>
  <r>
    <n v="165"/>
    <s v="+992 204-182-8433"/>
    <s v="Вадим Артёмович Анисимов"/>
    <x v="0"/>
    <d v="2022-02-07T00:00:00"/>
    <s v="+992"/>
    <x v="2"/>
    <x v="43"/>
    <x v="55"/>
    <n v="1688"/>
  </r>
  <r>
    <n v="190"/>
    <s v="+375 284-418-1233"/>
    <s v="Валентина Захаровна Боброва"/>
    <x v="1"/>
    <d v="2022-05-08T00:00:00"/>
    <s v="+375"/>
    <x v="3"/>
    <x v="44"/>
    <x v="56"/>
    <n v="4451"/>
  </r>
  <r>
    <n v="17"/>
    <s v="+992 124-441-2478"/>
    <s v="Валентина Кирилловна Семенова"/>
    <x v="1"/>
    <d v="2022-11-12T00:00:00"/>
    <s v="+992"/>
    <x v="2"/>
    <x v="44"/>
    <x v="57"/>
    <n v="3496"/>
  </r>
  <r>
    <n v="457"/>
    <s v="+992 644-743-9326"/>
    <s v="Валерия Владимировна Медведева"/>
    <x v="1"/>
    <d v="2022-02-03T00:00:00"/>
    <s v="+992"/>
    <x v="2"/>
    <x v="45"/>
    <x v="58"/>
    <n v="2185"/>
  </r>
  <r>
    <n v="175"/>
    <s v="+7 670-667-8381"/>
    <s v="Валерия Семеновна Потапова"/>
    <x v="1"/>
    <d v="2022-01-04T00:00:00"/>
    <s v="+7"/>
    <x v="0"/>
    <x v="45"/>
    <x v="59"/>
    <n v="4306"/>
  </r>
  <r>
    <n v="497"/>
    <s v="+998 247-862-3690"/>
    <s v="Валерьян Федосеевич Цветков"/>
    <x v="1"/>
    <d v="2022-09-22T00:00:00"/>
    <s v="+998"/>
    <x v="4"/>
    <x v="46"/>
    <x v="60"/>
    <n v="3648"/>
  </r>
  <r>
    <n v="258"/>
    <s v="+380 174-160-6456"/>
    <s v="Василиса Леоновна Назарова"/>
    <x v="0"/>
    <d v="2022-06-05T00:00:00"/>
    <s v="+380"/>
    <x v="1"/>
    <x v="47"/>
    <x v="61"/>
    <n v="1675"/>
  </r>
  <r>
    <n v="325"/>
    <s v="+992 979-262-5049"/>
    <s v="Васильев Милован Георгиевич"/>
    <x v="1"/>
    <d v="2022-11-10T00:00:00"/>
    <s v="+992"/>
    <x v="2"/>
    <x v="48"/>
    <x v="62"/>
    <n v="1075"/>
  </r>
  <r>
    <n v="79"/>
    <s v="+992 654-311-2893"/>
    <s v="Васильева Анжелика Наумовна"/>
    <x v="1"/>
    <d v="2022-06-04T00:00:00"/>
    <s v="+992"/>
    <x v="2"/>
    <x v="23"/>
    <x v="63"/>
    <n v="1188"/>
  </r>
  <r>
    <n v="120"/>
    <s v="+7 225-063-9920"/>
    <s v="Велимир Игоревич Макаров"/>
    <x v="0"/>
    <d v="2022-05-10T00:00:00"/>
    <s v="+7"/>
    <x v="0"/>
    <x v="49"/>
    <x v="28"/>
    <n v="580"/>
  </r>
  <r>
    <n v="253"/>
    <s v="+375 796-304-7865"/>
    <s v="Вера Георгиевна Некрасова"/>
    <x v="0"/>
    <d v="2022-07-08T00:00:00"/>
    <s v="+375"/>
    <x v="3"/>
    <x v="50"/>
    <x v="64"/>
    <n v="1928"/>
  </r>
  <r>
    <n v="391"/>
    <s v="+992 638-653-7931"/>
    <s v="Вероника Геннадьевна Воронова"/>
    <x v="0"/>
    <d v="2022-04-24T00:00:00"/>
    <s v="+992"/>
    <x v="2"/>
    <x v="51"/>
    <x v="65"/>
    <n v="560"/>
  </r>
  <r>
    <n v="223"/>
    <s v="+380 835-708-4433"/>
    <s v="Вероника Евгеньевна Федосеева"/>
    <x v="0"/>
    <d v="2022-11-28T00:00:00"/>
    <s v="+380"/>
    <x v="1"/>
    <x v="51"/>
    <x v="44"/>
    <n v="1099"/>
  </r>
  <r>
    <n v="463"/>
    <s v="+380 286-003-5332"/>
    <s v="Вероника Руслановна Ефремова"/>
    <x v="1"/>
    <d v="2022-11-04T00:00:00"/>
    <s v="+380"/>
    <x v="1"/>
    <x v="51"/>
    <x v="66"/>
    <n v="1608"/>
  </r>
  <r>
    <n v="152"/>
    <s v="+375 678-304-0891"/>
    <s v="Вероника Сергеевна Блинова"/>
    <x v="1"/>
    <d v="2022-08-18T00:00:00"/>
    <s v="+375"/>
    <x v="3"/>
    <x v="51"/>
    <x v="67"/>
    <n v="2437"/>
  </r>
  <r>
    <n v="130"/>
    <s v="+992 326-136-2416"/>
    <s v="Виктор Жанович Никифоров"/>
    <x v="1"/>
    <d v="2022-10-29T00:00:00"/>
    <s v="+992"/>
    <x v="2"/>
    <x v="52"/>
    <x v="68"/>
    <n v="3292"/>
  </r>
  <r>
    <n v="423"/>
    <s v="+375 074-074-0170"/>
    <s v="Виктор Марсович Игнатов"/>
    <x v="1"/>
    <d v="2022-10-07T00:00:00"/>
    <s v="+375"/>
    <x v="3"/>
    <x v="52"/>
    <x v="3"/>
    <n v="710"/>
  </r>
  <r>
    <n v="163"/>
    <s v="+998 436-367-6830"/>
    <s v="Виктория Ильинична Соколова"/>
    <x v="0"/>
    <d v="2022-01-10T00:00:00"/>
    <s v="+998"/>
    <x v="4"/>
    <x v="53"/>
    <x v="69"/>
    <n v="1092"/>
  </r>
  <r>
    <n v="377"/>
    <s v="+998 643-985-0175"/>
    <s v="Виктория Наумовна Никитина"/>
    <x v="1"/>
    <d v="2022-08-21T00:00:00"/>
    <s v="+998"/>
    <x v="4"/>
    <x v="53"/>
    <x v="70"/>
    <n v="4460"/>
  </r>
  <r>
    <n v="422"/>
    <s v="+380 633-205-1404"/>
    <s v="Виноградов Карл Алексеевич"/>
    <x v="1"/>
    <d v="2022-08-11T00:00:00"/>
    <s v="+380"/>
    <x v="1"/>
    <x v="54"/>
    <x v="71"/>
    <n v="1472"/>
  </r>
  <r>
    <n v="496"/>
    <s v="+380 030-138-6532"/>
    <s v="Вишняков Фома Викентьевич"/>
    <x v="0"/>
    <d v="2022-11-02T00:00:00"/>
    <s v="+380"/>
    <x v="1"/>
    <x v="55"/>
    <x v="72"/>
    <n v="3561"/>
  </r>
  <r>
    <n v="29"/>
    <s v="+7 028-813-4020"/>
    <s v="Вишняков Ярослав Анатольевич"/>
    <x v="0"/>
    <d v="2022-05-23T00:00:00"/>
    <s v="+7"/>
    <x v="0"/>
    <x v="56"/>
    <x v="46"/>
    <n v="1039"/>
  </r>
  <r>
    <n v="462"/>
    <s v="+7 915-487-8205"/>
    <s v="Владилен Иосифович Третьяков"/>
    <x v="0"/>
    <d v="2022-07-09T00:00:00"/>
    <s v="+7"/>
    <x v="0"/>
    <x v="57"/>
    <x v="73"/>
    <n v="556"/>
  </r>
  <r>
    <n v="141"/>
    <s v="+7 731-326-3751"/>
    <s v="Владимиров Орест Артемьевич"/>
    <x v="0"/>
    <d v="2022-07-01T00:00:00"/>
    <s v="+7"/>
    <x v="0"/>
    <x v="58"/>
    <x v="74"/>
    <n v="1250"/>
  </r>
  <r>
    <n v="58"/>
    <s v="+375 524-220-8374"/>
    <s v="Владимирова Алина Феликсовна"/>
    <x v="1"/>
    <d v="2022-03-08T00:00:00"/>
    <s v="+375"/>
    <x v="3"/>
    <x v="17"/>
    <x v="75"/>
    <n v="263"/>
  </r>
  <r>
    <n v="213"/>
    <s v="+998 437-737-9329"/>
    <s v="Власов Адриан Чеславович"/>
    <x v="1"/>
    <d v="2022-06-21T00:00:00"/>
    <s v="+998"/>
    <x v="4"/>
    <x v="0"/>
    <x v="76"/>
    <n v="926"/>
  </r>
  <r>
    <n v="486"/>
    <s v="+7 056-712-2591"/>
    <s v="Волков Викентий Герасимович"/>
    <x v="0"/>
    <d v="2022-06-11T00:00:00"/>
    <s v="+7"/>
    <x v="0"/>
    <x v="59"/>
    <x v="77"/>
    <n v="240"/>
  </r>
  <r>
    <n v="41"/>
    <s v="+7 661-552-6669"/>
    <s v="Волкова Валентина Николаевна"/>
    <x v="0"/>
    <d v="2022-10-08T00:00:00"/>
    <s v="+7"/>
    <x v="0"/>
    <x v="44"/>
    <x v="78"/>
    <n v="534"/>
  </r>
  <r>
    <n v="200"/>
    <s v="+998 342-700-2159"/>
    <s v="Воробьева Анжела Аскольдовна"/>
    <x v="0"/>
    <d v="2022-08-10T00:00:00"/>
    <s v="+998"/>
    <x v="4"/>
    <x v="22"/>
    <x v="79"/>
    <n v="988"/>
  </r>
  <r>
    <n v="173"/>
    <s v="+7 914-597-1350"/>
    <s v="Гаврилов Матвей Трифонович"/>
    <x v="1"/>
    <d v="2022-04-22T00:00:00"/>
    <s v="+7"/>
    <x v="0"/>
    <x v="60"/>
    <x v="6"/>
    <n v="456"/>
  </r>
  <r>
    <n v="102"/>
    <s v="+998 087-830-4222"/>
    <s v="Галактион Жанович Новиков"/>
    <x v="1"/>
    <d v="2022-06-11T00:00:00"/>
    <s v="+998"/>
    <x v="4"/>
    <x v="61"/>
    <x v="77"/>
    <n v="2546"/>
  </r>
  <r>
    <n v="115"/>
    <s v="+375 523-528-4996"/>
    <s v="Галина Кирилловна Прохорова"/>
    <x v="0"/>
    <d v="2022-09-28T00:00:00"/>
    <s v="+375"/>
    <x v="3"/>
    <x v="62"/>
    <x v="80"/>
    <n v="3590"/>
  </r>
  <r>
    <n v="99"/>
    <s v="+7 542-005-0327"/>
    <s v="Галина Семеновна Петухова"/>
    <x v="1"/>
    <d v="2022-11-21T00:00:00"/>
    <s v="+7"/>
    <x v="0"/>
    <x v="62"/>
    <x v="81"/>
    <n v="1590"/>
  </r>
  <r>
    <n v="204"/>
    <s v="+7 181-799-6850"/>
    <s v="Герасимов Еремей Демидович"/>
    <x v="0"/>
    <d v="2022-11-02T00:00:00"/>
    <s v="+7"/>
    <x v="0"/>
    <x v="63"/>
    <x v="72"/>
    <n v="1707"/>
  </r>
  <r>
    <n v="383"/>
    <s v="+380 959-961-5281"/>
    <s v="Герасимов Родион Харитонович"/>
    <x v="1"/>
    <d v="2022-11-11T00:00:00"/>
    <s v="+380"/>
    <x v="1"/>
    <x v="64"/>
    <x v="8"/>
    <n v="435"/>
  </r>
  <r>
    <n v="455"/>
    <s v="+380 315-815-3268"/>
    <s v="Герман Арсеньевич Калинин"/>
    <x v="0"/>
    <d v="2022-09-16T00:00:00"/>
    <s v="+380"/>
    <x v="1"/>
    <x v="65"/>
    <x v="82"/>
    <n v="284"/>
  </r>
  <r>
    <n v="262"/>
    <s v="+992 756-085-4605"/>
    <s v="г-жа Воробьева Иванна Юрьевна"/>
    <x v="0"/>
    <d v="2022-08-05T00:00:00"/>
    <s v="+992"/>
    <x v="2"/>
    <x v="66"/>
    <x v="83"/>
    <n v="3342"/>
  </r>
  <r>
    <n v="494"/>
    <s v="+375 268-005-4917"/>
    <s v="г-жа Ефимова Анна Филипповна"/>
    <x v="1"/>
    <d v="2022-06-26T00:00:00"/>
    <s v="+375"/>
    <x v="3"/>
    <x v="24"/>
    <x v="84"/>
    <n v="301"/>
  </r>
  <r>
    <n v="197"/>
    <s v="+380 255-745-0289"/>
    <s v="г-жа Миронова Клавдия Феликсовна"/>
    <x v="1"/>
    <d v="2022-08-12T00:00:00"/>
    <s v="+380"/>
    <x v="1"/>
    <x v="67"/>
    <x v="85"/>
    <n v="2539"/>
  </r>
  <r>
    <n v="52"/>
    <s v="+7 340-358-5907"/>
    <s v="Глафира Николаевна Мельникова"/>
    <x v="0"/>
    <d v="2022-12-22T00:00:00"/>
    <s v="+7"/>
    <x v="0"/>
    <x v="68"/>
    <x v="86"/>
    <n v="1301"/>
  </r>
  <r>
    <n v="83"/>
    <s v="+992 377-961-6550"/>
    <s v="г-н Зуев Трифон Зиновьевич"/>
    <x v="0"/>
    <d v="2022-06-27T00:00:00"/>
    <s v="+992"/>
    <x v="2"/>
    <x v="69"/>
    <x v="87"/>
    <n v="764"/>
  </r>
  <r>
    <n v="250"/>
    <s v="+7 981-183-3972"/>
    <s v="г-н Копылов Лаврентий Артемьевич"/>
    <x v="0"/>
    <d v="2022-10-22T00:00:00"/>
    <s v="+7"/>
    <x v="0"/>
    <x v="70"/>
    <x v="88"/>
    <n v="2625"/>
  </r>
  <r>
    <n v="280"/>
    <s v="+7 109-995-2846"/>
    <s v="г-н Рыбаков Автоном Антонович"/>
    <x v="1"/>
    <d v="2022-01-02T00:00:00"/>
    <s v="+7"/>
    <x v="0"/>
    <x v="8"/>
    <x v="54"/>
    <n v="576"/>
  </r>
  <r>
    <n v="286"/>
    <s v="+992 292-122-7648"/>
    <s v="г-н Савельев Федосий Феоктистович"/>
    <x v="1"/>
    <d v="2022-01-02T00:00:00"/>
    <s v="+992"/>
    <x v="2"/>
    <x v="71"/>
    <x v="54"/>
    <n v="2088"/>
  </r>
  <r>
    <n v="199"/>
    <s v="+998 455-746-0633"/>
    <s v="Горбунова Алевтина Максимовна"/>
    <x v="0"/>
    <d v="2022-06-03T00:00:00"/>
    <s v="+998"/>
    <x v="4"/>
    <x v="12"/>
    <x v="89"/>
    <n v="902"/>
  </r>
  <r>
    <n v="273"/>
    <s v="+998 876-305-1700"/>
    <s v="Горбунова Наина Филипповна"/>
    <x v="1"/>
    <d v="2022-02-07T00:00:00"/>
    <s v="+998"/>
    <x v="4"/>
    <x v="72"/>
    <x v="55"/>
    <n v="1760"/>
  </r>
  <r>
    <n v="442"/>
    <s v="+992 774-047-4624"/>
    <s v="Гордей Матвеевич Медведев"/>
    <x v="1"/>
    <d v="2022-07-04T00:00:00"/>
    <s v="+992"/>
    <x v="2"/>
    <x v="73"/>
    <x v="90"/>
    <n v="336"/>
  </r>
  <r>
    <n v="266"/>
    <s v="+7 963-508-8333"/>
    <s v="Горшкова Василиса Святославовна"/>
    <x v="1"/>
    <d v="2022-08-22T00:00:00"/>
    <s v="+7"/>
    <x v="0"/>
    <x v="47"/>
    <x v="91"/>
    <n v="781"/>
  </r>
  <r>
    <n v="63"/>
    <s v="+380 668-055-3546"/>
    <s v="Горшкова Клавдия Борисовна"/>
    <x v="0"/>
    <d v="2022-05-03T00:00:00"/>
    <s v="+380"/>
    <x v="1"/>
    <x v="67"/>
    <x v="92"/>
    <n v="819"/>
  </r>
  <r>
    <n v="50"/>
    <s v="+998 220-798-0143"/>
    <s v="Гостомысл Фомич Одинцов"/>
    <x v="0"/>
    <d v="2022-01-15T00:00:00"/>
    <s v="+998"/>
    <x v="4"/>
    <x v="74"/>
    <x v="93"/>
    <n v="1161"/>
  </r>
  <r>
    <n v="238"/>
    <s v="+380 245-175-6131"/>
    <s v="Григорьев Сократ Ануфриевич"/>
    <x v="0"/>
    <d v="2022-12-14T00:00:00"/>
    <s v="+380"/>
    <x v="1"/>
    <x v="75"/>
    <x v="94"/>
    <n v="812"/>
  </r>
  <r>
    <n v="336"/>
    <s v="+998 773-281-1360"/>
    <s v="Григорьева Ульяна Артемовна"/>
    <x v="1"/>
    <d v="2022-10-22T00:00:00"/>
    <s v="+998"/>
    <x v="4"/>
    <x v="76"/>
    <x v="88"/>
    <n v="1832"/>
  </r>
  <r>
    <n v="86"/>
    <s v="+998 169-477-8408"/>
    <s v="Гуляева Раиса Кузьминична"/>
    <x v="0"/>
    <d v="2022-05-11T00:00:00"/>
    <s v="+998"/>
    <x v="4"/>
    <x v="31"/>
    <x v="95"/>
    <n v="1792"/>
  </r>
  <r>
    <n v="353"/>
    <s v="+992 863-895-4307"/>
    <s v="Гурьев Влас Юлианович"/>
    <x v="0"/>
    <d v="2022-04-05T00:00:00"/>
    <s v="+992"/>
    <x v="2"/>
    <x v="77"/>
    <x v="96"/>
    <n v="545"/>
  </r>
  <r>
    <n v="281"/>
    <s v="+998 678-470-2329"/>
    <s v="Гурьев Евсей Гертрудович"/>
    <x v="1"/>
    <d v="2022-05-30T00:00:00"/>
    <s v="+998"/>
    <x v="4"/>
    <x v="78"/>
    <x v="24"/>
    <n v="3373"/>
  </r>
  <r>
    <n v="109"/>
    <s v="+380 249-840-3292"/>
    <s v="Гурьева Людмила Владимировна"/>
    <x v="0"/>
    <d v="2022-06-20T00:00:00"/>
    <s v="+380"/>
    <x v="1"/>
    <x v="79"/>
    <x v="97"/>
    <n v="1369"/>
  </r>
  <r>
    <n v="32"/>
    <s v="+998 265-405-9627"/>
    <s v="Гущин Ипполит Яковлевич"/>
    <x v="0"/>
    <d v="2022-12-27T00:00:00"/>
    <s v="+998"/>
    <x v="4"/>
    <x v="80"/>
    <x v="98"/>
    <n v="2221"/>
  </r>
  <r>
    <n v="110"/>
    <s v="+998 838-480-9390"/>
    <s v="Давыд Фёдорович Белоусов"/>
    <x v="1"/>
    <d v="2022-01-19T00:00:00"/>
    <s v="+998"/>
    <x v="4"/>
    <x v="81"/>
    <x v="99"/>
    <n v="2629"/>
  </r>
  <r>
    <n v="294"/>
    <s v="+380 363-690-1507"/>
    <s v="Давыд Филатович Мухин"/>
    <x v="0"/>
    <d v="2022-11-14T00:00:00"/>
    <s v="+380"/>
    <x v="1"/>
    <x v="81"/>
    <x v="100"/>
    <n v="440"/>
  </r>
  <r>
    <n v="10"/>
    <s v="+380 937-173-7394"/>
    <s v="Давыдов Амос Владиславович"/>
    <x v="1"/>
    <d v="2022-11-16T00:00:00"/>
    <s v="+380"/>
    <x v="1"/>
    <x v="19"/>
    <x v="101"/>
    <n v="2908"/>
  </r>
  <r>
    <n v="468"/>
    <s v="+998 783-609-3463"/>
    <s v="Дарья Степановна Потапова"/>
    <x v="0"/>
    <d v="2022-02-27T00:00:00"/>
    <s v="+998"/>
    <x v="4"/>
    <x v="82"/>
    <x v="102"/>
    <n v="370"/>
  </r>
  <r>
    <n v="270"/>
    <s v="+992 110-427-6136"/>
    <s v="Дементий Антипович Мухин"/>
    <x v="0"/>
    <d v="2022-09-23T00:00:00"/>
    <s v="+992"/>
    <x v="2"/>
    <x v="83"/>
    <x v="36"/>
    <n v="2794"/>
  </r>
  <r>
    <n v="221"/>
    <s v="+992 520-869-0598"/>
    <s v="Демид Антонович Мясников"/>
    <x v="0"/>
    <d v="2022-09-16T00:00:00"/>
    <s v="+992"/>
    <x v="2"/>
    <x v="84"/>
    <x v="82"/>
    <n v="1861"/>
  </r>
  <r>
    <n v="406"/>
    <s v="+380 469-601-0972"/>
    <s v="Дмитрий Трифонович Денисов"/>
    <x v="0"/>
    <d v="2022-11-30T00:00:00"/>
    <s v="+380"/>
    <x v="1"/>
    <x v="85"/>
    <x v="103"/>
    <n v="2307"/>
  </r>
  <r>
    <n v="359"/>
    <s v="+7 219-942-5792"/>
    <s v="Дорофеев Тимур Валерьянович"/>
    <x v="1"/>
    <d v="2022-01-23T00:00:00"/>
    <s v="+7"/>
    <x v="0"/>
    <x v="86"/>
    <x v="104"/>
    <n v="1747"/>
  </r>
  <r>
    <n v="476"/>
    <s v="+380 737-667-7208"/>
    <s v="Дьячков Серафим Дорофеевич"/>
    <x v="0"/>
    <d v="2022-05-22T00:00:00"/>
    <s v="+380"/>
    <x v="1"/>
    <x v="87"/>
    <x v="105"/>
    <n v="455"/>
  </r>
  <r>
    <n v="84"/>
    <s v="+992 046-188-5111"/>
    <s v="Евгения Георгиевна Рожкова"/>
    <x v="1"/>
    <d v="2022-09-01T00:00:00"/>
    <s v="+992"/>
    <x v="2"/>
    <x v="88"/>
    <x v="106"/>
    <n v="380"/>
  </r>
  <r>
    <n v="166"/>
    <s v="+998 581-380-6694"/>
    <s v="Евдокимов Януарий Феликсович"/>
    <x v="0"/>
    <d v="2022-08-23T00:00:00"/>
    <s v="+998"/>
    <x v="4"/>
    <x v="89"/>
    <x v="107"/>
    <n v="2648"/>
  </r>
  <r>
    <n v="465"/>
    <s v="+998 955-643-6256"/>
    <s v="Евдокия Ефимовна Карпова"/>
    <x v="1"/>
    <d v="2022-04-20T00:00:00"/>
    <s v="+998"/>
    <x v="4"/>
    <x v="2"/>
    <x v="108"/>
    <n v="2616"/>
  </r>
  <r>
    <n v="94"/>
    <s v="+380 293-011-4872"/>
    <s v="Евдокия Эдуардовна Соловьева"/>
    <x v="0"/>
    <d v="2022-06-11T00:00:00"/>
    <s v="+380"/>
    <x v="1"/>
    <x v="2"/>
    <x v="77"/>
    <n v="1436"/>
  </r>
  <r>
    <n v="479"/>
    <s v="+7 836-233-8115"/>
    <s v="Евпраксия Федоровна Фомина"/>
    <x v="0"/>
    <d v="2022-08-20T00:00:00"/>
    <s v="+7"/>
    <x v="0"/>
    <x v="90"/>
    <x v="109"/>
    <n v="3334"/>
  </r>
  <r>
    <n v="261"/>
    <s v="+7 560-711-8976"/>
    <s v="Евсеев Ратмир Артемьевич"/>
    <x v="0"/>
    <d v="2022-10-14T00:00:00"/>
    <s v="+7"/>
    <x v="0"/>
    <x v="91"/>
    <x v="110"/>
    <n v="831"/>
  </r>
  <r>
    <n v="358"/>
    <s v="+380 383-190-2360"/>
    <s v="Евфросиния Петровна Чернова"/>
    <x v="0"/>
    <d v="2022-07-29T00:00:00"/>
    <s v="+380"/>
    <x v="1"/>
    <x v="92"/>
    <x v="111"/>
    <n v="3802"/>
  </r>
  <r>
    <n v="246"/>
    <s v="+998 455-040-0995"/>
    <s v="Евфросиния Тимофеевна Миронова"/>
    <x v="1"/>
    <d v="2022-09-01T00:00:00"/>
    <s v="+998"/>
    <x v="4"/>
    <x v="92"/>
    <x v="106"/>
    <n v="2466"/>
  </r>
  <r>
    <n v="401"/>
    <s v="+7 411-180-0061"/>
    <s v="Екатерина Рудольфовна Кулакова"/>
    <x v="1"/>
    <d v="2022-10-22T00:00:00"/>
    <s v="+7"/>
    <x v="0"/>
    <x v="93"/>
    <x v="88"/>
    <n v="2376"/>
  </r>
  <r>
    <n v="157"/>
    <s v="+7 502-802-5787"/>
    <s v="Елена Эдуардовна Кудряшова"/>
    <x v="1"/>
    <d v="2022-08-10T00:00:00"/>
    <s v="+7"/>
    <x v="0"/>
    <x v="94"/>
    <x v="79"/>
    <n v="1627"/>
  </r>
  <r>
    <n v="237"/>
    <s v="+7 085-149-7713"/>
    <s v="Елизавета Артемовна Данилова"/>
    <x v="0"/>
    <d v="2022-11-21T00:00:00"/>
    <s v="+7"/>
    <x v="0"/>
    <x v="3"/>
    <x v="81"/>
    <n v="58"/>
  </r>
  <r>
    <n v="104"/>
    <s v="+998 583-835-9258"/>
    <s v="Елизавета Яковлевна Лапина"/>
    <x v="1"/>
    <d v="2022-07-30T00:00:00"/>
    <s v="+998"/>
    <x v="4"/>
    <x v="3"/>
    <x v="112"/>
    <n v="184"/>
  </r>
  <r>
    <n v="69"/>
    <s v="+992 403-485-6889"/>
    <s v="Елизар Архипович Щербаков"/>
    <x v="1"/>
    <d v="2022-01-26T00:00:00"/>
    <s v="+992"/>
    <x v="2"/>
    <x v="95"/>
    <x v="113"/>
    <n v="1042"/>
  </r>
  <r>
    <n v="45"/>
    <s v="+998 714-433-6940"/>
    <s v="Елизар Харлампьевич Мамонтов"/>
    <x v="0"/>
    <d v="2022-04-11T00:00:00"/>
    <s v="+998"/>
    <x v="4"/>
    <x v="95"/>
    <x v="114"/>
    <n v="1068"/>
  </r>
  <r>
    <n v="235"/>
    <s v="+998 766-764-4076"/>
    <s v="Елисей Игнатович Лобанов"/>
    <x v="1"/>
    <d v="2022-03-15T00:00:00"/>
    <s v="+998"/>
    <x v="4"/>
    <x v="96"/>
    <x v="115"/>
    <n v="2710"/>
  </r>
  <r>
    <n v="155"/>
    <s v="+380 950-384-1472"/>
    <s v="Емельянов Игорь Андреевич"/>
    <x v="1"/>
    <d v="2022-01-03T00:00:00"/>
    <s v="+380"/>
    <x v="1"/>
    <x v="97"/>
    <x v="116"/>
    <n v="186"/>
  </r>
  <r>
    <n v="146"/>
    <s v="+375 986-655-6691"/>
    <s v="Еремей Бориславович Воронов"/>
    <x v="1"/>
    <d v="2022-02-25T00:00:00"/>
    <s v="+375"/>
    <x v="3"/>
    <x v="63"/>
    <x v="117"/>
    <n v="1912"/>
  </r>
  <r>
    <n v="396"/>
    <s v="+380 667-385-3298"/>
    <s v="Ермаков Вадим Юлианович"/>
    <x v="1"/>
    <d v="2022-11-06T00:00:00"/>
    <s v="+380"/>
    <x v="1"/>
    <x v="43"/>
    <x v="118"/>
    <n v="2273"/>
  </r>
  <r>
    <n v="123"/>
    <s v="+7 755-098-2625"/>
    <s v="Ермаков Всеслав Эдуардович"/>
    <x v="1"/>
    <d v="2022-02-08T00:00:00"/>
    <s v="+7"/>
    <x v="0"/>
    <x v="98"/>
    <x v="119"/>
    <n v="270"/>
  </r>
  <r>
    <n v="271"/>
    <s v="+375 972-832-7690"/>
    <s v="Ермаков Степан Егорович"/>
    <x v="1"/>
    <d v="2022-11-27T00:00:00"/>
    <s v="+375"/>
    <x v="3"/>
    <x v="99"/>
    <x v="120"/>
    <n v="2704"/>
  </r>
  <r>
    <n v="231"/>
    <s v="+7 212-350-2928"/>
    <s v="Ермаков Ярослав Тихонович"/>
    <x v="1"/>
    <d v="2022-07-10T00:00:00"/>
    <s v="+7"/>
    <x v="0"/>
    <x v="56"/>
    <x v="121"/>
    <n v="1945"/>
  </r>
  <r>
    <n v="209"/>
    <s v="+7 816-795-8885"/>
    <s v="Ермакова Дарья Алексеевна"/>
    <x v="1"/>
    <d v="2022-03-08T00:00:00"/>
    <s v="+7"/>
    <x v="0"/>
    <x v="82"/>
    <x v="75"/>
    <n v="993"/>
  </r>
  <r>
    <n v="424"/>
    <s v="+7 833-884-1180"/>
    <s v="Ефремов Епифан Ильич"/>
    <x v="0"/>
    <d v="2022-01-24T00:00:00"/>
    <s v="+7"/>
    <x v="0"/>
    <x v="100"/>
    <x v="39"/>
    <n v="390"/>
  </r>
  <r>
    <n v="447"/>
    <s v="+992 443-164-9246"/>
    <s v="Жанна Станиславовна Семенова"/>
    <x v="0"/>
    <d v="2022-12-03T00:00:00"/>
    <s v="+992"/>
    <x v="2"/>
    <x v="34"/>
    <x v="122"/>
    <n v="610"/>
  </r>
  <r>
    <n v="419"/>
    <s v="+992 908-969-9000"/>
    <s v="Жданов Аверьян Валерьевич"/>
    <x v="0"/>
    <d v="2022-11-04T00:00:00"/>
    <s v="+992"/>
    <x v="2"/>
    <x v="101"/>
    <x v="66"/>
    <n v="2769"/>
  </r>
  <r>
    <n v="167"/>
    <s v="+998 388-311-1484"/>
    <s v="Жуков Никифор Фомич"/>
    <x v="0"/>
    <d v="2022-01-02T00:00:00"/>
    <s v="+998"/>
    <x v="4"/>
    <x v="102"/>
    <x v="54"/>
    <n v="4243"/>
  </r>
  <r>
    <n v="127"/>
    <s v="+380 266-548-4802"/>
    <s v="Журавлев Аристарх Евсеевич"/>
    <x v="1"/>
    <d v="2022-12-19T00:00:00"/>
    <s v="+380"/>
    <x v="1"/>
    <x v="103"/>
    <x v="123"/>
    <n v="1464"/>
  </r>
  <r>
    <n v="302"/>
    <s v="+7 449-357-2065"/>
    <s v="Журавлева Александра Валентиновна"/>
    <x v="1"/>
    <d v="2022-10-25T00:00:00"/>
    <s v="+7"/>
    <x v="0"/>
    <x v="14"/>
    <x v="124"/>
    <n v="1661"/>
  </r>
  <r>
    <n v="136"/>
    <s v="+380 833-248-7380"/>
    <s v="Зайцев Ефрем Даниилович"/>
    <x v="0"/>
    <d v="2022-10-26T00:00:00"/>
    <s v="+380"/>
    <x v="1"/>
    <x v="104"/>
    <x v="125"/>
    <n v="5506"/>
  </r>
  <r>
    <n v="272"/>
    <s v="+992 852-094-1088"/>
    <s v="Захар Артемьевич Воробьев"/>
    <x v="1"/>
    <d v="2022-04-17T00:00:00"/>
    <s v="+992"/>
    <x v="2"/>
    <x v="105"/>
    <x v="126"/>
    <n v="4204"/>
  </r>
  <r>
    <n v="225"/>
    <s v="+375 563-314-3708"/>
    <s v="Зоя Вячеславовна Панова"/>
    <x v="0"/>
    <d v="2022-09-23T00:00:00"/>
    <s v="+375"/>
    <x v="3"/>
    <x v="106"/>
    <x v="36"/>
    <n v="660"/>
  </r>
  <r>
    <n v="458"/>
    <s v="+7 089-779-0837"/>
    <s v="Зоя Егоровна Третьякова"/>
    <x v="0"/>
    <d v="2022-05-13T00:00:00"/>
    <s v="+7"/>
    <x v="0"/>
    <x v="106"/>
    <x v="127"/>
    <n v="1353"/>
  </r>
  <r>
    <n v="477"/>
    <s v="+998 591-865-8342"/>
    <s v="Зоя Кирилловна Брагина"/>
    <x v="0"/>
    <d v="2022-06-26T00:00:00"/>
    <s v="+998"/>
    <x v="4"/>
    <x v="106"/>
    <x v="84"/>
    <n v="6766"/>
  </r>
  <r>
    <n v="416"/>
    <s v="+992 906-130-4174"/>
    <s v="Зуев Гостомысл Игоревич"/>
    <x v="1"/>
    <d v="2022-05-22T00:00:00"/>
    <s v="+992"/>
    <x v="2"/>
    <x v="74"/>
    <x v="105"/>
    <n v="852"/>
  </r>
  <r>
    <n v="139"/>
    <s v="+375 187-052-9526"/>
    <s v="Зыкова Таисия Леонидовна"/>
    <x v="0"/>
    <d v="2022-03-28T00:00:00"/>
    <s v="+375"/>
    <x v="3"/>
    <x v="107"/>
    <x v="128"/>
    <n v="616"/>
  </r>
  <r>
    <n v="177"/>
    <s v="+992 672-498-6349"/>
    <s v="Иванна Захаровна Сергеева"/>
    <x v="1"/>
    <d v="2022-10-23T00:00:00"/>
    <s v="+992"/>
    <x v="2"/>
    <x v="66"/>
    <x v="48"/>
    <n v="2530"/>
  </r>
  <r>
    <n v="68"/>
    <s v="+998 237-658-9236"/>
    <s v="Иванна Наумовна Иванова"/>
    <x v="0"/>
    <d v="2022-11-17T00:00:00"/>
    <s v="+998"/>
    <x v="4"/>
    <x v="66"/>
    <x v="129"/>
    <n v="3016"/>
  </r>
  <r>
    <n v="239"/>
    <s v="+998 053-607-1948"/>
    <s v="Иванов Христофор Ильясович"/>
    <x v="1"/>
    <d v="2022-07-25T00:00:00"/>
    <s v="+998"/>
    <x v="4"/>
    <x v="108"/>
    <x v="130"/>
    <n v="1690"/>
  </r>
  <r>
    <n v="417"/>
    <s v="+992 772-470-1976"/>
    <s v="Игнатова Вера Вячеславовна"/>
    <x v="1"/>
    <d v="2022-02-16T00:00:00"/>
    <s v="+992"/>
    <x v="2"/>
    <x v="50"/>
    <x v="131"/>
    <n v="496"/>
  </r>
  <r>
    <n v="348"/>
    <s v="+380 809-127-8060"/>
    <s v="Измаил Глебович Зыков"/>
    <x v="0"/>
    <d v="2022-01-08T00:00:00"/>
    <s v="+380"/>
    <x v="1"/>
    <x v="109"/>
    <x v="132"/>
    <n v="768"/>
  </r>
  <r>
    <n v="317"/>
    <s v="+7 640-461-4099"/>
    <s v="Ильина Милица Захаровна"/>
    <x v="1"/>
    <d v="2022-07-28T00:00:00"/>
    <s v="+7"/>
    <x v="0"/>
    <x v="110"/>
    <x v="35"/>
    <n v="1298"/>
  </r>
  <r>
    <n v="473"/>
    <s v="+7 571-938-4741"/>
    <s v="Ипат Дмитриевич Панов"/>
    <x v="0"/>
    <d v="2022-08-26T00:00:00"/>
    <s v="+7"/>
    <x v="0"/>
    <x v="111"/>
    <x v="133"/>
    <n v="444"/>
  </r>
  <r>
    <n v="14"/>
    <s v="+992 129-804-1705"/>
    <s v="Ипатий Устинович Зимин"/>
    <x v="0"/>
    <d v="2022-08-02T00:00:00"/>
    <s v="+992"/>
    <x v="2"/>
    <x v="112"/>
    <x v="134"/>
    <n v="1042"/>
  </r>
  <r>
    <n v="129"/>
    <s v="+375 242-923-3569"/>
    <s v="Ираида Егоровна Родионова"/>
    <x v="1"/>
    <d v="2022-11-03T00:00:00"/>
    <s v="+375"/>
    <x v="3"/>
    <x v="113"/>
    <x v="135"/>
    <n v="2478"/>
  </r>
  <r>
    <n v="38"/>
    <s v="+992 964-689-9206"/>
    <s v="Ираида Феликсовна Белоусова"/>
    <x v="1"/>
    <d v="2022-09-15T00:00:00"/>
    <s v="+992"/>
    <x v="2"/>
    <x v="113"/>
    <x v="136"/>
    <n v="2592"/>
  </r>
  <r>
    <n v="124"/>
    <s v="+7 559-899-4463"/>
    <s v="Ираклий Изотович Авдеев"/>
    <x v="0"/>
    <d v="2022-08-22T00:00:00"/>
    <s v="+7"/>
    <x v="0"/>
    <x v="114"/>
    <x v="91"/>
    <n v="749"/>
  </r>
  <r>
    <n v="308"/>
    <s v="+375 958-521-7488"/>
    <s v="Ирина Анатольевна Васильева"/>
    <x v="0"/>
    <d v="2022-01-01T00:00:00"/>
    <s v="+375"/>
    <x v="3"/>
    <x v="115"/>
    <x v="137"/>
    <n v="840"/>
  </r>
  <r>
    <n v="8"/>
    <s v="+375 841-273-5425"/>
    <s v="Ирина Макаровна Шарова"/>
    <x v="0"/>
    <d v="2022-11-18T00:00:00"/>
    <s v="+375"/>
    <x v="3"/>
    <x v="115"/>
    <x v="138"/>
    <n v="2514"/>
  </r>
  <r>
    <n v="296"/>
    <s v="+998 997-462-0828"/>
    <s v="Исакова Людмила Олеговна"/>
    <x v="1"/>
    <d v="2022-07-16T00:00:00"/>
    <s v="+998"/>
    <x v="4"/>
    <x v="79"/>
    <x v="139"/>
    <n v="1421"/>
  </r>
  <r>
    <n v="183"/>
    <s v="+992 248-066-2060"/>
    <s v="Ия Никифоровна Лапина"/>
    <x v="0"/>
    <d v="2022-12-05T00:00:00"/>
    <s v="+992"/>
    <x v="2"/>
    <x v="116"/>
    <x v="140"/>
    <n v="2001"/>
  </r>
  <r>
    <n v="405"/>
    <s v="+380 524-191-7258"/>
    <s v="Ия Робертовна Белова"/>
    <x v="1"/>
    <d v="2022-08-25T00:00:00"/>
    <s v="+380"/>
    <x v="1"/>
    <x v="116"/>
    <x v="141"/>
    <n v="3310"/>
  </r>
  <r>
    <n v="180"/>
    <s v="+375 820-460-9487"/>
    <s v="Калинин Лев Феодосьевич"/>
    <x v="1"/>
    <d v="2022-02-24T00:00:00"/>
    <s v="+375"/>
    <x v="3"/>
    <x v="117"/>
    <x v="142"/>
    <n v="342"/>
  </r>
  <r>
    <n v="182"/>
    <s v="+998 271-883-9995"/>
    <s v="Калинин Никита Артурович"/>
    <x v="0"/>
    <d v="2022-10-22T00:00:00"/>
    <s v="+998"/>
    <x v="4"/>
    <x v="117"/>
    <x v="88"/>
    <n v="616"/>
  </r>
  <r>
    <n v="374"/>
    <s v="+380 622-144-1703"/>
    <s v="Калинина Ирина Филипповна"/>
    <x v="1"/>
    <d v="2022-01-21T00:00:00"/>
    <s v="+380"/>
    <x v="1"/>
    <x v="118"/>
    <x v="14"/>
    <n v="1244"/>
  </r>
  <r>
    <n v="415"/>
    <s v="+380 465-945-6481"/>
    <s v="Капитон Феликсович Кабанов"/>
    <x v="0"/>
    <d v="2022-04-10T00:00:00"/>
    <s v="+380"/>
    <x v="1"/>
    <x v="119"/>
    <x v="143"/>
    <n v="2012"/>
  </r>
  <r>
    <n v="346"/>
    <s v="+7 710-415-0428"/>
    <s v="Капитон Харитонович Родионов"/>
    <x v="0"/>
    <d v="2022-03-16T00:00:00"/>
    <s v="+7"/>
    <x v="0"/>
    <x v="119"/>
    <x v="144"/>
    <n v="3146"/>
  </r>
  <r>
    <n v="179"/>
    <s v="+7 747-678-7543"/>
    <s v="Капустина Тамара Валериевна"/>
    <x v="0"/>
    <d v="2022-09-29T00:00:00"/>
    <s v="+7"/>
    <x v="0"/>
    <x v="120"/>
    <x v="145"/>
    <n v="1833"/>
  </r>
  <r>
    <n v="407"/>
    <s v="+375 205-037-7882"/>
    <s v="Карп Афанасьевич Фомичев"/>
    <x v="0"/>
    <d v="2022-03-01T00:00:00"/>
    <s v="+375"/>
    <x v="3"/>
    <x v="121"/>
    <x v="146"/>
    <n v="2557"/>
  </r>
  <r>
    <n v="44"/>
    <s v="+375 226-003-8992"/>
    <s v="Кир Васильевич Горбунов"/>
    <x v="1"/>
    <d v="2022-05-20T00:00:00"/>
    <s v="+375"/>
    <x v="3"/>
    <x v="122"/>
    <x v="147"/>
    <n v="1399"/>
  </r>
  <r>
    <n v="18"/>
    <s v="+380 671-809-3559"/>
    <s v="Кира Степановна Рогова"/>
    <x v="1"/>
    <d v="2022-01-17T00:00:00"/>
    <s v="+380"/>
    <x v="1"/>
    <x v="123"/>
    <x v="148"/>
    <n v="2394"/>
  </r>
  <r>
    <n v="283"/>
    <s v="+992 904-682-2250"/>
    <s v="Кириллов Валерьян Иосипович"/>
    <x v="1"/>
    <d v="2022-11-24T00:00:00"/>
    <s v="+992"/>
    <x v="2"/>
    <x v="46"/>
    <x v="149"/>
    <n v="4461"/>
  </r>
  <r>
    <n v="404"/>
    <s v="+380 265-102-2104"/>
    <s v="Кириллова Пелагея Юльевна"/>
    <x v="1"/>
    <d v="2022-12-18T00:00:00"/>
    <s v="+380"/>
    <x v="1"/>
    <x v="124"/>
    <x v="150"/>
    <n v="884"/>
  </r>
  <r>
    <n v="66"/>
    <s v="+7 629-137-1639"/>
    <s v="Клавдия Богдановна Ковалева"/>
    <x v="1"/>
    <d v="2022-08-04T00:00:00"/>
    <s v="+7"/>
    <x v="0"/>
    <x v="67"/>
    <x v="151"/>
    <n v="798"/>
  </r>
  <r>
    <n v="307"/>
    <s v="+375 881-217-3017"/>
    <s v="Клавдия Константиновна Хохлова"/>
    <x v="0"/>
    <d v="2022-07-22T00:00:00"/>
    <s v="+375"/>
    <x v="3"/>
    <x v="67"/>
    <x v="152"/>
    <n v="4933"/>
  </r>
  <r>
    <n v="394"/>
    <s v="+7 450-475-2540"/>
    <s v="Князев Платон Андреевич"/>
    <x v="0"/>
    <d v="2022-05-27T00:00:00"/>
    <s v="+7"/>
    <x v="0"/>
    <x v="125"/>
    <x v="153"/>
    <n v="820"/>
  </r>
  <r>
    <n v="356"/>
    <s v="+992 234-736-4616"/>
    <s v="Князева Акулина Алексеевна"/>
    <x v="1"/>
    <d v="2022-01-09T00:00:00"/>
    <s v="+992"/>
    <x v="2"/>
    <x v="126"/>
    <x v="154"/>
    <n v="2799"/>
  </r>
  <r>
    <n v="493"/>
    <s v="+380 076-252-5210"/>
    <s v="Кондратьева Валентина Львовна"/>
    <x v="0"/>
    <d v="2022-10-21T00:00:00"/>
    <s v="+380"/>
    <x v="1"/>
    <x v="44"/>
    <x v="20"/>
    <n v="1997"/>
  </r>
  <r>
    <n v="295"/>
    <s v="+7 616-701-4879"/>
    <s v="Конон Валентинович Владимиров"/>
    <x v="1"/>
    <d v="2022-01-27T00:00:00"/>
    <s v="+7"/>
    <x v="0"/>
    <x v="127"/>
    <x v="41"/>
    <n v="2791"/>
  </r>
  <r>
    <n v="257"/>
    <s v="+7 747-866-6152"/>
    <s v="Кононова Прасковья Павловна"/>
    <x v="1"/>
    <d v="2022-05-20T00:00:00"/>
    <s v="+7"/>
    <x v="0"/>
    <x v="128"/>
    <x v="147"/>
    <n v="1300"/>
  </r>
  <r>
    <n v="291"/>
    <s v="+992 550-001-8470"/>
    <s v="Кононова Элеонора Юрьевна"/>
    <x v="0"/>
    <d v="2022-05-29T00:00:00"/>
    <s v="+992"/>
    <x v="2"/>
    <x v="129"/>
    <x v="42"/>
    <n v="1285"/>
  </r>
  <r>
    <n v="57"/>
    <s v="+7 269-195-3186"/>
    <s v="Константин Ефимьевич Колесников"/>
    <x v="1"/>
    <d v="2022-04-18T00:00:00"/>
    <s v="+7"/>
    <x v="0"/>
    <x v="130"/>
    <x v="155"/>
    <n v="393"/>
  </r>
  <r>
    <n v="400"/>
    <s v="+375 933-846-4405"/>
    <s v="Константинов Милован Денисович"/>
    <x v="0"/>
    <d v="2022-07-23T00:00:00"/>
    <s v="+375"/>
    <x v="3"/>
    <x v="48"/>
    <x v="156"/>
    <n v="940"/>
  </r>
  <r>
    <n v="300"/>
    <s v="+380 329-195-8747"/>
    <s v="Копылов Мартьян Августович"/>
    <x v="0"/>
    <d v="2022-09-20T00:00:00"/>
    <s v="+380"/>
    <x v="1"/>
    <x v="131"/>
    <x v="157"/>
    <n v="1032"/>
  </r>
  <r>
    <n v="125"/>
    <s v="+7 722-155-8660"/>
    <s v="Копылова Эмилия Тарасовна"/>
    <x v="1"/>
    <d v="2022-05-20T00:00:00"/>
    <s v="+7"/>
    <x v="0"/>
    <x v="132"/>
    <x v="147"/>
    <n v="2810"/>
  </r>
  <r>
    <n v="215"/>
    <s v="+7 191-068-2694"/>
    <s v="Корнил Адрианович Комиссаров"/>
    <x v="1"/>
    <d v="2022-08-26T00:00:00"/>
    <s v="+7"/>
    <x v="0"/>
    <x v="133"/>
    <x v="133"/>
    <n v="2275"/>
  </r>
  <r>
    <n v="26"/>
    <s v="+992 666-298-7733"/>
    <s v="Корнилов Леон Иосипович"/>
    <x v="0"/>
    <d v="2022-09-15T00:00:00"/>
    <s v="+992"/>
    <x v="2"/>
    <x v="134"/>
    <x v="136"/>
    <n v="1254"/>
  </r>
  <r>
    <n v="149"/>
    <s v="+992 908-369-0617"/>
    <s v="Королев Феофан Бориславович"/>
    <x v="0"/>
    <d v="2022-11-17T00:00:00"/>
    <s v="+992"/>
    <x v="2"/>
    <x v="135"/>
    <x v="129"/>
    <n v="1450"/>
  </r>
  <r>
    <n v="51"/>
    <s v="+998 154-674-1649"/>
    <s v="Костина Жанна Рубеновна"/>
    <x v="1"/>
    <d v="2022-02-13T00:00:00"/>
    <s v="+998"/>
    <x v="4"/>
    <x v="136"/>
    <x v="21"/>
    <n v="1977"/>
  </r>
  <r>
    <n v="326"/>
    <s v="+7 529-529-9415"/>
    <s v="Кошелева Марина Рудольфовна"/>
    <x v="1"/>
    <d v="2022-04-04T00:00:00"/>
    <s v="+7"/>
    <x v="0"/>
    <x v="137"/>
    <x v="158"/>
    <n v="3626"/>
  </r>
  <r>
    <n v="421"/>
    <s v="+7 362-778-4019"/>
    <s v="Красильников Павел Ермилович"/>
    <x v="1"/>
    <d v="2022-02-28T00:00:00"/>
    <s v="+7"/>
    <x v="0"/>
    <x v="138"/>
    <x v="159"/>
    <n v="1961"/>
  </r>
  <r>
    <n v="81"/>
    <s v="+7 219-084-6295"/>
    <s v="Ксения Кузьминична Авдеева"/>
    <x v="0"/>
    <d v="2022-09-21T00:00:00"/>
    <s v="+7"/>
    <x v="0"/>
    <x v="139"/>
    <x v="160"/>
    <n v="2542"/>
  </r>
  <r>
    <n v="490"/>
    <s v="+7 454-941-1729"/>
    <s v="Кудрявцев Демид Ерофеевич"/>
    <x v="1"/>
    <d v="2022-02-11T00:00:00"/>
    <s v="+7"/>
    <x v="0"/>
    <x v="84"/>
    <x v="161"/>
    <n v="6084"/>
  </r>
  <r>
    <n v="24"/>
    <s v="+998 525-413-6836"/>
    <s v="Кудрявцева Ульяна Филипповна"/>
    <x v="0"/>
    <d v="2022-02-17T00:00:00"/>
    <s v="+998"/>
    <x v="4"/>
    <x v="76"/>
    <x v="162"/>
    <n v="4112"/>
  </r>
  <r>
    <n v="22"/>
    <s v="+375 173-908-3215"/>
    <s v="Кудряшов Влас Алексеевич"/>
    <x v="0"/>
    <d v="2022-11-05T00:00:00"/>
    <s v="+375"/>
    <x v="3"/>
    <x v="77"/>
    <x v="163"/>
    <n v="644"/>
  </r>
  <r>
    <n v="211"/>
    <s v="+380 947-602-2812"/>
    <s v="Кудряшова Василиса Болеславовна"/>
    <x v="1"/>
    <d v="2022-03-01T00:00:00"/>
    <s v="+380"/>
    <x v="1"/>
    <x v="47"/>
    <x v="146"/>
    <n v="267"/>
  </r>
  <r>
    <n v="88"/>
    <s v="+380 611-258-8704"/>
    <s v="Кузнецов Севастьян Валерьевич"/>
    <x v="0"/>
    <d v="2022-03-10T00:00:00"/>
    <s v="+380"/>
    <x v="1"/>
    <x v="140"/>
    <x v="164"/>
    <n v="4574"/>
  </r>
  <r>
    <n v="37"/>
    <s v="+380 855-516-3611"/>
    <s v="Кулакова Нина Семеновна"/>
    <x v="0"/>
    <d v="2022-06-16T00:00:00"/>
    <s v="+380"/>
    <x v="1"/>
    <x v="141"/>
    <x v="165"/>
    <n v="1866"/>
  </r>
  <r>
    <n v="43"/>
    <s v="+7 120-273-0435"/>
    <s v="Куликова Евгения Григорьевна"/>
    <x v="0"/>
    <d v="2022-12-17T00:00:00"/>
    <s v="+7"/>
    <x v="0"/>
    <x v="88"/>
    <x v="166"/>
    <n v="2834"/>
  </r>
  <r>
    <n v="428"/>
    <s v="+375 844-419-2850"/>
    <s v="Лавр Харлампович Беляков"/>
    <x v="1"/>
    <d v="2022-10-14T00:00:00"/>
    <s v="+375"/>
    <x v="3"/>
    <x v="142"/>
    <x v="110"/>
    <n v="948"/>
  </r>
  <r>
    <n v="48"/>
    <s v="+998 849-649-9045"/>
    <s v="Лаврентьева Вера Владиславовна"/>
    <x v="1"/>
    <d v="2022-10-22T00:00:00"/>
    <s v="+998"/>
    <x v="4"/>
    <x v="50"/>
    <x v="88"/>
    <n v="930"/>
  </r>
  <r>
    <n v="409"/>
    <s v="+380 916-341-6028"/>
    <s v="Лаврентьева Маргарита Артемовна"/>
    <x v="1"/>
    <d v="2022-11-04T00:00:00"/>
    <s v="+380"/>
    <x v="1"/>
    <x v="143"/>
    <x v="66"/>
    <n v="1942"/>
  </r>
  <r>
    <n v="252"/>
    <s v="+7 376-172-1887"/>
    <s v="Ладимир Гурьевич Егоров"/>
    <x v="1"/>
    <d v="2022-03-23T00:00:00"/>
    <s v="+7"/>
    <x v="0"/>
    <x v="144"/>
    <x v="167"/>
    <n v="4764"/>
  </r>
  <r>
    <n v="174"/>
    <s v="+992 059-483-3104"/>
    <s v="Лазарев Аникей Венедиктович"/>
    <x v="0"/>
    <d v="2022-08-06T00:00:00"/>
    <s v="+992"/>
    <x v="2"/>
    <x v="145"/>
    <x v="168"/>
    <n v="905"/>
  </r>
  <r>
    <n v="276"/>
    <s v="+992 358-380-4702"/>
    <s v="Лазарев Арефий Анатольевич"/>
    <x v="1"/>
    <d v="2022-03-12T00:00:00"/>
    <s v="+992"/>
    <x v="2"/>
    <x v="146"/>
    <x v="169"/>
    <n v="3546"/>
  </r>
  <r>
    <n v="132"/>
    <s v="+380 697-469-4252"/>
    <s v="Лазарев Софон Якубович"/>
    <x v="0"/>
    <d v="2022-02-09T00:00:00"/>
    <s v="+380"/>
    <x v="1"/>
    <x v="147"/>
    <x v="170"/>
    <n v="2270"/>
  </r>
  <r>
    <n v="73"/>
    <s v="+380 487-238-5930"/>
    <s v="Лапин Эрнест Антипович"/>
    <x v="0"/>
    <d v="2022-04-14T00:00:00"/>
    <s v="+380"/>
    <x v="1"/>
    <x v="148"/>
    <x v="171"/>
    <n v="344"/>
  </r>
  <r>
    <n v="469"/>
    <s v="+7 997-792-5112"/>
    <s v="Лариса Романовна Крюкова"/>
    <x v="0"/>
    <d v="2022-04-08T00:00:00"/>
    <s v="+7"/>
    <x v="0"/>
    <x v="149"/>
    <x v="172"/>
    <n v="2195"/>
  </r>
  <r>
    <n v="285"/>
    <s v="+992 852-358-1111"/>
    <s v="Лариса Степановна Гурьева"/>
    <x v="1"/>
    <d v="2022-12-27T00:00:00"/>
    <s v="+992"/>
    <x v="2"/>
    <x v="149"/>
    <x v="98"/>
    <n v="2130"/>
  </r>
  <r>
    <n v="340"/>
    <s v="+7 091-838-5158"/>
    <s v="Леон Аверьянович Захаров"/>
    <x v="1"/>
    <d v="2022-12-01T00:00:00"/>
    <s v="+7"/>
    <x v="0"/>
    <x v="134"/>
    <x v="173"/>
    <n v="1598"/>
  </r>
  <r>
    <n v="75"/>
    <s v="+380 369-038-6358"/>
    <s v="Леонид Арсенович Давыдов"/>
    <x v="1"/>
    <d v="2022-08-23T00:00:00"/>
    <s v="+380"/>
    <x v="1"/>
    <x v="150"/>
    <x v="107"/>
    <n v="3994"/>
  </r>
  <r>
    <n v="427"/>
    <s v="+7 630-011-3417"/>
    <s v="Лидия Андреевна Крюкова"/>
    <x v="1"/>
    <d v="2022-09-30T00:00:00"/>
    <s v="+7"/>
    <x v="0"/>
    <x v="151"/>
    <x v="174"/>
    <n v="468"/>
  </r>
  <r>
    <n v="236"/>
    <s v="+998 498-706-1394"/>
    <s v="Лонгин Арсенович Никонов"/>
    <x v="0"/>
    <d v="2022-09-16T00:00:00"/>
    <s v="+998"/>
    <x v="4"/>
    <x v="152"/>
    <x v="82"/>
    <n v="1071"/>
  </r>
  <r>
    <n v="267"/>
    <s v="+7 632-222-4524"/>
    <s v="Лора Болеславовна Потапова"/>
    <x v="0"/>
    <d v="2022-12-15T00:00:00"/>
    <s v="+7"/>
    <x v="0"/>
    <x v="153"/>
    <x v="175"/>
    <n v="3137"/>
  </r>
  <r>
    <n v="446"/>
    <s v="+992 028-876-8250"/>
    <s v="Лора Вадимовна Турова"/>
    <x v="0"/>
    <d v="2022-04-20T00:00:00"/>
    <s v="+992"/>
    <x v="2"/>
    <x v="153"/>
    <x v="108"/>
    <n v="1224"/>
  </r>
  <r>
    <n v="151"/>
    <s v="+375 280-614-3764"/>
    <s v="Лука Игнатьевич Власов"/>
    <x v="1"/>
    <d v="2022-12-28T00:00:00"/>
    <s v="+375"/>
    <x v="3"/>
    <x v="33"/>
    <x v="176"/>
    <n v="394"/>
  </r>
  <r>
    <n v="376"/>
    <s v="+375 690-843-0501"/>
    <s v="Лукин Борис Власович"/>
    <x v="0"/>
    <d v="2022-06-18T00:00:00"/>
    <s v="+375"/>
    <x v="3"/>
    <x v="154"/>
    <x v="177"/>
    <n v="1722"/>
  </r>
  <r>
    <n v="47"/>
    <s v="+375 077-514-8048"/>
    <s v="Лукин Харлампий Игнатович"/>
    <x v="1"/>
    <d v="2022-05-12T00:00:00"/>
    <s v="+375"/>
    <x v="3"/>
    <x v="154"/>
    <x v="178"/>
    <n v="2404"/>
  </r>
  <r>
    <n v="451"/>
    <s v="+7 321-005-5110"/>
    <s v="Лукия Ефимовна Тимофеева"/>
    <x v="0"/>
    <d v="2022-01-23T00:00:00"/>
    <s v="+7"/>
    <x v="0"/>
    <x v="155"/>
    <x v="104"/>
    <n v="2038"/>
  </r>
  <r>
    <n v="426"/>
    <s v="+992 253-231-6427"/>
    <s v="Лыткина Вера Ждановна"/>
    <x v="0"/>
    <d v="2022-07-26T00:00:00"/>
    <s v="+992"/>
    <x v="2"/>
    <x v="156"/>
    <x v="179"/>
    <n v="1964"/>
  </r>
  <r>
    <n v="345"/>
    <s v="+375 869-843-0628"/>
    <s v="Лыткина Ираида Александровна"/>
    <x v="0"/>
    <d v="2022-05-24T00:00:00"/>
    <s v="+375"/>
    <x v="3"/>
    <x v="156"/>
    <x v="30"/>
    <n v="3935"/>
  </r>
  <r>
    <n v="357"/>
    <s v="+998 523-421-5092"/>
    <s v="Любим Зиновьевич Брагин"/>
    <x v="0"/>
    <d v="2022-12-18T00:00:00"/>
    <s v="+998"/>
    <x v="4"/>
    <x v="157"/>
    <x v="150"/>
    <n v="452"/>
  </r>
  <r>
    <n v="59"/>
    <s v="+7 535-345-7895"/>
    <s v="Любовь Альбертовна Одинцова"/>
    <x v="0"/>
    <d v="2022-07-28T00:00:00"/>
    <s v="+7"/>
    <x v="0"/>
    <x v="158"/>
    <x v="35"/>
    <n v="1930"/>
  </r>
  <r>
    <n v="418"/>
    <s v="+375 253-379-5656"/>
    <s v="Любовь Богдановна Новикова"/>
    <x v="0"/>
    <d v="2022-05-19T00:00:00"/>
    <s v="+375"/>
    <x v="3"/>
    <x v="158"/>
    <x v="49"/>
    <n v="1404"/>
  </r>
  <r>
    <n v="350"/>
    <s v="+380 545-746-8707"/>
    <s v="Любовь Георгиевна Мамонтова"/>
    <x v="1"/>
    <d v="2022-05-03T00:00:00"/>
    <s v="+380"/>
    <x v="1"/>
    <x v="158"/>
    <x v="92"/>
    <n v="2080"/>
  </r>
  <r>
    <n v="254"/>
    <s v="+375 342-835-7024"/>
    <s v="Любовь Павловна Капустина"/>
    <x v="0"/>
    <d v="2022-10-28T00:00:00"/>
    <s v="+375"/>
    <x v="3"/>
    <x v="158"/>
    <x v="180"/>
    <n v="4234"/>
  </r>
  <r>
    <n v="74"/>
    <s v="+7 977-556-0650"/>
    <s v="Любовь Романовна Данилова"/>
    <x v="1"/>
    <d v="2022-10-23T00:00:00"/>
    <s v="+7"/>
    <x v="0"/>
    <x v="158"/>
    <x v="48"/>
    <n v="2803"/>
  </r>
  <r>
    <n v="277"/>
    <s v="+7 052-743-8708"/>
    <s v="Любомир Архипович Пономарев"/>
    <x v="0"/>
    <d v="2022-07-08T00:00:00"/>
    <s v="+7"/>
    <x v="0"/>
    <x v="159"/>
    <x v="64"/>
    <n v="3534"/>
  </r>
  <r>
    <n v="309"/>
    <s v="+7 524-548-9435"/>
    <s v="Любомир Валерианович Туров"/>
    <x v="1"/>
    <d v="2022-05-30T00:00:00"/>
    <s v="+7"/>
    <x v="0"/>
    <x v="159"/>
    <x v="24"/>
    <n v="502"/>
  </r>
  <r>
    <n v="264"/>
    <s v="+375 722-671-7064"/>
    <s v="Любомир Ермолаевич Стрелков"/>
    <x v="1"/>
    <d v="2022-12-12T00:00:00"/>
    <s v="+375"/>
    <x v="3"/>
    <x v="159"/>
    <x v="181"/>
    <n v="1485"/>
  </r>
  <r>
    <n v="430"/>
    <s v="+992 570-665-8734"/>
    <s v="Любосмысл Тихонович Веселов"/>
    <x v="1"/>
    <d v="2022-08-26T00:00:00"/>
    <s v="+992"/>
    <x v="2"/>
    <x v="160"/>
    <x v="133"/>
    <n v="573"/>
  </r>
  <r>
    <n v="433"/>
    <s v="+992 614-322-7161"/>
    <s v="Людмила Борисовна Иванова"/>
    <x v="0"/>
    <d v="2022-09-28T00:00:00"/>
    <s v="+992"/>
    <x v="2"/>
    <x v="79"/>
    <x v="80"/>
    <n v="350"/>
  </r>
  <r>
    <n v="112"/>
    <s v="+7 592-570-4871"/>
    <s v="Майя Вадимовна Рябова"/>
    <x v="1"/>
    <d v="2022-04-01T00:00:00"/>
    <s v="+7"/>
    <x v="0"/>
    <x v="161"/>
    <x v="182"/>
    <n v="220"/>
  </r>
  <r>
    <n v="122"/>
    <s v="+375 165-356-7542"/>
    <s v="Максим Анатольевич Семенов"/>
    <x v="1"/>
    <d v="2022-05-02T00:00:00"/>
    <s v="+375"/>
    <x v="3"/>
    <x v="162"/>
    <x v="10"/>
    <n v="1208"/>
  </r>
  <r>
    <n v="337"/>
    <s v="+7 197-654-6044"/>
    <s v="Максимова Евпраксия Ждановна"/>
    <x v="0"/>
    <d v="2022-11-10T00:00:00"/>
    <s v="+7"/>
    <x v="0"/>
    <x v="90"/>
    <x v="62"/>
    <n v="1634"/>
  </r>
  <r>
    <n v="13"/>
    <s v="+7 782-443-4000"/>
    <s v="Максимова Елена Валериевна"/>
    <x v="1"/>
    <d v="2022-06-12T00:00:00"/>
    <s v="+7"/>
    <x v="0"/>
    <x v="94"/>
    <x v="16"/>
    <n v="1791"/>
  </r>
  <r>
    <n v="386"/>
    <s v="+998 241-358-6988"/>
    <s v="Маргарита Ждановна Зуева"/>
    <x v="0"/>
    <d v="2022-06-22T00:00:00"/>
    <s v="+998"/>
    <x v="4"/>
    <x v="143"/>
    <x v="183"/>
    <n v="3153"/>
  </r>
  <r>
    <n v="232"/>
    <s v="+992 878-995-1603"/>
    <s v="Мария Анатольевна Смирнова"/>
    <x v="0"/>
    <d v="2022-12-28T00:00:00"/>
    <s v="+992"/>
    <x v="2"/>
    <x v="163"/>
    <x v="176"/>
    <n v="328"/>
  </r>
  <r>
    <n v="437"/>
    <s v="+998 049-489-2171"/>
    <s v="Мария Кузьминична Борисова"/>
    <x v="1"/>
    <d v="2022-01-15T00:00:00"/>
    <s v="+998"/>
    <x v="4"/>
    <x v="163"/>
    <x v="93"/>
    <n v="3039"/>
  </r>
  <r>
    <n v="159"/>
    <s v="+998 608-979-4237"/>
    <s v="Марк Яковлевич Корнилов"/>
    <x v="1"/>
    <d v="2022-05-05T00:00:00"/>
    <s v="+998"/>
    <x v="4"/>
    <x v="164"/>
    <x v="184"/>
    <n v="690"/>
  </r>
  <r>
    <n v="319"/>
    <s v="+998 213-223-6638"/>
    <s v="Маркова Василиса Юрьевна"/>
    <x v="0"/>
    <d v="2022-04-23T00:00:00"/>
    <s v="+998"/>
    <x v="4"/>
    <x v="47"/>
    <x v="51"/>
    <n v="1935"/>
  </r>
  <r>
    <n v="158"/>
    <s v="+998 941-560-7307"/>
    <s v="Маркова Ксения Максимовна"/>
    <x v="1"/>
    <d v="2022-07-10T00:00:00"/>
    <s v="+998"/>
    <x v="4"/>
    <x v="139"/>
    <x v="121"/>
    <n v="127"/>
  </r>
  <r>
    <n v="210"/>
    <s v="+998 936-440-2703"/>
    <s v="Мартын Августович Баранов"/>
    <x v="1"/>
    <d v="2022-02-10T00:00:00"/>
    <s v="+998"/>
    <x v="4"/>
    <x v="165"/>
    <x v="185"/>
    <n v="1204"/>
  </r>
  <r>
    <n v="331"/>
    <s v="+998 856-058-2613"/>
    <s v="Мартынов Фома Гордеевич"/>
    <x v="1"/>
    <d v="2022-09-09T00:00:00"/>
    <s v="+998"/>
    <x v="4"/>
    <x v="55"/>
    <x v="186"/>
    <n v="3074"/>
  </r>
  <r>
    <n v="445"/>
    <s v="+7 975-515-1931"/>
    <s v="Марфа Архиповна Белоусова"/>
    <x v="1"/>
    <d v="2022-04-25T00:00:00"/>
    <s v="+7"/>
    <x v="0"/>
    <x v="42"/>
    <x v="187"/>
    <n v="1524"/>
  </r>
  <r>
    <n v="133"/>
    <s v="+998 035-761-6314"/>
    <s v="Марфа Георгиевна Титова"/>
    <x v="1"/>
    <d v="2022-01-27T00:00:00"/>
    <s v="+998"/>
    <x v="4"/>
    <x v="42"/>
    <x v="41"/>
    <n v="158"/>
  </r>
  <r>
    <n v="243"/>
    <s v="+7 354-672-8947"/>
    <s v="Марфа Эдуардовна Макарова"/>
    <x v="1"/>
    <d v="2022-04-30T00:00:00"/>
    <s v="+7"/>
    <x v="0"/>
    <x v="42"/>
    <x v="188"/>
    <n v="897"/>
  </r>
  <r>
    <n v="143"/>
    <s v="+7 747-226-1755"/>
    <s v="Маслов Захар Феофанович"/>
    <x v="1"/>
    <d v="2022-02-09T00:00:00"/>
    <s v="+7"/>
    <x v="0"/>
    <x v="105"/>
    <x v="170"/>
    <n v="2445"/>
  </r>
  <r>
    <n v="153"/>
    <s v="+7 709-119-0759"/>
    <s v="Маслов Сократ Анатольевич"/>
    <x v="1"/>
    <d v="2022-08-29T00:00:00"/>
    <s v="+7"/>
    <x v="0"/>
    <x v="75"/>
    <x v="189"/>
    <n v="2577"/>
  </r>
  <r>
    <n v="329"/>
    <s v="+375 285-458-8961"/>
    <s v="Маслова Агафья Юрьевна"/>
    <x v="0"/>
    <d v="2022-04-02T00:00:00"/>
    <s v="+375"/>
    <x v="3"/>
    <x v="35"/>
    <x v="47"/>
    <n v="3213"/>
  </r>
  <r>
    <n v="444"/>
    <s v="+7 729-805-4220"/>
    <s v="Маслова Анастасия Станиславовна"/>
    <x v="0"/>
    <d v="2022-05-07T00:00:00"/>
    <s v="+7"/>
    <x v="0"/>
    <x v="20"/>
    <x v="190"/>
    <n v="920"/>
  </r>
  <r>
    <n v="78"/>
    <s v="+380 119-291-6424"/>
    <s v="Маслова Иванна Макаровна"/>
    <x v="0"/>
    <d v="2022-04-07T00:00:00"/>
    <s v="+380"/>
    <x v="1"/>
    <x v="66"/>
    <x v="191"/>
    <n v="2430"/>
  </r>
  <r>
    <n v="191"/>
    <s v="+380 728-449-1745"/>
    <s v="Матвей Адамович Богданов"/>
    <x v="0"/>
    <d v="2022-11-01T00:00:00"/>
    <s v="+380"/>
    <x v="1"/>
    <x v="60"/>
    <x v="192"/>
    <n v="8294"/>
  </r>
  <r>
    <n v="71"/>
    <s v="+380 341-215-3278"/>
    <s v="Медведева Алина Алексеевна"/>
    <x v="0"/>
    <d v="2022-07-20T00:00:00"/>
    <s v="+380"/>
    <x v="1"/>
    <x v="17"/>
    <x v="193"/>
    <n v="4375"/>
  </r>
  <r>
    <n v="248"/>
    <s v="+7 592-632-8448"/>
    <s v="Меркушева Марина Наумовна"/>
    <x v="1"/>
    <d v="2022-05-13T00:00:00"/>
    <s v="+7"/>
    <x v="0"/>
    <x v="137"/>
    <x v="127"/>
    <n v="285"/>
  </r>
  <r>
    <n v="495"/>
    <s v="+998 006-788-9211"/>
    <s v="Мефодий Филиппович Воробьев"/>
    <x v="0"/>
    <d v="2022-04-03T00:00:00"/>
    <s v="+998"/>
    <x v="4"/>
    <x v="166"/>
    <x v="2"/>
    <n v="842"/>
  </r>
  <r>
    <n v="117"/>
    <s v="+380 280-785-9631"/>
    <s v="Мирон Давидович Горбачев"/>
    <x v="0"/>
    <d v="2022-05-25T00:00:00"/>
    <s v="+380"/>
    <x v="1"/>
    <x v="167"/>
    <x v="194"/>
    <n v="3141"/>
  </r>
  <r>
    <n v="436"/>
    <s v="+7 613-538-5501"/>
    <s v="Миронов Аверкий Зиновьевич"/>
    <x v="1"/>
    <d v="2022-05-02T00:00:00"/>
    <s v="+7"/>
    <x v="0"/>
    <x v="168"/>
    <x v="10"/>
    <n v="2906"/>
  </r>
  <r>
    <n v="360"/>
    <s v="+375 427-098-5558"/>
    <s v="Миронов Фома Вилорович"/>
    <x v="1"/>
    <d v="2022-06-16T00:00:00"/>
    <s v="+375"/>
    <x v="3"/>
    <x v="55"/>
    <x v="165"/>
    <n v="2690"/>
  </r>
  <r>
    <n v="491"/>
    <s v="+7 411-977-9395"/>
    <s v="Михайлова Лора Наумовна"/>
    <x v="0"/>
    <d v="2022-07-10T00:00:00"/>
    <s v="+7"/>
    <x v="0"/>
    <x v="153"/>
    <x v="121"/>
    <n v="194"/>
  </r>
  <r>
    <n v="214"/>
    <s v="+7 147-975-5645"/>
    <s v="Михеев Андроник Ефимьевич"/>
    <x v="0"/>
    <d v="2022-02-09T00:00:00"/>
    <s v="+7"/>
    <x v="0"/>
    <x v="169"/>
    <x v="170"/>
    <n v="251"/>
  </r>
  <r>
    <n v="101"/>
    <s v="+7 173-514-9301"/>
    <s v="Михей Феликсович Лихачев"/>
    <x v="1"/>
    <d v="2022-06-15T00:00:00"/>
    <s v="+7"/>
    <x v="0"/>
    <x v="170"/>
    <x v="195"/>
    <n v="2302"/>
  </r>
  <r>
    <n v="498"/>
    <s v="+380 971-032-0139"/>
    <s v="Моисеев Евстафий Чеславович"/>
    <x v="0"/>
    <d v="2022-06-09T00:00:00"/>
    <s v="+380"/>
    <x v="1"/>
    <x v="171"/>
    <x v="15"/>
    <n v="1380"/>
  </r>
  <r>
    <n v="2"/>
    <s v="+998 824-309-1395"/>
    <s v="Морозова Майя Борисовна"/>
    <x v="1"/>
    <d v="2022-08-02T00:00:00"/>
    <s v="+998"/>
    <x v="4"/>
    <x v="161"/>
    <x v="134"/>
    <n v="1992"/>
  </r>
  <r>
    <n v="23"/>
    <s v="+7 142-825-3773"/>
    <s v="Морозова Феврония Николаевна"/>
    <x v="1"/>
    <d v="2022-05-25T00:00:00"/>
    <s v="+7"/>
    <x v="0"/>
    <x v="172"/>
    <x v="194"/>
    <n v="147"/>
  </r>
  <r>
    <n v="456"/>
    <s v="+7 584-823-9648"/>
    <s v="Муравьева Алла Петровна"/>
    <x v="0"/>
    <d v="2022-02-26T00:00:00"/>
    <s v="+7"/>
    <x v="0"/>
    <x v="18"/>
    <x v="196"/>
    <n v="903"/>
  </r>
  <r>
    <n v="431"/>
    <s v="+7 869-111-2094"/>
    <s v="Мясников Зосима Якубович"/>
    <x v="1"/>
    <d v="2022-03-03T00:00:00"/>
    <s v="+7"/>
    <x v="0"/>
    <x v="173"/>
    <x v="197"/>
    <n v="876"/>
  </r>
  <r>
    <n v="459"/>
    <s v="+7 007-157-8873"/>
    <s v="Назар Августович Назаров"/>
    <x v="0"/>
    <d v="2022-07-01T00:00:00"/>
    <s v="+7"/>
    <x v="0"/>
    <x v="174"/>
    <x v="74"/>
    <n v="1294"/>
  </r>
  <r>
    <n v="205"/>
    <s v="+7 689-265-9126"/>
    <s v="Назаров Пантелеймон Трофимович"/>
    <x v="0"/>
    <d v="2022-12-23T00:00:00"/>
    <s v="+7"/>
    <x v="0"/>
    <x v="175"/>
    <x v="198"/>
    <n v="446"/>
  </r>
  <r>
    <n v="355"/>
    <s v="+7 181-999-1398"/>
    <s v="Назарова Ия Ивановна"/>
    <x v="1"/>
    <d v="2022-03-11T00:00:00"/>
    <s v="+7"/>
    <x v="0"/>
    <x v="116"/>
    <x v="199"/>
    <n v="451"/>
  </r>
  <r>
    <n v="279"/>
    <s v="+998 661-487-5525"/>
    <s v="Наталья Геннадьевна Колесникова"/>
    <x v="0"/>
    <d v="2022-08-13T00:00:00"/>
    <s v="+998"/>
    <x v="4"/>
    <x v="176"/>
    <x v="200"/>
    <n v="677"/>
  </r>
  <r>
    <n v="297"/>
    <s v="+380 802-906-1048"/>
    <s v="Нестеров Чеслав Аверьянович"/>
    <x v="1"/>
    <d v="2022-04-15T00:00:00"/>
    <s v="+380"/>
    <x v="1"/>
    <x v="177"/>
    <x v="201"/>
    <n v="795"/>
  </r>
  <r>
    <n v="352"/>
    <s v="+7 414-973-8213"/>
    <s v="Нестерова Таисия Яковлевна"/>
    <x v="1"/>
    <d v="2022-01-12T00:00:00"/>
    <s v="+7"/>
    <x v="0"/>
    <x v="107"/>
    <x v="52"/>
    <n v="1113"/>
  </r>
  <r>
    <n v="489"/>
    <s v="+7 778-043-0691"/>
    <s v="Никанор Феодосьевич Воронов"/>
    <x v="0"/>
    <d v="2022-01-26T00:00:00"/>
    <s v="+7"/>
    <x v="0"/>
    <x v="178"/>
    <x v="113"/>
    <n v="1900"/>
  </r>
  <r>
    <n v="21"/>
    <s v="+375 299-252-6550"/>
    <s v="Никита Венедиктович Третьяков"/>
    <x v="0"/>
    <d v="2022-11-16T00:00:00"/>
    <s v="+375"/>
    <x v="3"/>
    <x v="179"/>
    <x v="101"/>
    <n v="1077"/>
  </r>
  <r>
    <n v="98"/>
    <s v="+7 379-140-2865"/>
    <s v="Никита Виленович Степанов"/>
    <x v="0"/>
    <d v="2022-03-17T00:00:00"/>
    <s v="+7"/>
    <x v="0"/>
    <x v="179"/>
    <x v="202"/>
    <n v="1467"/>
  </r>
  <r>
    <n v="119"/>
    <s v="+7 724-995-2653"/>
    <s v="Никитин Светозар Харлампьевич"/>
    <x v="1"/>
    <d v="2022-05-09T00:00:00"/>
    <s v="+7"/>
    <x v="0"/>
    <x v="180"/>
    <x v="203"/>
    <n v="1747"/>
  </r>
  <r>
    <n v="466"/>
    <s v="+375 956-020-3484"/>
    <s v="Никитина Лора Георгиевна"/>
    <x v="0"/>
    <d v="2022-07-30T00:00:00"/>
    <s v="+375"/>
    <x v="3"/>
    <x v="181"/>
    <x v="112"/>
    <n v="2048"/>
  </r>
  <r>
    <n v="453"/>
    <s v="+7 648-807-1917"/>
    <s v="Никифоров Богдан Харитонович"/>
    <x v="0"/>
    <d v="2022-03-15T00:00:00"/>
    <s v="+7"/>
    <x v="0"/>
    <x v="182"/>
    <x v="115"/>
    <n v="797"/>
  </r>
  <r>
    <n v="368"/>
    <s v="+998 481-371-2630"/>
    <s v="Никодим Арсенович Потапов"/>
    <x v="0"/>
    <d v="2022-11-07T00:00:00"/>
    <s v="+998"/>
    <x v="4"/>
    <x v="37"/>
    <x v="204"/>
    <n v="1989"/>
  </r>
  <r>
    <n v="12"/>
    <s v="+375 682-373-1802"/>
    <s v="Никодим Игоревич Бобров"/>
    <x v="0"/>
    <d v="2022-10-08T00:00:00"/>
    <s v="+375"/>
    <x v="3"/>
    <x v="37"/>
    <x v="78"/>
    <n v="1819"/>
  </r>
  <r>
    <n v="301"/>
    <s v="+7 727-444-8253"/>
    <s v="Николаева Зинаида Ивановна"/>
    <x v="0"/>
    <d v="2022-06-02T00:00:00"/>
    <s v="+7"/>
    <x v="0"/>
    <x v="183"/>
    <x v="205"/>
    <n v="844"/>
  </r>
  <r>
    <n v="290"/>
    <s v="+7 244-331-6219"/>
    <s v="Николай Гавриилович Савин"/>
    <x v="0"/>
    <d v="2022-08-04T00:00:00"/>
    <s v="+7"/>
    <x v="0"/>
    <x v="184"/>
    <x v="151"/>
    <n v="1146"/>
  </r>
  <r>
    <n v="220"/>
    <s v="+380 169-087-4183"/>
    <s v="Николай Феоктистович Дроздов"/>
    <x v="1"/>
    <d v="2022-01-09T00:00:00"/>
    <s v="+380"/>
    <x v="1"/>
    <x v="184"/>
    <x v="154"/>
    <n v="2229"/>
  </r>
  <r>
    <n v="216"/>
    <s v="+992 638-430-8419"/>
    <s v="Никонов Софон Авдеевич"/>
    <x v="1"/>
    <d v="2022-04-04T00:00:00"/>
    <s v="+992"/>
    <x v="2"/>
    <x v="147"/>
    <x v="158"/>
    <n v="1221"/>
  </r>
  <r>
    <n v="138"/>
    <s v="+380 229-176-0124"/>
    <s v="Нинель Кузьминична Журавлева"/>
    <x v="0"/>
    <d v="2022-06-11T00:00:00"/>
    <s v="+380"/>
    <x v="1"/>
    <x v="185"/>
    <x v="77"/>
    <n v="1084"/>
  </r>
  <r>
    <n v="397"/>
    <s v="+375 372-396-9651"/>
    <s v="Нинель Натановна Лазарева"/>
    <x v="1"/>
    <d v="2022-06-16T00:00:00"/>
    <s v="+375"/>
    <x v="3"/>
    <x v="185"/>
    <x v="165"/>
    <n v="2145"/>
  </r>
  <r>
    <n v="201"/>
    <s v="+992 994-189-2821"/>
    <s v="Новиков Ростислав Августович"/>
    <x v="0"/>
    <d v="2022-10-09T00:00:00"/>
    <s v="+992"/>
    <x v="2"/>
    <x v="186"/>
    <x v="206"/>
    <n v="1367"/>
  </r>
  <r>
    <n v="320"/>
    <s v="+375 529-351-9731"/>
    <s v="Новикова Ия Рубеновна"/>
    <x v="1"/>
    <d v="2022-11-04T00:00:00"/>
    <s v="+375"/>
    <x v="3"/>
    <x v="116"/>
    <x v="66"/>
    <n v="1928"/>
  </r>
  <r>
    <n v="481"/>
    <s v="+375 743-922-4671"/>
    <s v="Новикова Лидия Павловна"/>
    <x v="0"/>
    <d v="2022-07-14T00:00:00"/>
    <s v="+375"/>
    <x v="3"/>
    <x v="151"/>
    <x v="43"/>
    <n v="2576"/>
  </r>
  <r>
    <n v="116"/>
    <s v="+7 753-596-5037"/>
    <s v="Носкова Вера Федоровна"/>
    <x v="1"/>
    <d v="2022-03-23T00:00:00"/>
    <s v="+7"/>
    <x v="0"/>
    <x v="50"/>
    <x v="167"/>
    <n v="2303"/>
  </r>
  <r>
    <n v="464"/>
    <s v="+7 260-379-8995"/>
    <s v="Носкова Ольга Ждановна"/>
    <x v="1"/>
    <d v="2022-09-23T00:00:00"/>
    <s v="+7"/>
    <x v="0"/>
    <x v="187"/>
    <x v="36"/>
    <n v="568"/>
  </r>
  <r>
    <n v="105"/>
    <s v="+998 284-687-3096"/>
    <s v="Овчинникова Зоя Вячеславовна"/>
    <x v="0"/>
    <d v="2022-12-23T00:00:00"/>
    <s v="+998"/>
    <x v="4"/>
    <x v="106"/>
    <x v="198"/>
    <n v="3289"/>
  </r>
  <r>
    <n v="299"/>
    <s v="+380 254-333-6466"/>
    <s v="Одинцов Анисим Евсеевич"/>
    <x v="1"/>
    <d v="2022-04-15T00:00:00"/>
    <s v="+380"/>
    <x v="1"/>
    <x v="188"/>
    <x v="201"/>
    <n v="1222"/>
  </r>
  <r>
    <n v="242"/>
    <s v="+7 352-652-3977"/>
    <s v="Октябрина Павловна Зимина"/>
    <x v="1"/>
    <d v="2022-07-05T00:00:00"/>
    <s v="+7"/>
    <x v="0"/>
    <x v="189"/>
    <x v="207"/>
    <n v="2637"/>
  </r>
  <r>
    <n v="461"/>
    <s v="+998 087-023-3754"/>
    <s v="Олимпиада Львовна Михайлова"/>
    <x v="0"/>
    <d v="2022-04-16T00:00:00"/>
    <s v="+998"/>
    <x v="4"/>
    <x v="190"/>
    <x v="208"/>
    <n v="386"/>
  </r>
  <r>
    <n v="488"/>
    <s v="+375 477-336-9780"/>
    <s v="Ольга Аскольдовна Данилова"/>
    <x v="0"/>
    <d v="2022-06-26T00:00:00"/>
    <s v="+375"/>
    <x v="3"/>
    <x v="187"/>
    <x v="84"/>
    <n v="1264"/>
  </r>
  <r>
    <n v="370"/>
    <s v="+992 902-872-9763"/>
    <s v="Орехова Кира Натановна"/>
    <x v="0"/>
    <d v="2022-06-14T00:00:00"/>
    <s v="+992"/>
    <x v="2"/>
    <x v="123"/>
    <x v="209"/>
    <n v="2106"/>
  </r>
  <r>
    <n v="335"/>
    <s v="+998 353-736-8172"/>
    <s v="Осипов Светозар Ефремович"/>
    <x v="1"/>
    <d v="2022-02-27T00:00:00"/>
    <s v="+998"/>
    <x v="4"/>
    <x v="191"/>
    <x v="102"/>
    <n v="3908"/>
  </r>
  <r>
    <n v="150"/>
    <s v="+998 176-720-2162"/>
    <s v="Панова Евгения Викторовна"/>
    <x v="1"/>
    <d v="2022-03-02T00:00:00"/>
    <s v="+998"/>
    <x v="4"/>
    <x v="88"/>
    <x v="210"/>
    <n v="1190"/>
  </r>
  <r>
    <n v="42"/>
    <s v="+992 883-671-0611"/>
    <s v="Панфил Федотович Шаров"/>
    <x v="0"/>
    <d v="2022-08-10T00:00:00"/>
    <s v="+992"/>
    <x v="2"/>
    <x v="192"/>
    <x v="79"/>
    <n v="6110"/>
  </r>
  <r>
    <n v="402"/>
    <s v="+998 999-821-3025"/>
    <s v="Пахом Даниилович Кузьмин"/>
    <x v="0"/>
    <d v="2022-06-30T00:00:00"/>
    <s v="+998"/>
    <x v="4"/>
    <x v="193"/>
    <x v="211"/>
    <n v="2388"/>
  </r>
  <r>
    <n v="56"/>
    <s v="+992 555-207-4186"/>
    <s v="Пелагея Антоновна Цветкова"/>
    <x v="1"/>
    <d v="2022-04-11T00:00:00"/>
    <s v="+992"/>
    <x v="2"/>
    <x v="124"/>
    <x v="114"/>
    <n v="2450"/>
  </r>
  <r>
    <n v="449"/>
    <s v="+992 314-900-5858"/>
    <s v="Пестов Измаил Глебович"/>
    <x v="1"/>
    <d v="2022-03-25T00:00:00"/>
    <s v="+992"/>
    <x v="2"/>
    <x v="109"/>
    <x v="212"/>
    <n v="1455"/>
  </r>
  <r>
    <n v="196"/>
    <s v="+7 352-977-7374"/>
    <s v="Петрова Майя Богдановна"/>
    <x v="0"/>
    <d v="2022-10-01T00:00:00"/>
    <s v="+7"/>
    <x v="0"/>
    <x v="161"/>
    <x v="27"/>
    <n v="2675"/>
  </r>
  <r>
    <n v="131"/>
    <s v="+7 899-265-0963"/>
    <s v="Полина Николаевна Евдокимова"/>
    <x v="0"/>
    <d v="2022-05-12T00:00:00"/>
    <s v="+7"/>
    <x v="0"/>
    <x v="194"/>
    <x v="178"/>
    <n v="190"/>
  </r>
  <r>
    <n v="318"/>
    <s v="+998 826-456-9884"/>
    <s v="Поляков Боян Андреевич"/>
    <x v="0"/>
    <d v="2022-11-27T00:00:00"/>
    <s v="+998"/>
    <x v="4"/>
    <x v="39"/>
    <x v="120"/>
    <n v="4778"/>
  </r>
  <r>
    <n v="306"/>
    <s v="+380 672-066-4140"/>
    <s v="Поляков Силантий Адамович"/>
    <x v="0"/>
    <d v="2022-11-07T00:00:00"/>
    <s v="+380"/>
    <x v="1"/>
    <x v="195"/>
    <x v="204"/>
    <n v="2276"/>
  </r>
  <r>
    <n v="287"/>
    <s v="+7 752-341-5050"/>
    <s v="Полякова Анжела Аскольдовна"/>
    <x v="0"/>
    <d v="2022-02-16T00:00:00"/>
    <s v="+7"/>
    <x v="0"/>
    <x v="22"/>
    <x v="131"/>
    <n v="4206"/>
  </r>
  <r>
    <n v="485"/>
    <s v="+7 927-005-2176"/>
    <s v="Пономарев Творимир Демидович"/>
    <x v="1"/>
    <d v="2022-06-11T00:00:00"/>
    <s v="+7"/>
    <x v="0"/>
    <x v="196"/>
    <x v="77"/>
    <n v="398"/>
  </r>
  <r>
    <n v="1"/>
    <s v="+7 945-211-9429"/>
    <s v="Потап Егорович Лапин"/>
    <x v="0"/>
    <d v="2022-01-24T00:00:00"/>
    <s v="+7"/>
    <x v="0"/>
    <x v="197"/>
    <x v="39"/>
    <n v="1847"/>
  </r>
  <r>
    <n v="438"/>
    <s v="+998 225-019-2493"/>
    <s v="Прасковья Петровна Дементьева"/>
    <x v="0"/>
    <d v="2022-05-12T00:00:00"/>
    <s v="+998"/>
    <x v="4"/>
    <x v="128"/>
    <x v="178"/>
    <n v="1100"/>
  </r>
  <r>
    <n v="323"/>
    <s v="+992 647-315-8824"/>
    <s v="Прасковья Яковлевна Белоусова"/>
    <x v="0"/>
    <d v="2022-09-17T00:00:00"/>
    <s v="+992"/>
    <x v="2"/>
    <x v="128"/>
    <x v="17"/>
    <n v="4995"/>
  </r>
  <r>
    <n v="114"/>
    <s v="+7 393-681-6723"/>
    <s v="Прокл Тимурович Александров"/>
    <x v="0"/>
    <d v="2022-11-24T00:00:00"/>
    <s v="+7"/>
    <x v="0"/>
    <x v="198"/>
    <x v="149"/>
    <n v="1105"/>
  </r>
  <r>
    <n v="206"/>
    <s v="+7 916-678-5714"/>
    <s v="Радислав Герасимович Колобов"/>
    <x v="1"/>
    <d v="2022-01-07T00:00:00"/>
    <s v="+7"/>
    <x v="0"/>
    <x v="199"/>
    <x v="213"/>
    <n v="896"/>
  </r>
  <r>
    <n v="381"/>
    <s v="+998 583-780-6740"/>
    <s v="Раиса Станиславовна Чернова"/>
    <x v="1"/>
    <d v="2022-06-02T00:00:00"/>
    <s v="+998"/>
    <x v="4"/>
    <x v="31"/>
    <x v="205"/>
    <n v="3158"/>
  </r>
  <r>
    <n v="330"/>
    <s v="+998 016-556-9015"/>
    <s v="Ратибор Андреевич Маслов"/>
    <x v="1"/>
    <d v="2022-09-11T00:00:00"/>
    <s v="+998"/>
    <x v="4"/>
    <x v="200"/>
    <x v="29"/>
    <n v="1942"/>
  </r>
  <r>
    <n v="64"/>
    <s v="+998 488-220-8790"/>
    <s v="Ратибор Арсеньевич Петров"/>
    <x v="0"/>
    <d v="2022-05-26T00:00:00"/>
    <s v="+998"/>
    <x v="4"/>
    <x v="200"/>
    <x v="19"/>
    <n v="833"/>
  </r>
  <r>
    <n v="134"/>
    <s v="+7 288-468-9287"/>
    <s v="Регина Кирилловна Нестерова"/>
    <x v="0"/>
    <d v="2022-07-11T00:00:00"/>
    <s v="+7"/>
    <x v="0"/>
    <x v="201"/>
    <x v="214"/>
    <n v="3712"/>
  </r>
  <r>
    <n v="371"/>
    <s v="+380 616-238-3294"/>
    <s v="Регина Сергеевна Ефимова"/>
    <x v="1"/>
    <d v="2022-10-10T00:00:00"/>
    <s v="+380"/>
    <x v="1"/>
    <x v="201"/>
    <x v="215"/>
    <n v="1806"/>
  </r>
  <r>
    <n v="328"/>
    <s v="+7 425-907-2619"/>
    <s v="Регина Сергеевна Чернова"/>
    <x v="0"/>
    <d v="2022-01-07T00:00:00"/>
    <s v="+7"/>
    <x v="0"/>
    <x v="201"/>
    <x v="213"/>
    <n v="4281"/>
  </r>
  <r>
    <n v="54"/>
    <s v="+375 824-010-1358"/>
    <s v="Рогов Сила Гордеевич"/>
    <x v="1"/>
    <d v="2022-10-13T00:00:00"/>
    <s v="+375"/>
    <x v="3"/>
    <x v="202"/>
    <x v="216"/>
    <n v="1451"/>
  </r>
  <r>
    <n v="185"/>
    <s v="+998 737-854-0193"/>
    <s v="Родион Яковлевич Коновалов"/>
    <x v="1"/>
    <d v="2022-05-02T00:00:00"/>
    <s v="+998"/>
    <x v="4"/>
    <x v="64"/>
    <x v="10"/>
    <n v="2353"/>
  </r>
  <r>
    <n v="364"/>
    <s v="+7 139-999-3338"/>
    <s v="Родионова Евпраксия Олеговна"/>
    <x v="0"/>
    <d v="2022-11-18T00:00:00"/>
    <s v="+7"/>
    <x v="0"/>
    <x v="90"/>
    <x v="138"/>
    <n v="5313"/>
  </r>
  <r>
    <n v="327"/>
    <s v="+992 257-520-2828"/>
    <s v="Рожкова Маргарита Артемовна"/>
    <x v="1"/>
    <d v="2022-01-04T00:00:00"/>
    <s v="+992"/>
    <x v="2"/>
    <x v="143"/>
    <x v="59"/>
    <n v="1510"/>
  </r>
  <r>
    <n v="80"/>
    <s v="+375 515-558-2884"/>
    <s v="Рубен Димитриевич Веселов"/>
    <x v="1"/>
    <d v="2022-03-03T00:00:00"/>
    <s v="+375"/>
    <x v="3"/>
    <x v="203"/>
    <x v="197"/>
    <n v="2588"/>
  </r>
  <r>
    <n v="172"/>
    <s v="+7 326-132-7435"/>
    <s v="Русаков Лев Тимурович"/>
    <x v="1"/>
    <d v="2022-06-25T00:00:00"/>
    <s v="+7"/>
    <x v="0"/>
    <x v="204"/>
    <x v="217"/>
    <n v="1465"/>
  </r>
  <r>
    <n v="181"/>
    <s v="+380 921-086-4453"/>
    <s v="Русаков Модест Захарьевич"/>
    <x v="0"/>
    <d v="2022-01-07T00:00:00"/>
    <s v="+380"/>
    <x v="1"/>
    <x v="205"/>
    <x v="213"/>
    <n v="2644"/>
  </r>
  <r>
    <n v="470"/>
    <s v="+992 544-936-8109"/>
    <s v="Русакова Полина Михайловна"/>
    <x v="0"/>
    <d v="2022-05-09T00:00:00"/>
    <s v="+992"/>
    <x v="2"/>
    <x v="194"/>
    <x v="203"/>
    <n v="1321"/>
  </r>
  <r>
    <n v="278"/>
    <s v="+998 276-111-5039"/>
    <s v="Савватий Богданович Фролов"/>
    <x v="1"/>
    <d v="2022-12-25T00:00:00"/>
    <s v="+998"/>
    <x v="4"/>
    <x v="206"/>
    <x v="218"/>
    <n v="1345"/>
  </r>
  <r>
    <n v="312"/>
    <s v="+7 844-239-9142"/>
    <s v="Савельев Климент Гурьевич"/>
    <x v="0"/>
    <d v="2022-11-21T00:00:00"/>
    <s v="+7"/>
    <x v="0"/>
    <x v="207"/>
    <x v="81"/>
    <n v="523"/>
  </r>
  <r>
    <n v="202"/>
    <s v="+375 840-221-8767"/>
    <s v="Сазонова Оксана Александровна"/>
    <x v="1"/>
    <d v="2022-07-24T00:00:00"/>
    <s v="+375"/>
    <x v="3"/>
    <x v="208"/>
    <x v="219"/>
    <n v="3716"/>
  </r>
  <r>
    <n v="65"/>
    <s v="+380 264-466-6372"/>
    <s v="Самойлова Жанна Семеновна"/>
    <x v="1"/>
    <d v="2022-03-03T00:00:00"/>
    <s v="+380"/>
    <x v="1"/>
    <x v="34"/>
    <x v="197"/>
    <n v="3215"/>
  </r>
  <r>
    <n v="229"/>
    <s v="+375 079-578-9874"/>
    <s v="Самойлова Татьяна Эльдаровна"/>
    <x v="1"/>
    <d v="2022-07-24T00:00:00"/>
    <s v="+375"/>
    <x v="3"/>
    <x v="209"/>
    <x v="219"/>
    <n v="3236"/>
  </r>
  <r>
    <n v="168"/>
    <s v="+998 113-461-2855"/>
    <s v="Самсонов Борислав Фролович"/>
    <x v="0"/>
    <d v="2022-05-25T00:00:00"/>
    <s v="+998"/>
    <x v="4"/>
    <x v="210"/>
    <x v="194"/>
    <n v="780"/>
  </r>
  <r>
    <n v="450"/>
    <s v="+7 038-725-7867"/>
    <s v="Самуил Зиновьевич Фокин"/>
    <x v="0"/>
    <d v="2022-02-27T00:00:00"/>
    <s v="+7"/>
    <x v="0"/>
    <x v="211"/>
    <x v="102"/>
    <n v="697"/>
  </r>
  <r>
    <n v="282"/>
    <s v="+998 782-759-1031"/>
    <s v="Светлана Семеновна Николаева"/>
    <x v="0"/>
    <d v="2022-06-23T00:00:00"/>
    <s v="+998"/>
    <x v="4"/>
    <x v="212"/>
    <x v="220"/>
    <n v="1029"/>
  </r>
  <r>
    <n v="103"/>
    <s v="+998 833-068-3629"/>
    <s v="Сергеев Панкратий Теймуразович"/>
    <x v="0"/>
    <d v="2022-08-14T00:00:00"/>
    <s v="+998"/>
    <x v="4"/>
    <x v="213"/>
    <x v="53"/>
    <n v="2880"/>
  </r>
  <r>
    <n v="487"/>
    <s v="+7 263-859-8875"/>
    <s v="Сидор Вячеславович Зиновьев"/>
    <x v="0"/>
    <d v="2022-09-11T00:00:00"/>
    <s v="+7"/>
    <x v="0"/>
    <x v="214"/>
    <x v="29"/>
    <n v="1133"/>
  </r>
  <r>
    <n v="194"/>
    <s v="+7 273-904-5457"/>
    <s v="Сила Денисович Гурьев"/>
    <x v="0"/>
    <d v="2022-12-29T00:00:00"/>
    <s v="+7"/>
    <x v="0"/>
    <x v="202"/>
    <x v="221"/>
    <n v="1017"/>
  </r>
  <r>
    <n v="11"/>
    <s v="+992 372-939-7775"/>
    <s v="Силин Антип Ильясович"/>
    <x v="1"/>
    <d v="2022-05-09T00:00:00"/>
    <s v="+992"/>
    <x v="2"/>
    <x v="215"/>
    <x v="203"/>
    <n v="1738"/>
  </r>
  <r>
    <n v="441"/>
    <s v="+998 286-143-0624"/>
    <s v="Силина Татьяна Аркадьевна"/>
    <x v="1"/>
    <d v="2022-11-02T00:00:00"/>
    <s v="+998"/>
    <x v="4"/>
    <x v="216"/>
    <x v="72"/>
    <n v="89"/>
  </r>
  <r>
    <n v="233"/>
    <s v="+992 013-075-6493"/>
    <s v="Синклитикия Никифоровна Овчинникова"/>
    <x v="0"/>
    <d v="2022-02-24T00:00:00"/>
    <s v="+992"/>
    <x v="2"/>
    <x v="217"/>
    <x v="142"/>
    <n v="1082"/>
  </r>
  <r>
    <n v="379"/>
    <s v="+992 471-072-5643"/>
    <s v="Соколова Кира Дмитриевна"/>
    <x v="1"/>
    <d v="2022-01-20T00:00:00"/>
    <s v="+992"/>
    <x v="2"/>
    <x v="123"/>
    <x v="222"/>
    <n v="2152"/>
  </r>
  <r>
    <n v="378"/>
    <s v="+7 322-351-7967"/>
    <s v="Сократ Юльевич Афанасьев"/>
    <x v="1"/>
    <d v="2022-05-29T00:00:00"/>
    <s v="+7"/>
    <x v="0"/>
    <x v="75"/>
    <x v="42"/>
    <n v="261"/>
  </r>
  <r>
    <n v="162"/>
    <s v="+992 086-931-5836"/>
    <s v="Соловьев Родион Данилович"/>
    <x v="1"/>
    <d v="2022-03-19T00:00:00"/>
    <s v="+992"/>
    <x v="2"/>
    <x v="64"/>
    <x v="223"/>
    <n v="1311"/>
  </r>
  <r>
    <n v="304"/>
    <s v="+7 891-832-3772"/>
    <s v="Сорокина Марфа Викторовна"/>
    <x v="1"/>
    <d v="2022-11-21T00:00:00"/>
    <s v="+7"/>
    <x v="0"/>
    <x v="218"/>
    <x v="81"/>
    <n v="681"/>
  </r>
  <r>
    <n v="274"/>
    <s v="+7 264-686-5607"/>
    <s v="Сорокина Феврония Геннадьевна"/>
    <x v="0"/>
    <d v="2022-02-15T00:00:00"/>
    <s v="+7"/>
    <x v="0"/>
    <x v="218"/>
    <x v="224"/>
    <n v="1997"/>
  </r>
  <r>
    <n v="363"/>
    <s v="+998 607-517-9439"/>
    <s v="Сорокина Феврония Натановна"/>
    <x v="1"/>
    <d v="2022-04-24T00:00:00"/>
    <s v="+998"/>
    <x v="4"/>
    <x v="218"/>
    <x v="65"/>
    <n v="648"/>
  </r>
  <r>
    <n v="411"/>
    <s v="+992 587-542-2147"/>
    <s v="Спиридон Владленович Воронцов"/>
    <x v="1"/>
    <d v="2022-04-22T00:00:00"/>
    <s v="+992"/>
    <x v="2"/>
    <x v="219"/>
    <x v="6"/>
    <n v="1473"/>
  </r>
  <r>
    <n v="49"/>
    <s v="+992 750-248-5649"/>
    <s v="Спиридон Чеславович Абрамов"/>
    <x v="0"/>
    <d v="2022-04-21T00:00:00"/>
    <s v="+992"/>
    <x v="2"/>
    <x v="219"/>
    <x v="225"/>
    <n v="872"/>
  </r>
  <r>
    <n v="135"/>
    <s v="+7 402-873-2919"/>
    <s v="Станислав Ильясович Ширяев"/>
    <x v="0"/>
    <d v="2022-02-10T00:00:00"/>
    <s v="+7"/>
    <x v="0"/>
    <x v="220"/>
    <x v="185"/>
    <n v="630"/>
  </r>
  <r>
    <n v="385"/>
    <s v="+380 030-761-0677"/>
    <s v="Стрелков Геннадий Бориславович"/>
    <x v="1"/>
    <d v="2022-07-11T00:00:00"/>
    <s v="+380"/>
    <x v="1"/>
    <x v="221"/>
    <x v="214"/>
    <n v="4334"/>
  </r>
  <r>
    <n v="91"/>
    <s v="+7 289-019-1718"/>
    <s v="Стрелкова Наина Эдуардовна"/>
    <x v="1"/>
    <d v="2022-05-06T00:00:00"/>
    <s v="+7"/>
    <x v="0"/>
    <x v="72"/>
    <x v="226"/>
    <n v="908"/>
  </r>
  <r>
    <n v="203"/>
    <s v="+7 466-253-9021"/>
    <s v="Суханов Станислав Архипович"/>
    <x v="1"/>
    <d v="2022-05-04T00:00:00"/>
    <s v="+7"/>
    <x v="0"/>
    <x v="220"/>
    <x v="227"/>
    <n v="2430"/>
  </r>
  <r>
    <n v="322"/>
    <s v="+380 459-176-1508"/>
    <s v="Суханова Алла Эльдаровна"/>
    <x v="0"/>
    <d v="2022-11-21T00:00:00"/>
    <s v="+380"/>
    <x v="1"/>
    <x v="18"/>
    <x v="81"/>
    <n v="2336"/>
  </r>
  <r>
    <n v="121"/>
    <s v="+7 925-005-3361"/>
    <s v="Сысоева Светлана Захаровна"/>
    <x v="0"/>
    <d v="2022-07-21T00:00:00"/>
    <s v="+7"/>
    <x v="0"/>
    <x v="212"/>
    <x v="228"/>
    <n v="3258"/>
  </r>
  <r>
    <n v="106"/>
    <s v="+380 086-392-5406"/>
    <s v="Таисия Богдановна Якушева"/>
    <x v="0"/>
    <d v="2022-10-24T00:00:00"/>
    <s v="+380"/>
    <x v="1"/>
    <x v="107"/>
    <x v="12"/>
    <n v="2950"/>
  </r>
  <r>
    <n v="140"/>
    <s v="+7 093-201-9949"/>
    <s v="Татьяна Михайловна Новикова"/>
    <x v="0"/>
    <d v="2022-03-07T00:00:00"/>
    <s v="+7"/>
    <x v="0"/>
    <x v="209"/>
    <x v="229"/>
    <n v="2699"/>
  </r>
  <r>
    <n v="31"/>
    <s v="+380 250-699-1873"/>
    <s v="Татьяна Павловна Павлова"/>
    <x v="1"/>
    <d v="2022-01-19T00:00:00"/>
    <s v="+380"/>
    <x v="1"/>
    <x v="209"/>
    <x v="99"/>
    <n v="1444"/>
  </r>
  <r>
    <n v="482"/>
    <s v="+380 958-231-6305"/>
    <s v="Творимир Артурович Гришин"/>
    <x v="1"/>
    <d v="2022-04-28T00:00:00"/>
    <s v="+380"/>
    <x v="1"/>
    <x v="196"/>
    <x v="230"/>
    <n v="1530"/>
  </r>
  <r>
    <n v="292"/>
    <s v="+7 421-153-6302"/>
    <s v="Тимофеев Аполлинарий Фомич"/>
    <x v="1"/>
    <d v="2022-02-16T00:00:00"/>
    <s v="+7"/>
    <x v="0"/>
    <x v="222"/>
    <x v="131"/>
    <n v="2259"/>
  </r>
  <r>
    <n v="388"/>
    <s v="+7 892-625-6649"/>
    <s v="Тимофеева Анастасия Натановна"/>
    <x v="0"/>
    <d v="2022-01-20T00:00:00"/>
    <s v="+7"/>
    <x v="0"/>
    <x v="20"/>
    <x v="222"/>
    <n v="4409"/>
  </r>
  <r>
    <n v="260"/>
    <s v="+380 533-078-8885"/>
    <s v="Титова Ксения Дмитриевна"/>
    <x v="0"/>
    <d v="2022-06-17T00:00:00"/>
    <s v="+380"/>
    <x v="1"/>
    <x v="139"/>
    <x v="231"/>
    <n v="833"/>
  </r>
  <r>
    <n v="420"/>
    <s v="+380 992-850-2292"/>
    <s v="Тихонова Евфросиния Феликсовна"/>
    <x v="1"/>
    <d v="2022-05-17T00:00:00"/>
    <s v="+380"/>
    <x v="1"/>
    <x v="92"/>
    <x v="232"/>
    <n v="2753"/>
  </r>
  <r>
    <n v="435"/>
    <s v="+998 946-408-1930"/>
    <s v="Тихонова Ираида Ефимовна"/>
    <x v="1"/>
    <d v="2022-02-26T00:00:00"/>
    <s v="+998"/>
    <x v="4"/>
    <x v="113"/>
    <x v="196"/>
    <n v="2195"/>
  </r>
  <r>
    <n v="126"/>
    <s v="+998 880-147-7505"/>
    <s v="тов. Копылова Жанна Архиповна"/>
    <x v="0"/>
    <d v="2022-09-18T00:00:00"/>
    <s v="+998"/>
    <x v="4"/>
    <x v="34"/>
    <x v="233"/>
    <n v="2459"/>
  </r>
  <r>
    <n v="46"/>
    <s v="+992 891-393-2973"/>
    <s v="тов. Степанова Синклитикия Александровна"/>
    <x v="0"/>
    <d v="2022-03-16T00:00:00"/>
    <s v="+992"/>
    <x v="2"/>
    <x v="217"/>
    <x v="144"/>
    <n v="712"/>
  </r>
  <r>
    <n v="298"/>
    <s v="+380 349-100-4938"/>
    <s v="Трофимова Василиса Матвеевна"/>
    <x v="0"/>
    <d v="2022-09-17T00:00:00"/>
    <s v="+380"/>
    <x v="1"/>
    <x v="47"/>
    <x v="17"/>
    <n v="608"/>
  </r>
  <r>
    <n v="192"/>
    <s v="+7 572-970-7703"/>
    <s v="Устинов Евграф Исидорович"/>
    <x v="0"/>
    <d v="2022-01-11T00:00:00"/>
    <s v="+7"/>
    <x v="0"/>
    <x v="223"/>
    <x v="234"/>
    <n v="542"/>
  </r>
  <r>
    <n v="9"/>
    <s v="+992 442-185-5422"/>
    <s v="Устинов Милан Архипович"/>
    <x v="0"/>
    <d v="2022-12-05T00:00:00"/>
    <s v="+992"/>
    <x v="2"/>
    <x v="224"/>
    <x v="140"/>
    <n v="4200"/>
  </r>
  <r>
    <n v="315"/>
    <s v="+998 469-847-6587"/>
    <s v="Фадей Ефимович Калинин"/>
    <x v="0"/>
    <d v="2022-07-05T00:00:00"/>
    <s v="+998"/>
    <x v="4"/>
    <x v="225"/>
    <x v="207"/>
    <n v="1397"/>
  </r>
  <r>
    <n v="403"/>
    <s v="+7 762-296-2673"/>
    <s v="Фаина Аркадьевна Веселова"/>
    <x v="1"/>
    <d v="2022-02-02T00:00:00"/>
    <s v="+7"/>
    <x v="0"/>
    <x v="226"/>
    <x v="235"/>
    <n v="1879"/>
  </r>
  <r>
    <n v="148"/>
    <s v="+7 730-745-5768"/>
    <s v="Феврония Антоновна Кулагина"/>
    <x v="0"/>
    <d v="2022-05-19T00:00:00"/>
    <s v="+7"/>
    <x v="0"/>
    <x v="172"/>
    <x v="49"/>
    <n v="2488"/>
  </r>
  <r>
    <n v="245"/>
    <s v="+998 301-225-3693"/>
    <s v="Феврония Юрьевна Шубина"/>
    <x v="1"/>
    <d v="2022-05-14T00:00:00"/>
    <s v="+998"/>
    <x v="4"/>
    <x v="172"/>
    <x v="236"/>
    <n v="3207"/>
  </r>
  <r>
    <n v="361"/>
    <s v="+998 197-437-6957"/>
    <s v="Федорова Жанна Вадимовна"/>
    <x v="0"/>
    <d v="2022-09-27T00:00:00"/>
    <s v="+998"/>
    <x v="4"/>
    <x v="34"/>
    <x v="237"/>
    <n v="466"/>
  </r>
  <r>
    <n v="76"/>
    <s v="+375 081-974-3402"/>
    <s v="Федосеева Василиса Аскольдовна"/>
    <x v="0"/>
    <d v="2022-01-14T00:00:00"/>
    <s v="+375"/>
    <x v="3"/>
    <x v="47"/>
    <x v="238"/>
    <n v="2148"/>
  </r>
  <r>
    <n v="334"/>
    <s v="+380 276-157-8458"/>
    <s v="Федотов Радислав Антонович"/>
    <x v="1"/>
    <d v="2022-11-16T00:00:00"/>
    <s v="+380"/>
    <x v="1"/>
    <x v="199"/>
    <x v="101"/>
    <n v="3105"/>
  </r>
  <r>
    <n v="313"/>
    <s v="+998 801-433-5842"/>
    <s v="Федотова Ангелина Максимовна"/>
    <x v="0"/>
    <d v="2022-12-01T00:00:00"/>
    <s v="+998"/>
    <x v="4"/>
    <x v="227"/>
    <x v="173"/>
    <n v="1514"/>
  </r>
  <r>
    <n v="369"/>
    <s v="+7 894-629-6946"/>
    <s v="Фёкла Натановна Дементьева"/>
    <x v="0"/>
    <d v="2022-04-27T00:00:00"/>
    <s v="+7"/>
    <x v="0"/>
    <x v="228"/>
    <x v="239"/>
    <n v="1472"/>
  </r>
  <r>
    <n v="342"/>
    <s v="+992 928-516-3980"/>
    <s v="Фёкла Феликсовна Харитонова"/>
    <x v="0"/>
    <d v="2022-01-09T00:00:00"/>
    <s v="+992"/>
    <x v="2"/>
    <x v="228"/>
    <x v="154"/>
    <n v="4488"/>
  </r>
  <r>
    <n v="492"/>
    <s v="+380 537-432-3099"/>
    <s v="Феликс Ааронович Яковлев"/>
    <x v="0"/>
    <d v="2022-05-07T00:00:00"/>
    <s v="+380"/>
    <x v="1"/>
    <x v="229"/>
    <x v="190"/>
    <n v="824"/>
  </r>
  <r>
    <n v="310"/>
    <s v="+992 349-223-5769"/>
    <s v="Феофан Гурьевич Дорофеев"/>
    <x v="1"/>
    <d v="2022-09-03T00:00:00"/>
    <s v="+992"/>
    <x v="2"/>
    <x v="135"/>
    <x v="240"/>
    <n v="1057"/>
  </r>
  <r>
    <n v="255"/>
    <s v="+380 403-818-2198"/>
    <s v="Филимон Ефимьевич Беляков"/>
    <x v="0"/>
    <d v="2022-08-20T00:00:00"/>
    <s v="+380"/>
    <x v="1"/>
    <x v="230"/>
    <x v="109"/>
    <n v="2740"/>
  </r>
  <r>
    <n v="164"/>
    <s v="+7 297-169-3756"/>
    <s v="Филимон Федотович Иванов"/>
    <x v="1"/>
    <d v="2022-04-27T00:00:00"/>
    <s v="+7"/>
    <x v="0"/>
    <x v="230"/>
    <x v="239"/>
    <n v="2775"/>
  </r>
  <r>
    <n v="247"/>
    <s v="+998 153-345-5047"/>
    <s v="Филиппов Павел Игнатович"/>
    <x v="0"/>
    <d v="2022-07-20T00:00:00"/>
    <s v="+998"/>
    <x v="4"/>
    <x v="138"/>
    <x v="193"/>
    <n v="830"/>
  </r>
  <r>
    <n v="145"/>
    <s v="+380 088-024-3161"/>
    <s v="Филиппова Юлия Леоновна"/>
    <x v="1"/>
    <d v="2022-04-02T00:00:00"/>
    <s v="+380"/>
    <x v="1"/>
    <x v="231"/>
    <x v="47"/>
    <n v="1610"/>
  </r>
  <r>
    <n v="186"/>
    <s v="+375 389-470-8585"/>
    <s v="Флорентин Демьянович Родионов"/>
    <x v="1"/>
    <d v="2022-12-19T00:00:00"/>
    <s v="+375"/>
    <x v="3"/>
    <x v="232"/>
    <x v="123"/>
    <n v="860"/>
  </r>
  <r>
    <n v="77"/>
    <s v="+7 296-302-4718"/>
    <s v="Фокин Глеб Елизарович"/>
    <x v="1"/>
    <d v="2022-03-24T00:00:00"/>
    <s v="+7"/>
    <x v="0"/>
    <x v="233"/>
    <x v="241"/>
    <n v="1233"/>
  </r>
  <r>
    <n v="72"/>
    <s v="+992 226-423-7263"/>
    <s v="Фомина Антонина Павловна"/>
    <x v="0"/>
    <d v="2022-12-11T00:00:00"/>
    <s v="+992"/>
    <x v="2"/>
    <x v="234"/>
    <x v="242"/>
    <n v="1286"/>
  </r>
  <r>
    <n v="217"/>
    <s v="+7 322-163-7549"/>
    <s v="Фомичев Ипполит Артурович"/>
    <x v="1"/>
    <d v="2022-09-22T00:00:00"/>
    <s v="+7"/>
    <x v="0"/>
    <x v="235"/>
    <x v="60"/>
    <n v="1491"/>
  </r>
  <r>
    <n v="33"/>
    <s v="+7 724-347-2918"/>
    <s v="Фомичева Феврония Даниловна"/>
    <x v="1"/>
    <d v="2022-06-18T00:00:00"/>
    <s v="+7"/>
    <x v="0"/>
    <x v="172"/>
    <x v="177"/>
    <n v="904"/>
  </r>
  <r>
    <n v="472"/>
    <s v="+380 435-435-7454"/>
    <s v="Фрол Авдеевич Фадеев"/>
    <x v="1"/>
    <d v="2022-12-06T00:00:00"/>
    <s v="+380"/>
    <x v="1"/>
    <x v="236"/>
    <x v="243"/>
    <n v="162"/>
  </r>
  <r>
    <n v="188"/>
    <s v="+992 000-000-7415"/>
    <s v="Харлампий Демьянович Алексеев"/>
    <x v="1"/>
    <d v="2022-08-28T00:00:00"/>
    <s v="+992"/>
    <x v="2"/>
    <x v="237"/>
    <x v="244"/>
    <n v="1553"/>
  </r>
  <r>
    <n v="434"/>
    <s v="+380 705-295-2201"/>
    <s v="Христофор Авдеевич Щукин"/>
    <x v="1"/>
    <d v="2022-06-18T00:00:00"/>
    <s v="+380"/>
    <x v="1"/>
    <x v="108"/>
    <x v="177"/>
    <n v="2342"/>
  </r>
  <r>
    <n v="429"/>
    <s v="+992 266-513-0456"/>
    <s v="Цветков Лука Витальевич"/>
    <x v="0"/>
    <d v="2022-03-05T00:00:00"/>
    <s v="+992"/>
    <x v="2"/>
    <x v="33"/>
    <x v="245"/>
    <n v="576"/>
  </r>
  <r>
    <n v="452"/>
    <s v="+7 356-385-2881"/>
    <s v="Чеслав Бориславович Мамонтов"/>
    <x v="0"/>
    <d v="2022-07-27T00:00:00"/>
    <s v="+7"/>
    <x v="0"/>
    <x v="177"/>
    <x v="38"/>
    <n v="1231"/>
  </r>
  <r>
    <n v="303"/>
    <s v="+998 222-956-9780"/>
    <s v="Чеслав Виленович Шестаков"/>
    <x v="1"/>
    <d v="2022-05-08T00:00:00"/>
    <s v="+998"/>
    <x v="4"/>
    <x v="177"/>
    <x v="56"/>
    <n v="1914"/>
  </r>
  <r>
    <n v="478"/>
    <s v="+380 260-756-9533"/>
    <s v="Шарова Екатерина Леоновна"/>
    <x v="1"/>
    <d v="2022-06-14T00:00:00"/>
    <s v="+380"/>
    <x v="1"/>
    <x v="93"/>
    <x v="209"/>
    <n v="537"/>
  </r>
  <r>
    <n v="263"/>
    <s v="+992 980-571-8150"/>
    <s v="Шестакова Элеонора Дмитриевна"/>
    <x v="0"/>
    <d v="2022-02-20T00:00:00"/>
    <s v="+992"/>
    <x v="2"/>
    <x v="129"/>
    <x v="246"/>
    <n v="3526"/>
  </r>
  <r>
    <n v="19"/>
    <s v="+7 069-852-7793"/>
    <s v="Шубин Орест Августович"/>
    <x v="0"/>
    <d v="2022-12-07T00:00:00"/>
    <s v="+7"/>
    <x v="0"/>
    <x v="238"/>
    <x v="247"/>
    <n v="2951"/>
  </r>
  <r>
    <n v="351"/>
    <s v="+7 885-064-8776"/>
    <s v="Щукина Элеонора Робертовна"/>
    <x v="0"/>
    <d v="2022-10-29T00:00:00"/>
    <s v="+7"/>
    <x v="0"/>
    <x v="239"/>
    <x v="68"/>
    <n v="340"/>
  </r>
  <r>
    <n v="372"/>
    <s v="+992 841-082-9227"/>
    <s v="Эдуард Фадеевич Сергеев"/>
    <x v="1"/>
    <d v="2022-07-30T00:00:00"/>
    <s v="+992"/>
    <x v="2"/>
    <x v="240"/>
    <x v="112"/>
    <n v="1440"/>
  </r>
  <r>
    <n v="160"/>
    <s v="+998 084-412-0746"/>
    <s v="Элеонора Ивановна Королева"/>
    <x v="0"/>
    <d v="2022-03-29T00:00:00"/>
    <s v="+998"/>
    <x v="4"/>
    <x v="129"/>
    <x v="11"/>
    <n v="1688"/>
  </r>
  <r>
    <n v="6"/>
    <s v="+380 017-252-3368"/>
    <s v="Эмилия Болеславовна Цветкова"/>
    <x v="1"/>
    <d v="2022-05-29T00:00:00"/>
    <s v="+380"/>
    <x v="1"/>
    <x v="132"/>
    <x v="42"/>
    <n v="2555"/>
  </r>
  <r>
    <n v="367"/>
    <s v="+992 353-055-1290"/>
    <s v="Эмилия Вадимовна Александрова"/>
    <x v="1"/>
    <d v="2022-11-02T00:00:00"/>
    <s v="+992"/>
    <x v="2"/>
    <x v="132"/>
    <x v="72"/>
    <n v="2107"/>
  </r>
  <r>
    <n v="111"/>
    <s v="+998 827-959-0308"/>
    <s v="Эмилия Олеговна Калинина"/>
    <x v="0"/>
    <d v="2022-08-31T00:00:00"/>
    <s v="+998"/>
    <x v="4"/>
    <x v="132"/>
    <x v="248"/>
    <n v="3241"/>
  </r>
  <r>
    <n v="222"/>
    <s v="+380 424-152-2316"/>
    <s v="Эмилия Руслановна Шарапова"/>
    <x v="0"/>
    <d v="2022-05-13T00:00:00"/>
    <s v="+380"/>
    <x v="1"/>
    <x v="132"/>
    <x v="127"/>
    <n v="1403"/>
  </r>
  <r>
    <n v="392"/>
    <s v="+7 894-900-2879"/>
    <s v="Эммануил Ааронович Кошелев"/>
    <x v="1"/>
    <d v="2022-12-24T00:00:00"/>
    <s v="+7"/>
    <x v="0"/>
    <x v="241"/>
    <x v="249"/>
    <n v="542"/>
  </r>
  <r>
    <n v="70"/>
    <s v="+380 350-189-8989"/>
    <s v="Эммануил Валерьевич Королев"/>
    <x v="0"/>
    <d v="2022-01-30T00:00:00"/>
    <s v="+380"/>
    <x v="1"/>
    <x v="241"/>
    <x v="250"/>
    <n v="2192"/>
  </r>
  <r>
    <n v="208"/>
    <s v="+380 004-121-0383"/>
    <s v="Эммануил Филимонович Захаров"/>
    <x v="1"/>
    <d v="2022-06-24T00:00:00"/>
    <s v="+380"/>
    <x v="1"/>
    <x v="241"/>
    <x v="251"/>
    <n v="688"/>
  </r>
  <r>
    <n v="408"/>
    <s v="+7 630-977-5834"/>
    <s v="Юлия Вячеславовна Журавлева"/>
    <x v="1"/>
    <d v="2022-10-23T00:00:00"/>
    <s v="+7"/>
    <x v="0"/>
    <x v="231"/>
    <x v="48"/>
    <n v="2034"/>
  </r>
  <r>
    <n v="187"/>
    <s v="+7 304-758-2488"/>
    <s v="Юлия Геннадиевна Белякова"/>
    <x v="0"/>
    <d v="2022-10-14T00:00:00"/>
    <s v="+7"/>
    <x v="0"/>
    <x v="231"/>
    <x v="110"/>
    <n v="616"/>
  </r>
  <r>
    <n v="480"/>
    <s v="+998 697-530-0958"/>
    <s v="Юлия Кузьминична Капустина"/>
    <x v="0"/>
    <d v="2022-01-07T00:00:00"/>
    <s v="+998"/>
    <x v="4"/>
    <x v="231"/>
    <x v="213"/>
    <n v="3740"/>
  </r>
  <r>
    <n v="414"/>
    <s v="+375 435-951-1995"/>
    <s v="Юлия Леоновна Наумова"/>
    <x v="1"/>
    <d v="2022-08-21T00:00:00"/>
    <s v="+375"/>
    <x v="3"/>
    <x v="231"/>
    <x v="70"/>
    <n v="2868"/>
  </r>
  <r>
    <n v="62"/>
    <s v="+7 487-712-2137"/>
    <s v="Юрий Августович Исаков"/>
    <x v="1"/>
    <d v="2022-04-20T00:00:00"/>
    <s v="+7"/>
    <x v="0"/>
    <x v="242"/>
    <x v="108"/>
    <n v="4048"/>
  </r>
  <r>
    <n v="499"/>
    <s v="+375 877-885-2826"/>
    <s v="Якуб Филатович Молчанов"/>
    <x v="0"/>
    <d v="2022-08-25T00:00:00"/>
    <s v="+375"/>
    <x v="3"/>
    <x v="243"/>
    <x v="141"/>
    <n v="1366"/>
  </r>
  <r>
    <n v="395"/>
    <s v="+998 914-522-1318"/>
    <s v="Якушев Мина Гавриилович"/>
    <x v="1"/>
    <d v="2022-11-25T00:00:00"/>
    <s v="+998"/>
    <x v="4"/>
    <x v="244"/>
    <x v="252"/>
    <n v="1326"/>
  </r>
  <r>
    <n v="3"/>
    <s v="+380 143-562-6602"/>
    <s v="Якушева Светлана Даниловна"/>
    <x v="1"/>
    <d v="2022-04-15T00:00:00"/>
    <s v="+380"/>
    <x v="1"/>
    <x v="212"/>
    <x v="201"/>
    <n v="8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"/>
    <n v="300"/>
    <x v="0"/>
    <x v="0"/>
    <n v="103"/>
    <n v="252.76271186440678"/>
    <n v="-0.59250318514048139"/>
    <n v="240.5"/>
    <n v="-0.5717255717255717"/>
    <n v="4"/>
    <n v="412"/>
    <x v="0"/>
    <x v="0"/>
    <n v="315"/>
    <x v="0"/>
    <x v="0"/>
    <x v="0"/>
    <x v="0"/>
    <s v="Фадей"/>
    <n v="2"/>
    <n v="1397"/>
    <n v="698.5"/>
    <n v="191"/>
    <n v="0.5"/>
  </r>
  <r>
    <n v="2"/>
    <n v="486"/>
    <x v="1"/>
    <x v="1"/>
    <n v="296"/>
    <n v="264.8679245283019"/>
    <n v="0.11753811084200017"/>
    <n v="238.16666666666666"/>
    <n v="0.24282715185444381"/>
    <n v="3"/>
    <n v="888"/>
    <x v="1"/>
    <x v="1"/>
    <n v="253"/>
    <x v="0"/>
    <x v="1"/>
    <x v="1"/>
    <x v="1"/>
    <s v="Вера"/>
    <n v="2"/>
    <n v="1928"/>
    <n v="964"/>
    <n v="122"/>
    <n v="0.5"/>
  </r>
  <r>
    <n v="3"/>
    <n v="76"/>
    <x v="2"/>
    <x v="2"/>
    <n v="139"/>
    <n v="283.468085106383"/>
    <n v="-0.50964497485551308"/>
    <n v="232.44444444444446"/>
    <n v="-0.40200764818355639"/>
    <n v="5"/>
    <n v="695"/>
    <x v="2"/>
    <x v="2"/>
    <n v="12"/>
    <x v="0"/>
    <x v="2"/>
    <x v="2"/>
    <x v="1"/>
    <s v="Никодим"/>
    <n v="3"/>
    <n v="1819"/>
    <n v="606.33333333333337"/>
    <n v="122"/>
    <n v="0.33333333333333331"/>
  </r>
  <r>
    <n v="310"/>
    <n v="149"/>
    <x v="3"/>
    <x v="3"/>
    <n v="168"/>
    <n v="267.85483870967744"/>
    <n v="-0.37279460468477155"/>
    <n v="250.25925925925927"/>
    <n v="-0.3286961669379902"/>
    <n v="4"/>
    <n v="672"/>
    <x v="3"/>
    <x v="1"/>
    <n v="1"/>
    <x v="0"/>
    <x v="3"/>
    <x v="3"/>
    <x v="2"/>
    <s v="Потап"/>
    <n v="2"/>
    <n v="1847"/>
    <n v="923.5"/>
    <n v="314"/>
    <n v="0.5"/>
  </r>
  <r>
    <n v="5"/>
    <n v="32"/>
    <x v="4"/>
    <x v="4"/>
    <n v="123"/>
    <n v="250.48780487804879"/>
    <n v="-0.5089581304771178"/>
    <n v="159.19999999999999"/>
    <n v="-0.22738693467336679"/>
    <n v="2"/>
    <n v="246"/>
    <x v="4"/>
    <x v="3"/>
    <n v="471"/>
    <x v="0"/>
    <x v="4"/>
    <x v="4"/>
    <x v="3"/>
    <s v="Александра"/>
    <n v="1"/>
    <n v="246"/>
    <n v="246"/>
    <n v="187"/>
    <n v="1"/>
  </r>
  <r>
    <n v="6"/>
    <n v="162"/>
    <x v="5"/>
    <x v="5"/>
    <n v="452"/>
    <n v="268.60344827586209"/>
    <n v="0.68277809872263928"/>
    <n v="281.96875"/>
    <n v="0.60301451845284282"/>
    <n v="2"/>
    <n v="904"/>
    <x v="5"/>
    <x v="0"/>
    <n v="374"/>
    <x v="1"/>
    <x v="5"/>
    <x v="5"/>
    <x v="3"/>
    <s v="Калинина"/>
    <n v="2"/>
    <n v="1244"/>
    <n v="622"/>
    <n v="187"/>
    <n v="0.5"/>
  </r>
  <r>
    <n v="7"/>
    <n v="323"/>
    <x v="6"/>
    <x v="6"/>
    <n v="149"/>
    <n v="258.5128205128205"/>
    <n v="-0.42362626463003372"/>
    <n v="260.64705882352939"/>
    <n v="-0.42834574588129082"/>
    <n v="5"/>
    <n v="745"/>
    <x v="6"/>
    <x v="4"/>
    <n v="477"/>
    <x v="0"/>
    <x v="6"/>
    <x v="6"/>
    <x v="0"/>
    <s v="Зоя"/>
    <n v="5"/>
    <n v="6766"/>
    <n v="1353.2"/>
    <n v="191"/>
    <n v="0.2"/>
  </r>
  <r>
    <n v="8"/>
    <n v="60"/>
    <x v="7"/>
    <x v="7"/>
    <n v="489"/>
    <n v="249.02380952380952"/>
    <n v="0.9636676546514964"/>
    <n v="276.21052631578948"/>
    <n v="0.77038871951219501"/>
    <n v="4"/>
    <n v="1956"/>
    <x v="7"/>
    <x v="5"/>
    <n v="335"/>
    <x v="1"/>
    <x v="7"/>
    <x v="7"/>
    <x v="0"/>
    <s v="Светозар"/>
    <n v="4"/>
    <n v="3908"/>
    <n v="977"/>
    <n v="191"/>
    <n v="0.25"/>
  </r>
  <r>
    <n v="9"/>
    <n v="401"/>
    <x v="8"/>
    <x v="8"/>
    <n v="416"/>
    <n v="271.18181818181819"/>
    <n v="0.53402614817298022"/>
    <n v="291.45454545454544"/>
    <n v="0.42732376793512161"/>
    <n v="5"/>
    <n v="2080"/>
    <x v="8"/>
    <x v="6"/>
    <n v="350"/>
    <x v="1"/>
    <x v="8"/>
    <x v="8"/>
    <x v="3"/>
    <s v="Любовь"/>
    <n v="1"/>
    <n v="2080"/>
    <n v="2080"/>
    <n v="187"/>
    <n v="1"/>
  </r>
  <r>
    <n v="800"/>
    <n v="409"/>
    <x v="9"/>
    <x v="9"/>
    <n v="235"/>
    <n v="274.16279069767444"/>
    <n v="-0.14284502502332685"/>
    <n v="258.30769230769232"/>
    <n v="-9.0232281119714153E-2"/>
    <n v="5"/>
    <n v="1175"/>
    <x v="9"/>
    <x v="7"/>
    <n v="1"/>
    <x v="0"/>
    <x v="3"/>
    <x v="9"/>
    <x v="2"/>
    <s v="Потап"/>
    <n v="2"/>
    <n v="1847"/>
    <n v="923.5"/>
    <n v="314"/>
    <n v="0.5"/>
  </r>
  <r>
    <n v="11"/>
    <n v="217"/>
    <x v="10"/>
    <x v="10"/>
    <n v="296"/>
    <n v="271.74545454545455"/>
    <n v="8.925465007359823E-2"/>
    <n v="311.2"/>
    <n v="-4.8843187660668308E-2"/>
    <n v="2"/>
    <n v="592"/>
    <x v="10"/>
    <x v="4"/>
    <n v="495"/>
    <x v="0"/>
    <x v="9"/>
    <x v="10"/>
    <x v="0"/>
    <s v="Мефодий"/>
    <n v="2"/>
    <n v="842"/>
    <n v="421"/>
    <n v="191"/>
    <n v="0.5"/>
  </r>
  <r>
    <n v="12"/>
    <n v="445"/>
    <x v="11"/>
    <x v="0"/>
    <n v="109"/>
    <n v="252.76271186440678"/>
    <n v="-0.56876550660497549"/>
    <n v="240.26666666666668"/>
    <n v="-0.54633740288568267"/>
    <n v="5"/>
    <n v="545"/>
    <x v="11"/>
    <x v="5"/>
    <n v="353"/>
    <x v="0"/>
    <x v="10"/>
    <x v="11"/>
    <x v="4"/>
    <s v="Влас"/>
    <n v="1"/>
    <n v="545"/>
    <n v="545"/>
    <n v="186"/>
    <n v="1"/>
  </r>
  <r>
    <n v="13"/>
    <n v="284"/>
    <x v="12"/>
    <x v="10"/>
    <n v="213"/>
    <n v="271.74545454545455"/>
    <n v="-0.21617824167001209"/>
    <n v="212.8125"/>
    <n v="8.8105726872256263E-4"/>
    <n v="3"/>
    <n v="639"/>
    <x v="12"/>
    <x v="2"/>
    <n v="332"/>
    <x v="1"/>
    <x v="11"/>
    <x v="12"/>
    <x v="0"/>
    <s v="Агата"/>
    <n v="3"/>
    <n v="1349"/>
    <n v="449.66666666666669"/>
    <n v="191"/>
    <n v="0.33333333333333331"/>
  </r>
  <r>
    <n v="14"/>
    <n v="116"/>
    <x v="13"/>
    <x v="1"/>
    <n v="190"/>
    <n v="264.8679245283019"/>
    <n v="-0.28266134777033769"/>
    <n v="320.84615384615387"/>
    <n v="-0.40781587149364662"/>
    <n v="4"/>
    <n v="760"/>
    <x v="13"/>
    <x v="8"/>
    <n v="414"/>
    <x v="1"/>
    <x v="12"/>
    <x v="13"/>
    <x v="1"/>
    <s v="Юлия"/>
    <n v="3"/>
    <n v="2868"/>
    <n v="956"/>
    <n v="122"/>
    <n v="0.33333333333333331"/>
  </r>
  <r>
    <n v="15"/>
    <n v="378"/>
    <x v="5"/>
    <x v="5"/>
    <n v="237"/>
    <n v="268.60344827586209"/>
    <n v="-0.11765838628923564"/>
    <n v="281.96875"/>
    <n v="-0.15948132550149619"/>
    <n v="1"/>
    <n v="237"/>
    <x v="14"/>
    <x v="4"/>
    <n v="236"/>
    <x v="0"/>
    <x v="13"/>
    <x v="14"/>
    <x v="0"/>
    <s v="Лонгин"/>
    <n v="2"/>
    <n v="1071"/>
    <n v="535.5"/>
    <n v="191"/>
    <n v="0.5"/>
  </r>
  <r>
    <n v="666"/>
    <n v="37"/>
    <x v="1"/>
    <x v="1"/>
    <n v="411"/>
    <n v="264.8679245283019"/>
    <n v="0.55171676877048004"/>
    <n v="238.16666666666666"/>
    <n v="0.7256822953114066"/>
    <n v="5"/>
    <n v="2055"/>
    <x v="15"/>
    <x v="9"/>
    <n v="7"/>
    <x v="0"/>
    <x v="14"/>
    <x v="15"/>
    <x v="2"/>
    <s v="Раиса"/>
    <n v="2"/>
    <n v="2755"/>
    <n v="1377.5"/>
    <n v="314"/>
    <n v="0.5"/>
  </r>
  <r>
    <n v="763"/>
    <n v="483"/>
    <x v="14"/>
    <x v="11"/>
    <n v="140"/>
    <n v="286.92307692307691"/>
    <n v="-0.51206434316353877"/>
    <n v="312.66666666666669"/>
    <n v="-0.55223880597014929"/>
    <n v="5"/>
    <n v="700"/>
    <x v="16"/>
    <x v="8"/>
    <n v="7"/>
    <x v="0"/>
    <x v="14"/>
    <x v="3"/>
    <x v="2"/>
    <s v="Раиса"/>
    <n v="2"/>
    <n v="2755"/>
    <n v="1377.5"/>
    <n v="314"/>
    <n v="0.5"/>
  </r>
  <r>
    <n v="18"/>
    <n v="337"/>
    <x v="15"/>
    <x v="12"/>
    <n v="419"/>
    <n v="265.47674418604652"/>
    <n v="0.57829267224387881"/>
    <n v="276.67567567567568"/>
    <n v="0.51440851812054311"/>
    <n v="2"/>
    <n v="838"/>
    <x v="17"/>
    <x v="2"/>
    <n v="223"/>
    <x v="0"/>
    <x v="14"/>
    <x v="16"/>
    <x v="3"/>
    <s v="Вероника"/>
    <n v="2"/>
    <n v="1099"/>
    <n v="549.5"/>
    <n v="187"/>
    <n v="0.5"/>
  </r>
  <r>
    <n v="296"/>
    <n v="43"/>
    <x v="16"/>
    <x v="2"/>
    <n v="457"/>
    <n v="283.468085106383"/>
    <n v="0.61217443518726999"/>
    <n v="323.07692307692309"/>
    <n v="0.41452380952380952"/>
    <n v="3"/>
    <n v="1371"/>
    <x v="18"/>
    <x v="7"/>
    <n v="13"/>
    <x v="1"/>
    <x v="15"/>
    <x v="17"/>
    <x v="2"/>
    <s v="Елена"/>
    <n v="2"/>
    <n v="1791"/>
    <n v="895.5"/>
    <n v="314"/>
    <n v="0.5"/>
  </r>
  <r>
    <n v="20"/>
    <n v="310"/>
    <x v="15"/>
    <x v="12"/>
    <n v="458"/>
    <n v="265.47674418604652"/>
    <n v="0.72519819543603004"/>
    <n v="276.67567567567568"/>
    <n v="0.65536778353033109"/>
    <n v="2"/>
    <n v="916"/>
    <x v="19"/>
    <x v="10"/>
    <n v="481"/>
    <x v="0"/>
    <x v="16"/>
    <x v="18"/>
    <x v="1"/>
    <s v="Лидия"/>
    <n v="5"/>
    <n v="2576"/>
    <n v="515.20000000000005"/>
    <n v="122"/>
    <n v="0.2"/>
  </r>
  <r>
    <n v="21"/>
    <n v="137"/>
    <x v="17"/>
    <x v="9"/>
    <n v="152"/>
    <n v="274.16279069767444"/>
    <n v="-0.4455848672491306"/>
    <n v="253.6875"/>
    <n v="-0.40083764474008376"/>
    <n v="2"/>
    <n v="304"/>
    <x v="16"/>
    <x v="0"/>
    <n v="363"/>
    <x v="1"/>
    <x v="17"/>
    <x v="19"/>
    <x v="0"/>
    <s v="Сорокина"/>
    <n v="2"/>
    <n v="648"/>
    <n v="324"/>
    <n v="191"/>
    <n v="0.5"/>
  </r>
  <r>
    <n v="22"/>
    <n v="385"/>
    <x v="18"/>
    <x v="12"/>
    <n v="352"/>
    <n v="265.47674418604652"/>
    <n v="0.32591651701633739"/>
    <n v="329.27272727272725"/>
    <n v="6.9022639425731613E-2"/>
    <n v="2"/>
    <n v="704"/>
    <x v="20"/>
    <x v="5"/>
    <n v="397"/>
    <x v="1"/>
    <x v="18"/>
    <x v="20"/>
    <x v="1"/>
    <s v="Нинель"/>
    <n v="4"/>
    <n v="2145"/>
    <n v="536.25"/>
    <n v="122"/>
    <n v="0.25"/>
  </r>
  <r>
    <n v="634"/>
    <n v="111"/>
    <x v="11"/>
    <x v="0"/>
    <n v="420"/>
    <n v="252.76271186440678"/>
    <n v="0.66163749748541534"/>
    <n v="240.26666666666668"/>
    <n v="0.74805771365149831"/>
    <n v="1"/>
    <n v="420"/>
    <x v="21"/>
    <x v="1"/>
    <n v="13"/>
    <x v="1"/>
    <x v="15"/>
    <x v="21"/>
    <x v="2"/>
    <s v="Елена"/>
    <n v="2"/>
    <n v="1791"/>
    <n v="895.5"/>
    <n v="314"/>
    <n v="0.5"/>
  </r>
  <r>
    <n v="24"/>
    <n v="451"/>
    <x v="19"/>
    <x v="13"/>
    <n v="161"/>
    <n v="258.375"/>
    <n v="-0.37687469762941461"/>
    <n v="269.70588235294116"/>
    <n v="-0.40305343511450376"/>
    <n v="4"/>
    <n v="644"/>
    <x v="22"/>
    <x v="6"/>
    <n v="39"/>
    <x v="0"/>
    <x v="19"/>
    <x v="22"/>
    <x v="1"/>
    <s v="Олимпий"/>
    <n v="2"/>
    <n v="2189"/>
    <n v="1094.5"/>
    <n v="122"/>
    <n v="0.5"/>
  </r>
  <r>
    <n v="25"/>
    <n v="7"/>
    <x v="20"/>
    <x v="14"/>
    <n v="362"/>
    <n v="262.63492063492066"/>
    <n v="0.37833917563157238"/>
    <n v="238.72222222222223"/>
    <n v="0.51640679543867818"/>
    <n v="1"/>
    <n v="362"/>
    <x v="23"/>
    <x v="3"/>
    <n v="303"/>
    <x v="1"/>
    <x v="20"/>
    <x v="23"/>
    <x v="0"/>
    <s v="Чеслав"/>
    <n v="2"/>
    <n v="1914"/>
    <n v="957"/>
    <n v="191"/>
    <n v="0.5"/>
  </r>
  <r>
    <n v="26"/>
    <n v="495"/>
    <x v="8"/>
    <x v="8"/>
    <n v="312"/>
    <n v="271.18181818181819"/>
    <n v="0.15051961112973511"/>
    <n v="291.45454545454544"/>
    <n v="7.049282595134132E-2"/>
    <n v="1"/>
    <n v="312"/>
    <x v="24"/>
    <x v="7"/>
    <n v="422"/>
    <x v="1"/>
    <x v="21"/>
    <x v="24"/>
    <x v="3"/>
    <s v="Карл"/>
    <n v="2"/>
    <n v="1472"/>
    <n v="736"/>
    <n v="187"/>
    <n v="0.5"/>
  </r>
  <r>
    <n v="27"/>
    <n v="415"/>
    <x v="21"/>
    <x v="15"/>
    <n v="311"/>
    <n v="273.72549019607845"/>
    <n v="0.13617478510028636"/>
    <n v="280.23809523809524"/>
    <n v="0.10977060322854704"/>
    <n v="5"/>
    <n v="1555"/>
    <x v="25"/>
    <x v="11"/>
    <n v="24"/>
    <x v="0"/>
    <x v="22"/>
    <x v="25"/>
    <x v="0"/>
    <s v="Ульяна"/>
    <n v="3"/>
    <n v="4112"/>
    <n v="1370.6666666666667"/>
    <n v="191"/>
    <n v="0.33333333333333331"/>
  </r>
  <r>
    <n v="381"/>
    <n v="71"/>
    <x v="22"/>
    <x v="2"/>
    <n v="125"/>
    <n v="283.468085106383"/>
    <n v="-0.55903325076934629"/>
    <n v="249.5"/>
    <n v="-0.49899799599198402"/>
    <n v="4"/>
    <n v="500"/>
    <x v="26"/>
    <x v="10"/>
    <n v="19"/>
    <x v="0"/>
    <x v="23"/>
    <x v="26"/>
    <x v="2"/>
    <s v="Шубин"/>
    <n v="4"/>
    <n v="2951"/>
    <n v="737.75"/>
    <n v="314"/>
    <n v="0.25"/>
  </r>
  <r>
    <n v="503"/>
    <n v="111"/>
    <x v="11"/>
    <x v="0"/>
    <n v="321"/>
    <n v="252.76271186440678"/>
    <n v="0.26996580164956741"/>
    <n v="240.26666666666668"/>
    <n v="0.3360155382907879"/>
    <n v="5"/>
    <n v="1605"/>
    <x v="27"/>
    <x v="10"/>
    <n v="19"/>
    <x v="0"/>
    <x v="23"/>
    <x v="27"/>
    <x v="2"/>
    <s v="Шубин"/>
    <n v="4"/>
    <n v="2951"/>
    <n v="737.75"/>
    <n v="314"/>
    <n v="0.25"/>
  </r>
  <r>
    <n v="558"/>
    <n v="280"/>
    <x v="20"/>
    <x v="14"/>
    <n v="234"/>
    <n v="262.63492063492066"/>
    <n v="-0.10902937265804435"/>
    <n v="238.72222222222223"/>
    <n v="-1.9781242727484272E-2"/>
    <n v="2"/>
    <n v="468"/>
    <x v="28"/>
    <x v="3"/>
    <n v="19"/>
    <x v="0"/>
    <x v="23"/>
    <x v="28"/>
    <x v="2"/>
    <s v="Шубин"/>
    <n v="4"/>
    <n v="2951"/>
    <n v="737.75"/>
    <n v="314"/>
    <n v="0.25"/>
  </r>
  <r>
    <n v="31"/>
    <n v="382"/>
    <x v="23"/>
    <x v="4"/>
    <n v="198"/>
    <n v="250.48780487804879"/>
    <n v="-0.2095423563777995"/>
    <n v="303.8235294117647"/>
    <n v="-0.34830590513068727"/>
    <n v="5"/>
    <n v="990"/>
    <x v="29"/>
    <x v="12"/>
    <n v="160"/>
    <x v="0"/>
    <x v="24"/>
    <x v="29"/>
    <x v="0"/>
    <s v="Элеонора"/>
    <n v="2"/>
    <n v="1688"/>
    <n v="844"/>
    <n v="191"/>
    <n v="0.5"/>
  </r>
  <r>
    <n v="589"/>
    <n v="113"/>
    <x v="24"/>
    <x v="5"/>
    <n v="378"/>
    <n v="268.60344827586209"/>
    <n v="0.4072790294627382"/>
    <n v="242.81818181818181"/>
    <n v="0.55672032946462013"/>
    <n v="1"/>
    <n v="378"/>
    <x v="30"/>
    <x v="2"/>
    <n v="19"/>
    <x v="0"/>
    <x v="23"/>
    <x v="9"/>
    <x v="2"/>
    <s v="Шубин"/>
    <n v="4"/>
    <n v="2951"/>
    <n v="737.75"/>
    <n v="314"/>
    <n v="0.25"/>
  </r>
  <r>
    <n v="33"/>
    <n v="104"/>
    <x v="25"/>
    <x v="16"/>
    <n v="351"/>
    <n v="263.25423728813558"/>
    <n v="0.33331187226371362"/>
    <n v="257.78260869565219"/>
    <n v="0.36161241356046547"/>
    <n v="1"/>
    <n v="351"/>
    <x v="31"/>
    <x v="12"/>
    <n v="324"/>
    <x v="1"/>
    <x v="25"/>
    <x v="30"/>
    <x v="0"/>
    <s v="Касьян"/>
    <n v="3"/>
    <n v="2531"/>
    <n v="843.66666666666663"/>
    <n v="191"/>
    <n v="0.33333333333333331"/>
  </r>
  <r>
    <n v="34"/>
    <n v="213"/>
    <x v="0"/>
    <x v="0"/>
    <n v="387"/>
    <n v="252.76271186440678"/>
    <n v="0.53108026554013277"/>
    <n v="240.5"/>
    <n v="0.60914760914760913"/>
    <n v="1"/>
    <n v="387"/>
    <x v="32"/>
    <x v="4"/>
    <n v="310"/>
    <x v="1"/>
    <x v="26"/>
    <x v="31"/>
    <x v="4"/>
    <s v="Феофан"/>
    <n v="2"/>
    <n v="1057"/>
    <n v="528.5"/>
    <n v="186"/>
    <n v="0.5"/>
  </r>
  <r>
    <n v="449"/>
    <n v="192"/>
    <x v="26"/>
    <x v="10"/>
    <n v="147"/>
    <n v="271.74545454545455"/>
    <n v="-0.45905258932155757"/>
    <n v="272.35294117647061"/>
    <n v="-0.46025917926565874"/>
    <n v="1"/>
    <n v="147"/>
    <x v="33"/>
    <x v="6"/>
    <n v="23"/>
    <x v="1"/>
    <x v="27"/>
    <x v="27"/>
    <x v="2"/>
    <s v="Феврония"/>
    <n v="1"/>
    <n v="147"/>
    <n v="147"/>
    <n v="314"/>
    <n v="1"/>
  </r>
  <r>
    <n v="36"/>
    <n v="237"/>
    <x v="27"/>
    <x v="3"/>
    <n v="336"/>
    <n v="267.85483870967744"/>
    <n v="0.25441079063045691"/>
    <n v="288.23809523809524"/>
    <n v="0.16570295721130024"/>
    <n v="1"/>
    <n v="336"/>
    <x v="34"/>
    <x v="10"/>
    <n v="64"/>
    <x v="0"/>
    <x v="28"/>
    <x v="32"/>
    <x v="0"/>
    <s v="Ратибор"/>
    <n v="3"/>
    <n v="833"/>
    <n v="277.66666666666669"/>
    <n v="191"/>
    <n v="0.33333333333333331"/>
  </r>
  <r>
    <n v="37"/>
    <n v="8"/>
    <x v="15"/>
    <x v="12"/>
    <n v="480"/>
    <n v="265.47674418604652"/>
    <n v="0.80806797774955097"/>
    <n v="276.67567567567568"/>
    <n v="0.73488326658200642"/>
    <n v="4"/>
    <n v="1920"/>
    <x v="35"/>
    <x v="13"/>
    <n v="318"/>
    <x v="0"/>
    <x v="29"/>
    <x v="33"/>
    <x v="0"/>
    <s v="Боян"/>
    <n v="3"/>
    <n v="4778"/>
    <n v="1592.6666666666667"/>
    <n v="191"/>
    <n v="0.33333333333333331"/>
  </r>
  <r>
    <n v="38"/>
    <n v="65"/>
    <x v="28"/>
    <x v="17"/>
    <n v="214"/>
    <n v="300.31818181818181"/>
    <n v="-0.28742243075525953"/>
    <n v="281.73333333333335"/>
    <n v="-0.24041646947468054"/>
    <n v="3"/>
    <n v="642"/>
    <x v="36"/>
    <x v="0"/>
    <n v="239"/>
    <x v="1"/>
    <x v="30"/>
    <x v="34"/>
    <x v="0"/>
    <s v="Христофор"/>
    <n v="3"/>
    <n v="1690"/>
    <n v="563.33333333333337"/>
    <n v="191"/>
    <n v="0.33333333333333331"/>
  </r>
  <r>
    <n v="321"/>
    <n v="397"/>
    <x v="25"/>
    <x v="16"/>
    <n v="299"/>
    <n v="263.25423728813558"/>
    <n v="0.13578418748390431"/>
    <n v="257.78260869565219"/>
    <n v="0.15989205599595202"/>
    <n v="3"/>
    <n v="897"/>
    <x v="37"/>
    <x v="6"/>
    <n v="29"/>
    <x v="0"/>
    <x v="31"/>
    <x v="35"/>
    <x v="2"/>
    <s v="Ярослав"/>
    <n v="2"/>
    <n v="1039"/>
    <n v="519.5"/>
    <n v="314"/>
    <n v="0.5"/>
  </r>
  <r>
    <n v="563"/>
    <n v="158"/>
    <x v="11"/>
    <x v="0"/>
    <n v="71"/>
    <n v="252.76271186440678"/>
    <n v="-0.71910413732984646"/>
    <n v="240.26666666666668"/>
    <n v="-0.7044950055493896"/>
    <n v="2"/>
    <n v="142"/>
    <x v="38"/>
    <x v="4"/>
    <n v="29"/>
    <x v="0"/>
    <x v="31"/>
    <x v="36"/>
    <x v="2"/>
    <s v="Ярослав"/>
    <n v="2"/>
    <n v="1039"/>
    <n v="519.5"/>
    <n v="314"/>
    <n v="0.5"/>
  </r>
  <r>
    <n v="41"/>
    <n v="443"/>
    <x v="7"/>
    <x v="7"/>
    <n v="62"/>
    <n v="249.02380952380952"/>
    <n v="-0.75102782292762216"/>
    <n v="276.21052631578948"/>
    <n v="-0.77553353658536583"/>
    <n v="3"/>
    <n v="186"/>
    <x v="39"/>
    <x v="3"/>
    <n v="334"/>
    <x v="1"/>
    <x v="32"/>
    <x v="22"/>
    <x v="3"/>
    <s v="Радислав"/>
    <n v="3"/>
    <n v="3105"/>
    <n v="1035"/>
    <n v="187"/>
    <n v="0.33333333333333331"/>
  </r>
  <r>
    <n v="42"/>
    <n v="384"/>
    <x v="11"/>
    <x v="0"/>
    <n v="357"/>
    <n v="252.76271186440678"/>
    <n v="0.41239187286260304"/>
    <n v="240.26666666666668"/>
    <n v="0.48584905660377342"/>
    <n v="1"/>
    <n v="357"/>
    <x v="40"/>
    <x v="14"/>
    <n v="47"/>
    <x v="1"/>
    <x v="33"/>
    <x v="37"/>
    <x v="1"/>
    <s v="Лукин"/>
    <n v="4"/>
    <n v="2404"/>
    <n v="601"/>
    <n v="122"/>
    <n v="0.25"/>
  </r>
  <r>
    <n v="665"/>
    <n v="452"/>
    <x v="17"/>
    <x v="9"/>
    <n v="226"/>
    <n v="274.16279069767444"/>
    <n v="-0.17567223683094413"/>
    <n v="253.6875"/>
    <n v="-0.10914018231091405"/>
    <n v="4"/>
    <n v="904"/>
    <x v="41"/>
    <x v="15"/>
    <n v="33"/>
    <x v="1"/>
    <x v="34"/>
    <x v="38"/>
    <x v="2"/>
    <s v="Феврония"/>
    <n v="1"/>
    <n v="904"/>
    <n v="904"/>
    <n v="314"/>
    <n v="1"/>
  </r>
  <r>
    <n v="44"/>
    <n v="484"/>
    <x v="16"/>
    <x v="2"/>
    <n v="305"/>
    <n v="283.468085106383"/>
    <n v="7.5958868122795176E-2"/>
    <n v="323.07692307692309"/>
    <n v="-5.5952380952380976E-2"/>
    <n v="2"/>
    <n v="610"/>
    <x v="42"/>
    <x v="11"/>
    <n v="145"/>
    <x v="1"/>
    <x v="19"/>
    <x v="39"/>
    <x v="3"/>
    <s v="Юлия"/>
    <n v="2"/>
    <n v="1610"/>
    <n v="805"/>
    <n v="187"/>
    <n v="0.5"/>
  </r>
  <r>
    <n v="45"/>
    <n v="7"/>
    <x v="20"/>
    <x v="14"/>
    <n v="162"/>
    <n v="262.63492063492066"/>
    <n v="-0.3831741810709538"/>
    <n v="238.72222222222223"/>
    <n v="-0.32138701419595073"/>
    <n v="4"/>
    <n v="648"/>
    <x v="43"/>
    <x v="7"/>
    <n v="270"/>
    <x v="0"/>
    <x v="35"/>
    <x v="40"/>
    <x v="4"/>
    <s v="Дементий"/>
    <n v="3"/>
    <n v="2794"/>
    <n v="931.33333333333337"/>
    <n v="186"/>
    <n v="0.33333333333333331"/>
  </r>
  <r>
    <n v="46"/>
    <n v="390"/>
    <x v="29"/>
    <x v="5"/>
    <n v="78"/>
    <n v="268.60344827586209"/>
    <n v="-0.70960908915848253"/>
    <n v="254.18181818181819"/>
    <n v="-0.69313304721030045"/>
    <n v="1"/>
    <n v="78"/>
    <x v="44"/>
    <x v="6"/>
    <n v="64"/>
    <x v="0"/>
    <x v="28"/>
    <x v="41"/>
    <x v="0"/>
    <s v="Ратибор"/>
    <n v="3"/>
    <n v="833"/>
    <n v="277.66666666666669"/>
    <n v="191"/>
    <n v="0.33333333333333331"/>
  </r>
  <r>
    <n v="47"/>
    <n v="57"/>
    <x v="2"/>
    <x v="2"/>
    <n v="343"/>
    <n v="283.468085106383"/>
    <n v="0.21001275988891388"/>
    <n v="232.44444444444446"/>
    <n v="0.47562141491395793"/>
    <n v="5"/>
    <n v="1715"/>
    <x v="45"/>
    <x v="1"/>
    <n v="183"/>
    <x v="0"/>
    <x v="36"/>
    <x v="42"/>
    <x v="4"/>
    <s v="Ия"/>
    <n v="2"/>
    <n v="2001"/>
    <n v="1000.5"/>
    <n v="186"/>
    <n v="0.5"/>
  </r>
  <r>
    <n v="48"/>
    <n v="285"/>
    <x v="15"/>
    <x v="12"/>
    <n v="498"/>
    <n v="265.47674418604652"/>
    <n v="0.87587052691515921"/>
    <n v="276.67567567567568"/>
    <n v="0.79994138907883161"/>
    <n v="4"/>
    <n v="1992"/>
    <x v="46"/>
    <x v="10"/>
    <n v="2"/>
    <x v="1"/>
    <x v="37"/>
    <x v="43"/>
    <x v="0"/>
    <s v="Майя"/>
    <n v="1"/>
    <n v="1992"/>
    <n v="1992"/>
    <n v="191"/>
    <n v="1"/>
  </r>
  <r>
    <n v="702"/>
    <n v="498"/>
    <x v="30"/>
    <x v="18"/>
    <n v="169"/>
    <n v="294.95238095238096"/>
    <n v="-0.42702615434291247"/>
    <n v="274.77777777777777"/>
    <n v="-0.38495754144763439"/>
    <n v="4"/>
    <n v="676"/>
    <x v="36"/>
    <x v="16"/>
    <n v="36"/>
    <x v="1"/>
    <x v="38"/>
    <x v="44"/>
    <x v="2"/>
    <s v="Анна"/>
    <n v="1"/>
    <n v="676"/>
    <n v="676"/>
    <n v="314"/>
    <n v="1"/>
  </r>
  <r>
    <n v="50"/>
    <n v="444"/>
    <x v="31"/>
    <x v="16"/>
    <n v="311"/>
    <n v="263.25423728813558"/>
    <n v="0.18136749935616803"/>
    <n v="248.5"/>
    <n v="0.25150905432595572"/>
    <n v="4"/>
    <n v="1244"/>
    <x v="47"/>
    <x v="17"/>
    <n v="229"/>
    <x v="1"/>
    <x v="39"/>
    <x v="45"/>
    <x v="1"/>
    <s v="Татьяна"/>
    <n v="5"/>
    <n v="3236"/>
    <n v="647.20000000000005"/>
    <n v="122"/>
    <n v="0.2"/>
  </r>
  <r>
    <n v="51"/>
    <n v="35"/>
    <x v="32"/>
    <x v="19"/>
    <n v="242"/>
    <n v="255.11627906976744"/>
    <n v="-5.1412944393801285E-2"/>
    <n v="250.30769230769232"/>
    <n v="-3.3189920098340542E-2"/>
    <n v="2"/>
    <n v="484"/>
    <x v="48"/>
    <x v="13"/>
    <n v="385"/>
    <x v="1"/>
    <x v="40"/>
    <x v="46"/>
    <x v="3"/>
    <s v="Геннадий"/>
    <n v="7"/>
    <n v="4334"/>
    <n v="619.14285714285711"/>
    <n v="187"/>
    <n v="0.14285714285714285"/>
  </r>
  <r>
    <n v="52"/>
    <n v="296"/>
    <x v="32"/>
    <x v="19"/>
    <n v="101"/>
    <n v="255.11627906976744"/>
    <n v="-0.60410209662716507"/>
    <n v="250.30769230769232"/>
    <n v="-0.59649661954517519"/>
    <n v="3"/>
    <n v="303"/>
    <x v="49"/>
    <x v="11"/>
    <n v="407"/>
    <x v="0"/>
    <x v="41"/>
    <x v="47"/>
    <x v="1"/>
    <s v="Карп"/>
    <n v="5"/>
    <n v="2557"/>
    <n v="511.4"/>
    <n v="122"/>
    <n v="0.2"/>
  </r>
  <r>
    <n v="53"/>
    <n v="227"/>
    <x v="18"/>
    <x v="12"/>
    <n v="65"/>
    <n v="265.47674418604652"/>
    <n v="-0.75515746134641493"/>
    <n v="329.27272727272725"/>
    <n v="-0.80259525124240749"/>
    <n v="1"/>
    <n v="65"/>
    <x v="50"/>
    <x v="2"/>
    <n v="493"/>
    <x v="0"/>
    <x v="42"/>
    <x v="48"/>
    <x v="3"/>
    <s v="Валентина"/>
    <n v="3"/>
    <n v="1997"/>
    <n v="665.66666666666663"/>
    <n v="187"/>
    <n v="0.33333333333333331"/>
  </r>
  <r>
    <n v="54"/>
    <n v="167"/>
    <x v="12"/>
    <x v="10"/>
    <n v="143"/>
    <n v="271.74545454545455"/>
    <n v="-0.47377224675498464"/>
    <n v="212.8125"/>
    <n v="-0.32804698972099855"/>
    <n v="3"/>
    <n v="429"/>
    <x v="51"/>
    <x v="13"/>
    <n v="34"/>
    <x v="1"/>
    <x v="9"/>
    <x v="49"/>
    <x v="4"/>
    <s v="Евдокия"/>
    <n v="3"/>
    <n v="3258"/>
    <n v="1086"/>
    <n v="186"/>
    <n v="0.33333333333333331"/>
  </r>
  <r>
    <n v="55"/>
    <n v="146"/>
    <x v="24"/>
    <x v="5"/>
    <n v="402"/>
    <n v="268.60344827586209"/>
    <n v="0.49663007895243583"/>
    <n v="242.81818181818181"/>
    <n v="0.65555971546237357"/>
    <n v="5"/>
    <n v="2010"/>
    <x v="52"/>
    <x v="4"/>
    <n v="190"/>
    <x v="1"/>
    <x v="20"/>
    <x v="50"/>
    <x v="1"/>
    <s v="Валентина"/>
    <n v="3"/>
    <n v="4451"/>
    <n v="1483.6666666666667"/>
    <n v="122"/>
    <n v="0.33333333333333331"/>
  </r>
  <r>
    <n v="588"/>
    <n v="313"/>
    <x v="3"/>
    <x v="3"/>
    <n v="392"/>
    <n v="267.85483870967744"/>
    <n v="0.46347925573553317"/>
    <n v="250.25925925925927"/>
    <n v="0.56637561047802265"/>
    <n v="5"/>
    <n v="1960"/>
    <x v="53"/>
    <x v="0"/>
    <n v="40"/>
    <x v="1"/>
    <x v="42"/>
    <x v="51"/>
    <x v="2"/>
    <s v="Амвросий"/>
    <n v="3"/>
    <n v="3151"/>
    <n v="1050.3333333333333"/>
    <n v="314"/>
    <n v="0.33333333333333331"/>
  </r>
  <r>
    <n v="57"/>
    <n v="155"/>
    <x v="31"/>
    <x v="16"/>
    <n v="482"/>
    <n v="263.25423728813558"/>
    <n v="0.83092969353592583"/>
    <n v="248.5"/>
    <n v="0.93963782696177067"/>
    <n v="1"/>
    <n v="482"/>
    <x v="54"/>
    <x v="5"/>
    <n v="222"/>
    <x v="0"/>
    <x v="43"/>
    <x v="52"/>
    <x v="3"/>
    <s v="Эмилия"/>
    <n v="3"/>
    <n v="1403"/>
    <n v="467.66666666666669"/>
    <n v="187"/>
    <n v="0.33333333333333331"/>
  </r>
  <r>
    <n v="58"/>
    <n v="239"/>
    <x v="31"/>
    <x v="16"/>
    <n v="59"/>
    <n v="263.25423728813558"/>
    <n v="-0.77588204996137011"/>
    <n v="248.5"/>
    <n v="-0.76257545271629779"/>
    <n v="1"/>
    <n v="59"/>
    <x v="55"/>
    <x v="16"/>
    <n v="382"/>
    <x v="0"/>
    <x v="44"/>
    <x v="53"/>
    <x v="1"/>
    <s v="Алина"/>
    <n v="2"/>
    <n v="339"/>
    <n v="169.5"/>
    <n v="122"/>
    <n v="0.5"/>
  </r>
  <r>
    <n v="686"/>
    <n v="372"/>
    <x v="33"/>
    <x v="7"/>
    <n v="166"/>
    <n v="249.02380952380952"/>
    <n v="-0.33339707429008503"/>
    <n v="222.2"/>
    <n v="-0.25292529252925289"/>
    <n v="5"/>
    <n v="830"/>
    <x v="56"/>
    <x v="17"/>
    <n v="40"/>
    <x v="1"/>
    <x v="42"/>
    <x v="54"/>
    <x v="2"/>
    <s v="Амвросий"/>
    <n v="3"/>
    <n v="3151"/>
    <n v="1050.3333333333333"/>
    <n v="314"/>
    <n v="0.33333333333333331"/>
  </r>
  <r>
    <n v="60"/>
    <n v="147"/>
    <x v="3"/>
    <x v="3"/>
    <n v="238"/>
    <n v="267.85483870967744"/>
    <n v="-0.11145902330342627"/>
    <n v="250.25925925925927"/>
    <n v="-4.8986236495486168E-2"/>
    <n v="5"/>
    <n v="1190"/>
    <x v="57"/>
    <x v="6"/>
    <n v="270"/>
    <x v="0"/>
    <x v="35"/>
    <x v="55"/>
    <x v="4"/>
    <s v="Дементий"/>
    <n v="3"/>
    <n v="2794"/>
    <n v="931.33333333333337"/>
    <n v="186"/>
    <n v="0.33333333333333331"/>
  </r>
  <r>
    <n v="61"/>
    <n v="311"/>
    <x v="15"/>
    <x v="12"/>
    <n v="238"/>
    <n v="265.47674418604652"/>
    <n v="-0.10349962769918097"/>
    <n v="276.67567567567568"/>
    <n v="-0.13978704698642186"/>
    <n v="5"/>
    <n v="1190"/>
    <x v="58"/>
    <x v="6"/>
    <n v="150"/>
    <x v="1"/>
    <x v="45"/>
    <x v="56"/>
    <x v="0"/>
    <s v="Евгения"/>
    <n v="1"/>
    <n v="1190"/>
    <n v="1190"/>
    <n v="191"/>
    <n v="1"/>
  </r>
  <r>
    <n v="62"/>
    <n v="465"/>
    <x v="25"/>
    <x v="16"/>
    <n v="311"/>
    <n v="263.25423728813558"/>
    <n v="0.18136749935616803"/>
    <n v="257.78260869565219"/>
    <n v="0.20644290774160901"/>
    <n v="2"/>
    <n v="622"/>
    <x v="59"/>
    <x v="1"/>
    <n v="14"/>
    <x v="0"/>
    <x v="37"/>
    <x v="57"/>
    <x v="4"/>
    <s v="Ипатий"/>
    <n v="2"/>
    <n v="1042"/>
    <n v="521"/>
    <n v="186"/>
    <n v="0.5"/>
  </r>
  <r>
    <n v="63"/>
    <n v="449"/>
    <x v="10"/>
    <x v="10"/>
    <n v="392"/>
    <n v="271.74545454545455"/>
    <n v="0.44252642847584633"/>
    <n v="311.2"/>
    <n v="0.25964010282776351"/>
    <n v="3"/>
    <n v="1176"/>
    <x v="32"/>
    <x v="11"/>
    <n v="371"/>
    <x v="1"/>
    <x v="46"/>
    <x v="38"/>
    <x v="3"/>
    <s v="Регина"/>
    <n v="2"/>
    <n v="1806"/>
    <n v="903"/>
    <n v="187"/>
    <n v="0.5"/>
  </r>
  <r>
    <n v="727"/>
    <n v="398"/>
    <x v="5"/>
    <x v="5"/>
    <n v="361"/>
    <n v="268.60344827586209"/>
    <n v="0.34398870274086901"/>
    <n v="281.96875"/>
    <n v="0.28028371938379704"/>
    <n v="1"/>
    <n v="361"/>
    <x v="60"/>
    <x v="6"/>
    <n v="40"/>
    <x v="1"/>
    <x v="42"/>
    <x v="58"/>
    <x v="2"/>
    <s v="Амвросий"/>
    <n v="3"/>
    <n v="3151"/>
    <n v="1050.3333333333333"/>
    <n v="314"/>
    <n v="0.33333333333333331"/>
  </r>
  <r>
    <n v="242"/>
    <n v="275"/>
    <x v="34"/>
    <x v="14"/>
    <n v="219"/>
    <n v="262.63492063492066"/>
    <n v="-0.16614287441073383"/>
    <n v="271"/>
    <n v="-0.19188191881918815"/>
    <n v="1"/>
    <n v="219"/>
    <x v="61"/>
    <x v="14"/>
    <n v="41"/>
    <x v="0"/>
    <x v="2"/>
    <x v="28"/>
    <x v="2"/>
    <s v="Валентина"/>
    <n v="2"/>
    <n v="534"/>
    <n v="267"/>
    <n v="314"/>
    <n v="0.5"/>
  </r>
  <r>
    <n v="66"/>
    <n v="408"/>
    <x v="31"/>
    <x v="16"/>
    <n v="438"/>
    <n v="263.25423728813558"/>
    <n v="0.66379088333762559"/>
    <n v="248.5"/>
    <n v="0.76257545271629779"/>
    <n v="3"/>
    <n v="1314"/>
    <x v="62"/>
    <x v="11"/>
    <n v="68"/>
    <x v="0"/>
    <x v="47"/>
    <x v="59"/>
    <x v="0"/>
    <s v="Иванна"/>
    <n v="3"/>
    <n v="3016"/>
    <n v="1005.3333333333334"/>
    <n v="191"/>
    <n v="0.33333333333333331"/>
  </r>
  <r>
    <n v="906"/>
    <n v="269"/>
    <x v="35"/>
    <x v="0"/>
    <n v="315"/>
    <n v="252.76271186440678"/>
    <n v="0.2462281231140615"/>
    <n v="293.41176470588238"/>
    <n v="7.3576583801122641E-2"/>
    <n v="1"/>
    <n v="315"/>
    <x v="63"/>
    <x v="2"/>
    <n v="41"/>
    <x v="0"/>
    <x v="2"/>
    <x v="60"/>
    <x v="2"/>
    <s v="Валентина"/>
    <n v="2"/>
    <n v="534"/>
    <n v="267"/>
    <n v="314"/>
    <n v="0.5"/>
  </r>
  <r>
    <n v="68"/>
    <n v="277"/>
    <x v="8"/>
    <x v="8"/>
    <n v="324"/>
    <n v="271.18181818181819"/>
    <n v="0.19477036540395565"/>
    <n v="291.45454545454544"/>
    <n v="0.1116656269494698"/>
    <n v="2"/>
    <n v="648"/>
    <x v="64"/>
    <x v="9"/>
    <n v="415"/>
    <x v="0"/>
    <x v="48"/>
    <x v="61"/>
    <x v="3"/>
    <s v="Капитон"/>
    <n v="3"/>
    <n v="2012"/>
    <n v="670.66666666666663"/>
    <n v="187"/>
    <n v="0.33333333333333331"/>
  </r>
  <r>
    <n v="69"/>
    <n v="130"/>
    <x v="1"/>
    <x v="1"/>
    <n v="208"/>
    <n v="264.8679245283019"/>
    <n v="-0.21470294913805388"/>
    <n v="238.16666666666666"/>
    <n v="-0.12666200139958006"/>
    <n v="5"/>
    <n v="1040"/>
    <x v="65"/>
    <x v="6"/>
    <n v="115"/>
    <x v="0"/>
    <x v="49"/>
    <x v="62"/>
    <x v="1"/>
    <s v="Галина"/>
    <n v="4"/>
    <n v="3590"/>
    <n v="897.5"/>
    <n v="122"/>
    <n v="0.25"/>
  </r>
  <r>
    <n v="70"/>
    <n v="337"/>
    <x v="15"/>
    <x v="12"/>
    <n v="115"/>
    <n v="265.47674418604652"/>
    <n v="-0.56681704699750335"/>
    <n v="276.67567567567568"/>
    <n v="-0.5843508840480609"/>
    <n v="3"/>
    <n v="345"/>
    <x v="66"/>
    <x v="0"/>
    <n v="42"/>
    <x v="0"/>
    <x v="50"/>
    <x v="63"/>
    <x v="4"/>
    <s v="Панфил"/>
    <n v="7"/>
    <n v="6110"/>
    <n v="872.85714285714289"/>
    <n v="186"/>
    <n v="0.14285714285714285"/>
  </r>
  <r>
    <n v="446"/>
    <n v="47"/>
    <x v="26"/>
    <x v="10"/>
    <n v="476"/>
    <n v="271.74545454545455"/>
    <n v="0.75163923457781334"/>
    <n v="272.35294117647061"/>
    <n v="0.74773218142548581"/>
    <n v="4"/>
    <n v="1904"/>
    <x v="67"/>
    <x v="4"/>
    <n v="43"/>
    <x v="0"/>
    <x v="51"/>
    <x v="60"/>
    <x v="2"/>
    <s v="Евгения"/>
    <n v="4"/>
    <n v="2834"/>
    <n v="708.5"/>
    <n v="314"/>
    <n v="0.25"/>
  </r>
  <r>
    <n v="72"/>
    <n v="75"/>
    <x v="22"/>
    <x v="2"/>
    <n v="257"/>
    <n v="283.468085106383"/>
    <n v="-9.3372363581775919E-2"/>
    <n v="249.5"/>
    <n v="3.0060120240480881E-2"/>
    <n v="2"/>
    <n v="514"/>
    <x v="68"/>
    <x v="16"/>
    <n v="449"/>
    <x v="1"/>
    <x v="52"/>
    <x v="64"/>
    <x v="4"/>
    <s v="Измаил"/>
    <n v="4"/>
    <n v="1455"/>
    <n v="363.75"/>
    <n v="186"/>
    <n v="0.25"/>
  </r>
  <r>
    <n v="73"/>
    <n v="118"/>
    <x v="0"/>
    <x v="0"/>
    <n v="459"/>
    <n v="252.76271186440678"/>
    <n v="0.81593240796620403"/>
    <n v="240.5"/>
    <n v="0.90852390852390852"/>
    <n v="2"/>
    <n v="918"/>
    <x v="69"/>
    <x v="10"/>
    <n v="318"/>
    <x v="0"/>
    <x v="29"/>
    <x v="65"/>
    <x v="0"/>
    <s v="Боян"/>
    <n v="3"/>
    <n v="4778"/>
    <n v="1592.6666666666667"/>
    <n v="191"/>
    <n v="0.33333333333333331"/>
  </r>
  <r>
    <n v="562"/>
    <n v="448"/>
    <x v="25"/>
    <x v="16"/>
    <n v="170"/>
    <n v="263.25423728813558"/>
    <n v="-0.35423641514293069"/>
    <n v="257.78260869565219"/>
    <n v="-0.34052960026986001"/>
    <n v="1"/>
    <n v="170"/>
    <x v="70"/>
    <x v="18"/>
    <n v="43"/>
    <x v="0"/>
    <x v="51"/>
    <x v="42"/>
    <x v="2"/>
    <s v="Евгения"/>
    <n v="4"/>
    <n v="2834"/>
    <n v="708.5"/>
    <n v="314"/>
    <n v="0.25"/>
  </r>
  <r>
    <n v="75"/>
    <n v="204"/>
    <x v="2"/>
    <x v="2"/>
    <n v="491"/>
    <n v="283.468085106383"/>
    <n v="0.73211739097800788"/>
    <n v="232.44444444444446"/>
    <n v="1.1123326959847035"/>
    <n v="4"/>
    <n v="1964"/>
    <x v="71"/>
    <x v="19"/>
    <n v="426"/>
    <x v="0"/>
    <x v="53"/>
    <x v="66"/>
    <x v="4"/>
    <s v="Лыткина"/>
    <n v="1"/>
    <n v="1964"/>
    <n v="1964"/>
    <n v="186"/>
    <n v="1"/>
  </r>
  <r>
    <n v="76"/>
    <n v="304"/>
    <x v="27"/>
    <x v="3"/>
    <n v="162"/>
    <n v="267.85483870967744"/>
    <n v="-0.39519479737460106"/>
    <n v="288.23809523809524"/>
    <n v="-0.43796464563026594"/>
    <n v="1"/>
    <n v="162"/>
    <x v="72"/>
    <x v="6"/>
    <n v="25"/>
    <x v="0"/>
    <x v="5"/>
    <x v="67"/>
    <x v="4"/>
    <s v="Аггей"/>
    <n v="5"/>
    <n v="3684"/>
    <n v="736.8"/>
    <n v="186"/>
    <n v="0.2"/>
  </r>
  <r>
    <n v="759"/>
    <n v="301"/>
    <x v="17"/>
    <x v="9"/>
    <n v="189"/>
    <n v="274.16279069767444"/>
    <n v="-0.31062855204003736"/>
    <n v="253.6875"/>
    <n v="-0.25498891352549891"/>
    <n v="3"/>
    <n v="567"/>
    <x v="73"/>
    <x v="17"/>
    <n v="43"/>
    <x v="0"/>
    <x v="51"/>
    <x v="68"/>
    <x v="2"/>
    <s v="Евгения"/>
    <n v="4"/>
    <n v="2834"/>
    <n v="708.5"/>
    <n v="314"/>
    <n v="0.25"/>
  </r>
  <r>
    <n v="848"/>
    <n v="319"/>
    <x v="31"/>
    <x v="16"/>
    <n v="193"/>
    <n v="263.25423728813558"/>
    <n v="-0.26686840072109197"/>
    <n v="248.5"/>
    <n v="-0.22334004024144871"/>
    <n v="1"/>
    <n v="193"/>
    <x v="74"/>
    <x v="6"/>
    <n v="43"/>
    <x v="0"/>
    <x v="51"/>
    <x v="69"/>
    <x v="2"/>
    <s v="Евгения"/>
    <n v="4"/>
    <n v="2834"/>
    <n v="708.5"/>
    <n v="314"/>
    <n v="0.25"/>
  </r>
  <r>
    <n v="172"/>
    <n v="447"/>
    <x v="31"/>
    <x v="16"/>
    <n v="65"/>
    <n v="263.25423728813558"/>
    <n v="-0.75309039402523825"/>
    <n v="248.5"/>
    <n v="-0.7384305835010061"/>
    <n v="1"/>
    <n v="65"/>
    <x v="75"/>
    <x v="8"/>
    <n v="52"/>
    <x v="0"/>
    <x v="54"/>
    <x v="70"/>
    <x v="2"/>
    <s v="Глафира"/>
    <n v="2"/>
    <n v="1301"/>
    <n v="650.5"/>
    <n v="314"/>
    <n v="0.5"/>
  </r>
  <r>
    <n v="601"/>
    <n v="197"/>
    <x v="2"/>
    <x v="2"/>
    <n v="309"/>
    <n v="283.468085106383"/>
    <n v="9.0069804098175998E-2"/>
    <n v="232.44444444444446"/>
    <n v="0.32934990439770551"/>
    <n v="4"/>
    <n v="1236"/>
    <x v="76"/>
    <x v="6"/>
    <n v="52"/>
    <x v="0"/>
    <x v="54"/>
    <x v="71"/>
    <x v="2"/>
    <s v="Глафира"/>
    <n v="2"/>
    <n v="1301"/>
    <n v="650.5"/>
    <n v="314"/>
    <n v="0.5"/>
  </r>
  <r>
    <n v="81"/>
    <n v="116"/>
    <x v="13"/>
    <x v="1"/>
    <n v="120"/>
    <n v="264.8679245283019"/>
    <n v="-0.54694400911810803"/>
    <n v="320.84615384615387"/>
    <n v="-0.62598897146967158"/>
    <n v="2"/>
    <n v="240"/>
    <x v="23"/>
    <x v="18"/>
    <n v="332"/>
    <x v="1"/>
    <x v="11"/>
    <x v="72"/>
    <x v="0"/>
    <s v="Агата"/>
    <n v="3"/>
    <n v="1349"/>
    <n v="449.66666666666669"/>
    <n v="191"/>
    <n v="0.33333333333333331"/>
  </r>
  <r>
    <n v="531"/>
    <n v="267"/>
    <x v="36"/>
    <x v="4"/>
    <n v="65"/>
    <n v="250.48780487804879"/>
    <n v="-0.740506329113924"/>
    <n v="208"/>
    <n v="-0.6875"/>
    <n v="2"/>
    <n v="130"/>
    <x v="77"/>
    <x v="16"/>
    <n v="53"/>
    <x v="1"/>
    <x v="55"/>
    <x v="73"/>
    <x v="2"/>
    <s v="Антонина"/>
    <n v="2"/>
    <n v="1090"/>
    <n v="545"/>
    <n v="314"/>
    <n v="0.5"/>
  </r>
  <r>
    <n v="598"/>
    <n v="75"/>
    <x v="22"/>
    <x v="2"/>
    <n v="240"/>
    <n v="283.468085106383"/>
    <n v="-0.15334384147714486"/>
    <n v="249.5"/>
    <n v="-3.8076152304609256E-2"/>
    <n v="4"/>
    <n v="960"/>
    <x v="78"/>
    <x v="13"/>
    <n v="53"/>
    <x v="1"/>
    <x v="55"/>
    <x v="74"/>
    <x v="2"/>
    <s v="Антонина"/>
    <n v="2"/>
    <n v="1090"/>
    <n v="545"/>
    <n v="314"/>
    <n v="0.5"/>
  </r>
  <r>
    <n v="84"/>
    <n v="281"/>
    <x v="37"/>
    <x v="8"/>
    <n v="371"/>
    <n v="271.18181818181819"/>
    <n v="0.36808581964465303"/>
    <n v="260.15789473684208"/>
    <n v="0.42605705037426667"/>
    <n v="1"/>
    <n v="371"/>
    <x v="69"/>
    <x v="13"/>
    <n v="11"/>
    <x v="1"/>
    <x v="56"/>
    <x v="75"/>
    <x v="4"/>
    <s v="Силин"/>
    <n v="5"/>
    <n v="1738"/>
    <n v="347.6"/>
    <n v="186"/>
    <n v="0.2"/>
  </r>
  <r>
    <n v="356"/>
    <n v="485"/>
    <x v="38"/>
    <x v="12"/>
    <n v="193"/>
    <n v="265.47674418604652"/>
    <n v="-0.27300600061320135"/>
    <n v="236.27586206896552"/>
    <n v="-0.18315820198482202"/>
    <n v="1"/>
    <n v="193"/>
    <x v="79"/>
    <x v="12"/>
    <n v="57"/>
    <x v="1"/>
    <x v="57"/>
    <x v="76"/>
    <x v="2"/>
    <s v="Константин"/>
    <n v="2"/>
    <n v="393"/>
    <n v="196.5"/>
    <n v="314"/>
    <n v="0.5"/>
  </r>
  <r>
    <n v="86"/>
    <n v="234"/>
    <x v="8"/>
    <x v="8"/>
    <n v="75"/>
    <n v="271.18181818181819"/>
    <n v="-0.72343278578612136"/>
    <n v="291.45454545454544"/>
    <n v="-0.74266999376169673"/>
    <n v="5"/>
    <n v="375"/>
    <x v="80"/>
    <x v="17"/>
    <n v="130"/>
    <x v="1"/>
    <x v="58"/>
    <x v="77"/>
    <x v="4"/>
    <s v="Виктор"/>
    <n v="5"/>
    <n v="3292"/>
    <n v="658.4"/>
    <n v="186"/>
    <n v="0.2"/>
  </r>
  <r>
    <n v="87"/>
    <n v="319"/>
    <x v="31"/>
    <x v="16"/>
    <n v="247"/>
    <n v="263.25423728813558"/>
    <n v="-6.1743497295905225E-2"/>
    <n v="248.5"/>
    <n v="-6.0362173038229772E-3"/>
    <n v="2"/>
    <n v="494"/>
    <x v="81"/>
    <x v="0"/>
    <n v="330"/>
    <x v="1"/>
    <x v="59"/>
    <x v="78"/>
    <x v="0"/>
    <s v="Ратибор"/>
    <n v="2"/>
    <n v="1942"/>
    <n v="971"/>
    <n v="191"/>
    <n v="0.5"/>
  </r>
  <r>
    <n v="88"/>
    <n v="375"/>
    <x v="38"/>
    <x v="12"/>
    <n v="281"/>
    <n v="265.47674418604652"/>
    <n v="5.8473128640883054E-2"/>
    <n v="236.27586206896552"/>
    <n v="0.18928779918272043"/>
    <n v="2"/>
    <n v="562"/>
    <x v="82"/>
    <x v="10"/>
    <n v="167"/>
    <x v="0"/>
    <x v="60"/>
    <x v="79"/>
    <x v="0"/>
    <s v="Никифор"/>
    <n v="5"/>
    <n v="4243"/>
    <n v="848.6"/>
    <n v="191"/>
    <n v="0.2"/>
  </r>
  <r>
    <n v="829"/>
    <n v="380"/>
    <x v="3"/>
    <x v="3"/>
    <n v="100"/>
    <n v="267.85483870967744"/>
    <n v="-0.62666345516950683"/>
    <n v="250.25925925925927"/>
    <n v="-0.60041438508213707"/>
    <n v="2"/>
    <n v="200"/>
    <x v="83"/>
    <x v="10"/>
    <n v="57"/>
    <x v="1"/>
    <x v="57"/>
    <x v="80"/>
    <x v="2"/>
    <s v="Константин"/>
    <n v="2"/>
    <n v="393"/>
    <n v="196.5"/>
    <n v="314"/>
    <n v="0.5"/>
  </r>
  <r>
    <n v="90"/>
    <n v="30"/>
    <x v="21"/>
    <x v="15"/>
    <n v="142"/>
    <n v="273.72549019607845"/>
    <n v="-0.48123209169054448"/>
    <n v="280.23809523809524"/>
    <n v="-0.49328802039082409"/>
    <n v="5"/>
    <n v="710"/>
    <x v="84"/>
    <x v="17"/>
    <n v="423"/>
    <x v="1"/>
    <x v="61"/>
    <x v="81"/>
    <x v="1"/>
    <s v="Виктор"/>
    <n v="1"/>
    <n v="710"/>
    <n v="710"/>
    <n v="122"/>
    <n v="1"/>
  </r>
  <r>
    <n v="91"/>
    <n v="24"/>
    <x v="39"/>
    <x v="16"/>
    <n v="414"/>
    <n v="263.25423728813558"/>
    <n v="0.57262425959309815"/>
    <n v="287.10000000000002"/>
    <n v="0.44200626959247646"/>
    <n v="1"/>
    <n v="414"/>
    <x v="85"/>
    <x v="3"/>
    <n v="365"/>
    <x v="1"/>
    <x v="61"/>
    <x v="82"/>
    <x v="1"/>
    <s v="Елизавета"/>
    <n v="3"/>
    <n v="2355"/>
    <n v="785"/>
    <n v="122"/>
    <n v="0.33333333333333331"/>
  </r>
  <r>
    <n v="200"/>
    <n v="169"/>
    <x v="9"/>
    <x v="9"/>
    <n v="386"/>
    <n v="274.16279069767444"/>
    <n v="0.4079226397489184"/>
    <n v="258.30769230769232"/>
    <n v="0.49434187016080999"/>
    <n v="5"/>
    <n v="1930"/>
    <x v="86"/>
    <x v="19"/>
    <n v="59"/>
    <x v="0"/>
    <x v="62"/>
    <x v="83"/>
    <x v="2"/>
    <s v="Любовь"/>
    <n v="1"/>
    <n v="1930"/>
    <n v="1930"/>
    <n v="314"/>
    <n v="1"/>
  </r>
  <r>
    <n v="218"/>
    <n v="392"/>
    <x v="33"/>
    <x v="7"/>
    <n v="125"/>
    <n v="249.02380952380952"/>
    <n v="-0.49803996557988339"/>
    <n v="222.2"/>
    <n v="-0.43744374437443745"/>
    <n v="5"/>
    <n v="625"/>
    <x v="87"/>
    <x v="1"/>
    <n v="62"/>
    <x v="1"/>
    <x v="63"/>
    <x v="6"/>
    <x v="2"/>
    <s v="Юрий"/>
    <n v="5"/>
    <n v="4048"/>
    <n v="809.6"/>
    <n v="314"/>
    <n v="0.2"/>
  </r>
  <r>
    <n v="94"/>
    <n v="102"/>
    <x v="22"/>
    <x v="2"/>
    <n v="452"/>
    <n v="283.468085106383"/>
    <n v="0.59453576521804385"/>
    <n v="249.5"/>
    <n v="0.81162324649298601"/>
    <n v="1"/>
    <n v="452"/>
    <x v="88"/>
    <x v="9"/>
    <n v="75"/>
    <x v="1"/>
    <x v="64"/>
    <x v="84"/>
    <x v="3"/>
    <s v="Леонид"/>
    <n v="5"/>
    <n v="3994"/>
    <n v="798.8"/>
    <n v="187"/>
    <n v="0.2"/>
  </r>
  <r>
    <n v="95"/>
    <n v="212"/>
    <x v="40"/>
    <x v="15"/>
    <n v="175"/>
    <n v="273.72549019607845"/>
    <n v="-0.36067335243553011"/>
    <n v="320.57142857142856"/>
    <n v="-0.45409982174688057"/>
    <n v="1"/>
    <n v="175"/>
    <x v="89"/>
    <x v="15"/>
    <n v="385"/>
    <x v="1"/>
    <x v="40"/>
    <x v="85"/>
    <x v="3"/>
    <s v="Геннадий"/>
    <n v="7"/>
    <n v="4334"/>
    <n v="619.14285714285711"/>
    <n v="187"/>
    <n v="0.14285714285714285"/>
  </r>
  <r>
    <n v="96"/>
    <n v="215"/>
    <x v="5"/>
    <x v="5"/>
    <n v="109"/>
    <n v="268.60344827586209"/>
    <n v="-0.59419731690095645"/>
    <n v="281.96875"/>
    <n v="-0.61343233957663745"/>
    <n v="1"/>
    <n v="109"/>
    <x v="90"/>
    <x v="10"/>
    <n v="71"/>
    <x v="0"/>
    <x v="65"/>
    <x v="86"/>
    <x v="3"/>
    <s v="Алина"/>
    <n v="5"/>
    <n v="4375"/>
    <n v="875"/>
    <n v="187"/>
    <n v="0.2"/>
  </r>
  <r>
    <n v="97"/>
    <n v="364"/>
    <x v="35"/>
    <x v="0"/>
    <n v="323"/>
    <n v="252.76271186440678"/>
    <n v="0.27787836116140285"/>
    <n v="293.41176470588238"/>
    <n v="0.10084202085004002"/>
    <n v="2"/>
    <n v="646"/>
    <x v="91"/>
    <x v="16"/>
    <n v="313"/>
    <x v="0"/>
    <x v="66"/>
    <x v="87"/>
    <x v="0"/>
    <s v="Ангелина"/>
    <n v="2"/>
    <n v="1514"/>
    <n v="757"/>
    <n v="191"/>
    <n v="0.5"/>
  </r>
  <r>
    <n v="98"/>
    <n v="499"/>
    <x v="41"/>
    <x v="2"/>
    <n v="96"/>
    <n v="283.468085106383"/>
    <n v="-0.66133753659085792"/>
    <n v="321.63636363636363"/>
    <n v="-0.70152628603730927"/>
    <n v="1"/>
    <n v="96"/>
    <x v="92"/>
    <x v="4"/>
    <n v="239"/>
    <x v="1"/>
    <x v="30"/>
    <x v="88"/>
    <x v="0"/>
    <s v="Христофор"/>
    <n v="3"/>
    <n v="1690"/>
    <n v="563.33333333333337"/>
    <n v="191"/>
    <n v="0.33333333333333331"/>
  </r>
  <r>
    <n v="288"/>
    <n v="404"/>
    <x v="25"/>
    <x v="16"/>
    <n v="136"/>
    <n v="263.25423728813558"/>
    <n v="-0.48338913211434453"/>
    <n v="257.78260869565219"/>
    <n v="-0.47242368021588799"/>
    <n v="2"/>
    <n v="272"/>
    <x v="64"/>
    <x v="8"/>
    <n v="62"/>
    <x v="1"/>
    <x v="63"/>
    <x v="89"/>
    <x v="2"/>
    <s v="Юрий"/>
    <n v="5"/>
    <n v="4048"/>
    <n v="809.6"/>
    <n v="314"/>
    <n v="0.2"/>
  </r>
  <r>
    <n v="374"/>
    <n v="441"/>
    <x v="37"/>
    <x v="8"/>
    <n v="173"/>
    <n v="271.18181818181819"/>
    <n v="-0.36205162587998663"/>
    <n v="260.15789473684208"/>
    <n v="-0.33501921909771393"/>
    <n v="3"/>
    <n v="519"/>
    <x v="6"/>
    <x v="5"/>
    <n v="62"/>
    <x v="1"/>
    <x v="63"/>
    <x v="90"/>
    <x v="2"/>
    <s v="Юрий"/>
    <n v="5"/>
    <n v="4048"/>
    <n v="809.6"/>
    <n v="314"/>
    <n v="0.2"/>
  </r>
  <r>
    <n v="633"/>
    <n v="258"/>
    <x v="42"/>
    <x v="6"/>
    <n v="333"/>
    <n v="258.5128205128205"/>
    <n v="0.28813727435032743"/>
    <n v="216.4"/>
    <n v="0.53881700554528655"/>
    <n v="4"/>
    <n v="1332"/>
    <x v="93"/>
    <x v="8"/>
    <n v="62"/>
    <x v="1"/>
    <x v="63"/>
    <x v="36"/>
    <x v="2"/>
    <s v="Юрий"/>
    <n v="5"/>
    <n v="4048"/>
    <n v="809.6"/>
    <n v="314"/>
    <n v="0.2"/>
  </r>
  <r>
    <n v="102"/>
    <n v="212"/>
    <x v="40"/>
    <x v="15"/>
    <n v="320"/>
    <n v="273.72549019607845"/>
    <n v="0.16905444126074487"/>
    <n v="320.57142857142856"/>
    <n v="-1.7825311942958333E-3"/>
    <n v="5"/>
    <n v="1600"/>
    <x v="83"/>
    <x v="2"/>
    <n v="111"/>
    <x v="0"/>
    <x v="67"/>
    <x v="91"/>
    <x v="0"/>
    <s v="Эмилия"/>
    <n v="3"/>
    <n v="3241"/>
    <n v="1080.3333333333333"/>
    <n v="191"/>
    <n v="0.33333333333333331"/>
  </r>
  <r>
    <n v="103"/>
    <n v="434"/>
    <x v="34"/>
    <x v="14"/>
    <n v="272"/>
    <n v="262.63492063492066"/>
    <n v="3.5658165115435736E-2"/>
    <n v="271"/>
    <n v="3.6900369003689537E-3"/>
    <n v="2"/>
    <n v="544"/>
    <x v="24"/>
    <x v="4"/>
    <n v="126"/>
    <x v="0"/>
    <x v="68"/>
    <x v="92"/>
    <x v="0"/>
    <s v="Жанна"/>
    <n v="5"/>
    <n v="2459"/>
    <n v="491.8"/>
    <n v="191"/>
    <n v="0.2"/>
  </r>
  <r>
    <n v="104"/>
    <n v="305"/>
    <x v="41"/>
    <x v="2"/>
    <n v="419"/>
    <n v="283.468085106383"/>
    <n v="0.47812054342115129"/>
    <n v="321.63636363636363"/>
    <n v="0.30271339739966097"/>
    <n v="4"/>
    <n v="1676"/>
    <x v="94"/>
    <x v="15"/>
    <n v="356"/>
    <x v="1"/>
    <x v="69"/>
    <x v="93"/>
    <x v="4"/>
    <s v="Акулина"/>
    <n v="4"/>
    <n v="2799"/>
    <n v="699.75"/>
    <n v="186"/>
    <n v="0.25"/>
  </r>
  <r>
    <n v="105"/>
    <n v="37"/>
    <x v="1"/>
    <x v="1"/>
    <n v="478"/>
    <n v="264.8679245283019"/>
    <n v="0.80467303034620308"/>
    <n v="238.16666666666666"/>
    <n v="1.0069979006298113"/>
    <n v="4"/>
    <n v="1912"/>
    <x v="95"/>
    <x v="3"/>
    <n v="166"/>
    <x v="0"/>
    <x v="64"/>
    <x v="94"/>
    <x v="0"/>
    <s v="Януарий"/>
    <n v="2"/>
    <n v="2648"/>
    <n v="1324"/>
    <n v="191"/>
    <n v="0.5"/>
  </r>
  <r>
    <n v="106"/>
    <n v="242"/>
    <x v="23"/>
    <x v="4"/>
    <n v="333"/>
    <n v="250.48780487804879"/>
    <n v="0.32940603700097371"/>
    <n v="303.8235294117647"/>
    <n v="9.603097773475322E-2"/>
    <n v="3"/>
    <n v="999"/>
    <x v="64"/>
    <x v="2"/>
    <n v="162"/>
    <x v="1"/>
    <x v="70"/>
    <x v="95"/>
    <x v="4"/>
    <s v="Родион"/>
    <n v="2"/>
    <n v="1311"/>
    <n v="655.5"/>
    <n v="186"/>
    <n v="0.5"/>
  </r>
  <r>
    <n v="870"/>
    <n v="194"/>
    <x v="43"/>
    <x v="1"/>
    <n v="325"/>
    <n v="264.8679245283019"/>
    <n v="0.22702664197179079"/>
    <n v="273.7"/>
    <n v="0.18743149433686512"/>
    <n v="4"/>
    <n v="1300"/>
    <x v="96"/>
    <x v="12"/>
    <n v="62"/>
    <x v="1"/>
    <x v="63"/>
    <x v="95"/>
    <x v="2"/>
    <s v="Юрий"/>
    <n v="5"/>
    <n v="4048"/>
    <n v="809.6"/>
    <n v="314"/>
    <n v="0.2"/>
  </r>
  <r>
    <n v="108"/>
    <n v="452"/>
    <x v="17"/>
    <x v="9"/>
    <n v="89"/>
    <n v="274.16279069767444"/>
    <n v="-0.67537534990245152"/>
    <n v="253.6875"/>
    <n v="-0.64917467356491754"/>
    <n v="3"/>
    <n v="267"/>
    <x v="97"/>
    <x v="13"/>
    <n v="211"/>
    <x v="1"/>
    <x v="41"/>
    <x v="96"/>
    <x v="3"/>
    <s v="Василиса"/>
    <n v="1"/>
    <n v="267"/>
    <n v="267"/>
    <n v="187"/>
    <n v="1"/>
  </r>
  <r>
    <n v="109"/>
    <n v="452"/>
    <x v="17"/>
    <x v="9"/>
    <n v="78"/>
    <n v="274.16279069767444"/>
    <n v="-0.71549749766731696"/>
    <n v="253.6875"/>
    <n v="-0.69253510716925348"/>
    <n v="3"/>
    <n v="234"/>
    <x v="98"/>
    <x v="2"/>
    <n v="132"/>
    <x v="0"/>
    <x v="71"/>
    <x v="97"/>
    <x v="3"/>
    <s v="Софон"/>
    <n v="3"/>
    <n v="2270"/>
    <n v="756.66666666666663"/>
    <n v="187"/>
    <n v="0.33333333333333331"/>
  </r>
  <r>
    <n v="110"/>
    <n v="132"/>
    <x v="6"/>
    <x v="6"/>
    <n v="278"/>
    <n v="258.5128205128205"/>
    <n v="7.5381868676849928E-2"/>
    <n v="260.64705882352939"/>
    <n v="6.6576393590611627E-2"/>
    <n v="3"/>
    <n v="834"/>
    <x v="99"/>
    <x v="8"/>
    <n v="236"/>
    <x v="0"/>
    <x v="13"/>
    <x v="98"/>
    <x v="0"/>
    <s v="Лонгин"/>
    <n v="2"/>
    <n v="1071"/>
    <n v="535.5"/>
    <n v="191"/>
    <n v="0.5"/>
  </r>
  <r>
    <n v="347"/>
    <n v="423"/>
    <x v="21"/>
    <x v="15"/>
    <n v="218"/>
    <n v="273.72549019607845"/>
    <n v="-0.20358166189111759"/>
    <n v="280.23809523809524"/>
    <n v="-0.22209005947323701"/>
    <n v="3"/>
    <n v="654"/>
    <x v="100"/>
    <x v="7"/>
    <n v="66"/>
    <x v="1"/>
    <x v="72"/>
    <x v="99"/>
    <x v="2"/>
    <s v="Клавдия"/>
    <n v="2"/>
    <n v="798"/>
    <n v="399"/>
    <n v="314"/>
    <n v="0.5"/>
  </r>
  <r>
    <n v="112"/>
    <n v="250"/>
    <x v="44"/>
    <x v="9"/>
    <n v="97"/>
    <n v="274.16279069767444"/>
    <n v="-0.64619560607345838"/>
    <n v="280.66666666666669"/>
    <n v="-0.654394299287411"/>
    <n v="5"/>
    <n v="485"/>
    <x v="55"/>
    <x v="15"/>
    <n v="298"/>
    <x v="0"/>
    <x v="73"/>
    <x v="100"/>
    <x v="3"/>
    <s v="Василиса"/>
    <n v="2"/>
    <n v="608"/>
    <n v="304"/>
    <n v="187"/>
    <n v="0.5"/>
  </r>
  <r>
    <n v="113"/>
    <n v="195"/>
    <x v="45"/>
    <x v="17"/>
    <n v="240"/>
    <n v="300.31818181818181"/>
    <n v="-0.20084758589374907"/>
    <n v="331.16666666666669"/>
    <n v="-0.27528938097634625"/>
    <n v="2"/>
    <n v="480"/>
    <x v="30"/>
    <x v="5"/>
    <n v="273"/>
    <x v="1"/>
    <x v="74"/>
    <x v="90"/>
    <x v="0"/>
    <s v="Наина"/>
    <n v="2"/>
    <n v="1760"/>
    <n v="880"/>
    <n v="191"/>
    <n v="0.5"/>
  </r>
  <r>
    <n v="114"/>
    <n v="186"/>
    <x v="20"/>
    <x v="14"/>
    <n v="244"/>
    <n v="262.63492063492066"/>
    <n v="-7.0953704822918073E-2"/>
    <n v="238.72222222222223"/>
    <n v="2.2108447754247029E-2"/>
    <n v="1"/>
    <n v="244"/>
    <x v="101"/>
    <x v="10"/>
    <n v="321"/>
    <x v="1"/>
    <x v="16"/>
    <x v="101"/>
    <x v="4"/>
    <s v="Натан"/>
    <n v="5"/>
    <n v="2077"/>
    <n v="415.4"/>
    <n v="186"/>
    <n v="0.2"/>
  </r>
  <r>
    <n v="731"/>
    <n v="455"/>
    <x v="46"/>
    <x v="1"/>
    <n v="72"/>
    <n v="264.8679245283019"/>
    <n v="-0.72816640547086475"/>
    <n v="236.91666666666666"/>
    <n v="-0.69609567358424196"/>
    <n v="2"/>
    <n v="144"/>
    <x v="102"/>
    <x v="4"/>
    <n v="66"/>
    <x v="1"/>
    <x v="72"/>
    <x v="102"/>
    <x v="2"/>
    <s v="Клавдия"/>
    <n v="2"/>
    <n v="798"/>
    <n v="399"/>
    <n v="314"/>
    <n v="0.5"/>
  </r>
  <r>
    <n v="116"/>
    <n v="72"/>
    <x v="3"/>
    <x v="3"/>
    <n v="162"/>
    <n v="267.85483870967744"/>
    <n v="-0.39519479737460106"/>
    <n v="250.25925925925927"/>
    <n v="-0.352671303833062"/>
    <n v="1"/>
    <n v="162"/>
    <x v="103"/>
    <x v="10"/>
    <n v="472"/>
    <x v="1"/>
    <x v="75"/>
    <x v="103"/>
    <x v="3"/>
    <s v="Фрол"/>
    <n v="1"/>
    <n v="162"/>
    <n v="162"/>
    <n v="187"/>
    <n v="1"/>
  </r>
  <r>
    <n v="117"/>
    <n v="430"/>
    <x v="47"/>
    <x v="8"/>
    <n v="119"/>
    <n v="271.18181818181819"/>
    <n v="-0.56118002011397916"/>
    <n v="243.3"/>
    <n v="-0.5108919030004111"/>
    <n v="3"/>
    <n v="357"/>
    <x v="104"/>
    <x v="14"/>
    <n v="396"/>
    <x v="1"/>
    <x v="76"/>
    <x v="104"/>
    <x v="3"/>
    <s v="Вадим"/>
    <n v="2"/>
    <n v="2273"/>
    <n v="1136.5"/>
    <n v="187"/>
    <n v="0.5"/>
  </r>
  <r>
    <n v="181"/>
    <n v="288"/>
    <x v="48"/>
    <x v="14"/>
    <n v="198"/>
    <n v="262.63492063492066"/>
    <n v="-0.24610177686449908"/>
    <n v="168"/>
    <n v="0.1785714285714286"/>
    <n v="5"/>
    <n v="990"/>
    <x v="76"/>
    <x v="18"/>
    <n v="74"/>
    <x v="1"/>
    <x v="77"/>
    <x v="105"/>
    <x v="2"/>
    <s v="Любовь"/>
    <n v="3"/>
    <n v="2803"/>
    <n v="934.33333333333337"/>
    <n v="314"/>
    <n v="0.33333333333333331"/>
  </r>
  <r>
    <n v="119"/>
    <n v="164"/>
    <x v="49"/>
    <x v="18"/>
    <n v="229"/>
    <n v="294.95238095238096"/>
    <n v="-0.22360348724572165"/>
    <n v="322.54545454545456"/>
    <n v="-0.29002254791431792"/>
    <n v="3"/>
    <n v="687"/>
    <x v="105"/>
    <x v="13"/>
    <n v="16"/>
    <x v="1"/>
    <x v="78"/>
    <x v="106"/>
    <x v="3"/>
    <s v="Лука"/>
    <n v="3"/>
    <n v="2383"/>
    <n v="794.33333333333337"/>
    <n v="187"/>
    <n v="0.33333333333333331"/>
  </r>
  <r>
    <n v="120"/>
    <n v="223"/>
    <x v="8"/>
    <x v="8"/>
    <n v="411"/>
    <n v="271.18181818181819"/>
    <n v="0.51558833389205505"/>
    <n v="291.45454545454544"/>
    <n v="0.41016843418590154"/>
    <n v="5"/>
    <n v="2055"/>
    <x v="16"/>
    <x v="17"/>
    <n v="281"/>
    <x v="1"/>
    <x v="79"/>
    <x v="107"/>
    <x v="0"/>
    <s v="Евсей"/>
    <n v="3"/>
    <n v="3373"/>
    <n v="1124.3333333333333"/>
    <n v="191"/>
    <n v="0.33333333333333331"/>
  </r>
  <r>
    <n v="121"/>
    <n v="244"/>
    <x v="12"/>
    <x v="10"/>
    <n v="245"/>
    <n v="271.74545454545455"/>
    <n v="-9.8420982202595986E-2"/>
    <n v="212.8125"/>
    <n v="0.15124816446402356"/>
    <n v="4"/>
    <n v="980"/>
    <x v="9"/>
    <x v="16"/>
    <n v="149"/>
    <x v="0"/>
    <x v="47"/>
    <x v="108"/>
    <x v="4"/>
    <s v="Феофан"/>
    <n v="2"/>
    <n v="1450"/>
    <n v="725"/>
    <n v="186"/>
    <n v="0.5"/>
  </r>
  <r>
    <n v="122"/>
    <n v="393"/>
    <x v="50"/>
    <x v="6"/>
    <n v="113"/>
    <n v="258.5128205128205"/>
    <n v="-0.56288434834358259"/>
    <n v="292.66666666666669"/>
    <n v="-0.61389521640091127"/>
    <n v="5"/>
    <n v="565"/>
    <x v="106"/>
    <x v="11"/>
    <n v="71"/>
    <x v="0"/>
    <x v="65"/>
    <x v="109"/>
    <x v="3"/>
    <s v="Алина"/>
    <n v="5"/>
    <n v="4375"/>
    <n v="875"/>
    <n v="187"/>
    <n v="0.2"/>
  </r>
  <r>
    <n v="123"/>
    <n v="166"/>
    <x v="24"/>
    <x v="5"/>
    <n v="73"/>
    <n v="268.60344827586209"/>
    <n v="-0.72822389113550301"/>
    <n v="242.81818181818181"/>
    <n v="-0.69936353425683262"/>
    <n v="4"/>
    <n v="292"/>
    <x v="72"/>
    <x v="14"/>
    <n v="126"/>
    <x v="0"/>
    <x v="68"/>
    <x v="110"/>
    <x v="0"/>
    <s v="Жанна"/>
    <n v="5"/>
    <n v="2459"/>
    <n v="491.8"/>
    <n v="191"/>
    <n v="0.2"/>
  </r>
  <r>
    <n v="874"/>
    <n v="439"/>
    <x v="24"/>
    <x v="5"/>
    <n v="392"/>
    <n v="268.60344827586209"/>
    <n v="0.45940047499839509"/>
    <n v="242.81818181818181"/>
    <n v="0.61437663796330955"/>
    <n v="2"/>
    <n v="784"/>
    <x v="107"/>
    <x v="6"/>
    <n v="74"/>
    <x v="1"/>
    <x v="77"/>
    <x v="91"/>
    <x v="2"/>
    <s v="Любовь"/>
    <n v="3"/>
    <n v="2803"/>
    <n v="934.33333333333337"/>
    <n v="314"/>
    <n v="0.33333333333333331"/>
  </r>
  <r>
    <n v="125"/>
    <n v="83"/>
    <x v="29"/>
    <x v="5"/>
    <n v="351"/>
    <n v="268.60344827586209"/>
    <n v="0.30675909878682828"/>
    <n v="254.18181818181819"/>
    <n v="0.38090128755364794"/>
    <n v="1"/>
    <n v="351"/>
    <x v="108"/>
    <x v="6"/>
    <n v="11"/>
    <x v="1"/>
    <x v="56"/>
    <x v="109"/>
    <x v="4"/>
    <s v="Силин"/>
    <n v="5"/>
    <n v="1738"/>
    <n v="347.6"/>
    <n v="186"/>
    <n v="0.2"/>
  </r>
  <r>
    <n v="890"/>
    <n v="347"/>
    <x v="15"/>
    <x v="12"/>
    <n v="343"/>
    <n v="265.47674418604652"/>
    <n v="0.29201524243353338"/>
    <n v="276.67567567567568"/>
    <n v="0.239718667578392"/>
    <n v="3"/>
    <n v="1029"/>
    <x v="109"/>
    <x v="2"/>
    <n v="74"/>
    <x v="1"/>
    <x v="77"/>
    <x v="111"/>
    <x v="2"/>
    <s v="Любовь"/>
    <n v="3"/>
    <n v="2803"/>
    <n v="934.33333333333337"/>
    <n v="314"/>
    <n v="0.33333333333333331"/>
  </r>
  <r>
    <n v="127"/>
    <n v="281"/>
    <x v="37"/>
    <x v="8"/>
    <n v="442"/>
    <n v="271.18181818181819"/>
    <n v="0.6299027824337915"/>
    <n v="260.15789473684208"/>
    <n v="0.69896823791219931"/>
    <n v="5"/>
    <n v="2210"/>
    <x v="110"/>
    <x v="2"/>
    <n v="381"/>
    <x v="1"/>
    <x v="80"/>
    <x v="112"/>
    <x v="0"/>
    <s v="Раиса"/>
    <n v="4"/>
    <n v="3158"/>
    <n v="789.5"/>
    <n v="191"/>
    <n v="0.25"/>
  </r>
  <r>
    <n v="128"/>
    <n v="236"/>
    <x v="41"/>
    <x v="2"/>
    <n v="465"/>
    <n v="283.468085106383"/>
    <n v="0.64039630713803186"/>
    <n v="321.63636363636363"/>
    <n v="0.44573205200678356"/>
    <n v="1"/>
    <n v="465"/>
    <x v="101"/>
    <x v="18"/>
    <n v="342"/>
    <x v="0"/>
    <x v="69"/>
    <x v="113"/>
    <x v="4"/>
    <s v="Фёкла"/>
    <n v="4"/>
    <n v="4488"/>
    <n v="1122"/>
    <n v="186"/>
    <n v="0.25"/>
  </r>
  <r>
    <n v="129"/>
    <n v="379"/>
    <x v="51"/>
    <x v="16"/>
    <n v="380"/>
    <n v="263.25423728813558"/>
    <n v="0.44347154262168442"/>
    <n v="293.66666666666669"/>
    <n v="0.29398410896708271"/>
    <n v="1"/>
    <n v="380"/>
    <x v="111"/>
    <x v="18"/>
    <n v="276"/>
    <x v="1"/>
    <x v="81"/>
    <x v="114"/>
    <x v="4"/>
    <s v="Арефий"/>
    <n v="4"/>
    <n v="3546"/>
    <n v="886.5"/>
    <n v="186"/>
    <n v="0.25"/>
  </r>
  <r>
    <n v="130"/>
    <n v="37"/>
    <x v="1"/>
    <x v="1"/>
    <n v="313"/>
    <n v="264.8679245283019"/>
    <n v="0.18172104288360158"/>
    <n v="238.16666666666666"/>
    <n v="0.31420573827851639"/>
    <n v="1"/>
    <n v="313"/>
    <x v="112"/>
    <x v="7"/>
    <n v="293"/>
    <x v="0"/>
    <x v="82"/>
    <x v="76"/>
    <x v="1"/>
    <s v="Брагин"/>
    <n v="2"/>
    <n v="1255"/>
    <n v="627.5"/>
    <n v="122"/>
    <n v="0.5"/>
  </r>
  <r>
    <n v="131"/>
    <n v="431"/>
    <x v="52"/>
    <x v="4"/>
    <n v="141"/>
    <n v="250.48780487804879"/>
    <n v="-0.43709834469328146"/>
    <n v="247.66666666666666"/>
    <n v="-0.4306864064602961"/>
    <n v="5"/>
    <n v="705"/>
    <x v="113"/>
    <x v="19"/>
    <n v="386"/>
    <x v="0"/>
    <x v="83"/>
    <x v="71"/>
    <x v="0"/>
    <s v="Маргарита"/>
    <n v="3"/>
    <n v="3153"/>
    <n v="1051"/>
    <n v="191"/>
    <n v="0.33333333333333331"/>
  </r>
  <r>
    <n v="269"/>
    <n v="464"/>
    <x v="34"/>
    <x v="14"/>
    <n v="290"/>
    <n v="262.63492063492066"/>
    <n v="0.10419436721866293"/>
    <n v="271"/>
    <n v="7.0110701107011009E-2"/>
    <n v="3"/>
    <n v="870"/>
    <x v="114"/>
    <x v="13"/>
    <n v="77"/>
    <x v="1"/>
    <x v="84"/>
    <x v="115"/>
    <x v="2"/>
    <s v="Фокин"/>
    <n v="2"/>
    <n v="1233"/>
    <n v="616.5"/>
    <n v="314"/>
    <n v="0.5"/>
  </r>
  <r>
    <n v="133"/>
    <n v="452"/>
    <x v="17"/>
    <x v="9"/>
    <n v="349"/>
    <n v="274.16279069767444"/>
    <n v="0.27296632453982528"/>
    <n v="253.6875"/>
    <n v="0.37570830253757093"/>
    <n v="1"/>
    <n v="349"/>
    <x v="115"/>
    <x v="8"/>
    <n v="283"/>
    <x v="1"/>
    <x v="85"/>
    <x v="116"/>
    <x v="4"/>
    <s v="Валерьян"/>
    <n v="5"/>
    <n v="4461"/>
    <n v="892.2"/>
    <n v="186"/>
    <n v="0.2"/>
  </r>
  <r>
    <n v="867"/>
    <n v="237"/>
    <x v="27"/>
    <x v="3"/>
    <n v="121"/>
    <n v="267.85483870967744"/>
    <n v="-0.54826278075510326"/>
    <n v="288.23809523809524"/>
    <n v="-0.58020816124235919"/>
    <n v="3"/>
    <n v="363"/>
    <x v="116"/>
    <x v="18"/>
    <n v="77"/>
    <x v="1"/>
    <x v="84"/>
    <x v="117"/>
    <x v="2"/>
    <s v="Фокин"/>
    <n v="2"/>
    <n v="1233"/>
    <n v="616.5"/>
    <n v="314"/>
    <n v="0.5"/>
  </r>
  <r>
    <n v="135"/>
    <n v="452"/>
    <x v="17"/>
    <x v="9"/>
    <n v="448"/>
    <n v="274.16279069767444"/>
    <n v="0.63406565442361518"/>
    <n v="253.6875"/>
    <n v="0.76595220497659522"/>
    <n v="4"/>
    <n v="1792"/>
    <x v="117"/>
    <x v="18"/>
    <n v="437"/>
    <x v="1"/>
    <x v="86"/>
    <x v="118"/>
    <x v="0"/>
    <s v="Мария"/>
    <n v="3"/>
    <n v="3039"/>
    <n v="1013"/>
    <n v="191"/>
    <n v="0.33333333333333331"/>
  </r>
  <r>
    <n v="354"/>
    <n v="398"/>
    <x v="5"/>
    <x v="5"/>
    <n v="417"/>
    <n v="268.60344827586209"/>
    <n v="0.55247448488349682"/>
    <n v="281.96875"/>
    <n v="0.47888728804167124"/>
    <n v="4"/>
    <n v="1668"/>
    <x v="118"/>
    <x v="17"/>
    <n v="81"/>
    <x v="0"/>
    <x v="87"/>
    <x v="119"/>
    <x v="2"/>
    <s v="Ксения"/>
    <n v="2"/>
    <n v="2542"/>
    <n v="1271"/>
    <n v="314"/>
    <n v="0.5"/>
  </r>
  <r>
    <n v="137"/>
    <n v="494"/>
    <x v="34"/>
    <x v="14"/>
    <n v="304"/>
    <n v="262.63492063492066"/>
    <n v="0.15750030218783984"/>
    <n v="271"/>
    <n v="0.12177121771217703"/>
    <n v="3"/>
    <n v="912"/>
    <x v="119"/>
    <x v="5"/>
    <n v="136"/>
    <x v="0"/>
    <x v="88"/>
    <x v="120"/>
    <x v="3"/>
    <s v="Ефрем"/>
    <n v="6"/>
    <n v="5506"/>
    <n v="917.66666666666663"/>
    <n v="187"/>
    <n v="0.16666666666666666"/>
  </r>
  <r>
    <n v="138"/>
    <n v="394"/>
    <x v="33"/>
    <x v="7"/>
    <n v="493"/>
    <n v="249.02380952380952"/>
    <n v="0.97973037575294009"/>
    <n v="222.2"/>
    <n v="1.2187218721872188"/>
    <n v="3"/>
    <n v="1479"/>
    <x v="120"/>
    <x v="3"/>
    <n v="61"/>
    <x v="1"/>
    <x v="89"/>
    <x v="63"/>
    <x v="4"/>
    <s v="Арсений"/>
    <n v="2"/>
    <n v="2319"/>
    <n v="1159.5"/>
    <n v="186"/>
    <n v="0.5"/>
  </r>
  <r>
    <n v="884"/>
    <n v="453"/>
    <x v="18"/>
    <x v="12"/>
    <n v="437"/>
    <n v="265.47674418604652"/>
    <n v="0.64609522140948705"/>
    <n v="329.27272727272725"/>
    <n v="0.32716731087796802"/>
    <n v="2"/>
    <n v="874"/>
    <x v="11"/>
    <x v="16"/>
    <n v="81"/>
    <x v="0"/>
    <x v="87"/>
    <x v="19"/>
    <x v="2"/>
    <s v="Ксения"/>
    <n v="2"/>
    <n v="2542"/>
    <n v="1271"/>
    <n v="314"/>
    <n v="0.5"/>
  </r>
  <r>
    <n v="140"/>
    <n v="449"/>
    <x v="10"/>
    <x v="10"/>
    <n v="470"/>
    <n v="271.74545454545455"/>
    <n v="0.72955974842767302"/>
    <n v="311.2"/>
    <n v="0.5102827763496145"/>
    <n v="4"/>
    <n v="1880"/>
    <x v="121"/>
    <x v="19"/>
    <n v="496"/>
    <x v="0"/>
    <x v="90"/>
    <x v="121"/>
    <x v="3"/>
    <s v="Фома"/>
    <n v="4"/>
    <n v="3561"/>
    <n v="890.25"/>
    <n v="187"/>
    <n v="0.25"/>
  </r>
  <r>
    <n v="822"/>
    <n v="402"/>
    <x v="45"/>
    <x v="17"/>
    <n v="218"/>
    <n v="300.31818181818181"/>
    <n v="-0.27410322385348873"/>
    <n v="331.16666666666669"/>
    <n v="-0.34172118772018123"/>
    <n v="1"/>
    <n v="218"/>
    <x v="122"/>
    <x v="5"/>
    <n v="91"/>
    <x v="1"/>
    <x v="91"/>
    <x v="122"/>
    <x v="2"/>
    <s v="Наина"/>
    <n v="2"/>
    <n v="908"/>
    <n v="454"/>
    <n v="314"/>
    <n v="0.5"/>
  </r>
  <r>
    <n v="142"/>
    <n v="112"/>
    <x v="49"/>
    <x v="18"/>
    <n v="351"/>
    <n v="294.95238095238096"/>
    <n v="0.19002260251856629"/>
    <n v="322.54545454545456"/>
    <n v="8.8218714768883766E-2"/>
    <n v="3"/>
    <n v="1053"/>
    <x v="123"/>
    <x v="19"/>
    <n v="419"/>
    <x v="0"/>
    <x v="92"/>
    <x v="123"/>
    <x v="4"/>
    <s v="Аверьян"/>
    <n v="4"/>
    <n v="2769"/>
    <n v="692.25"/>
    <n v="186"/>
    <n v="0.25"/>
  </r>
  <r>
    <n v="143"/>
    <n v="81"/>
    <x v="53"/>
    <x v="8"/>
    <n v="116"/>
    <n v="271.18181818181819"/>
    <n v="-0.57224270868253435"/>
    <n v="281.75"/>
    <n v="-0.58828748890860694"/>
    <n v="1"/>
    <n v="116"/>
    <x v="52"/>
    <x v="15"/>
    <n v="247"/>
    <x v="0"/>
    <x v="65"/>
    <x v="124"/>
    <x v="0"/>
    <s v="Павел"/>
    <n v="3"/>
    <n v="830"/>
    <n v="276.66666666666669"/>
    <n v="191"/>
    <n v="0.33333333333333331"/>
  </r>
  <r>
    <n v="939"/>
    <n v="35"/>
    <x v="32"/>
    <x v="19"/>
    <n v="345"/>
    <n v="255.11627906976744"/>
    <n v="0.35232452142206006"/>
    <n v="250.30769230769232"/>
    <n v="0.37830362630608483"/>
    <n v="2"/>
    <n v="690"/>
    <x v="124"/>
    <x v="11"/>
    <n v="91"/>
    <x v="1"/>
    <x v="91"/>
    <x v="125"/>
    <x v="2"/>
    <s v="Наина"/>
    <n v="2"/>
    <n v="908"/>
    <n v="454"/>
    <n v="314"/>
    <n v="0.5"/>
  </r>
  <r>
    <n v="145"/>
    <n v="209"/>
    <x v="54"/>
    <x v="17"/>
    <n v="284"/>
    <n v="300.31818181818181"/>
    <n v="-5.4336309974269748E-2"/>
    <n v="316.60000000000002"/>
    <n v="-0.1029690461149716"/>
    <n v="5"/>
    <n v="1420"/>
    <x v="118"/>
    <x v="3"/>
    <n v="75"/>
    <x v="1"/>
    <x v="64"/>
    <x v="126"/>
    <x v="3"/>
    <s v="Леонид"/>
    <n v="5"/>
    <n v="3994"/>
    <n v="798.8"/>
    <n v="187"/>
    <n v="0.2"/>
  </r>
  <r>
    <n v="146"/>
    <n v="156"/>
    <x v="44"/>
    <x v="9"/>
    <n v="332"/>
    <n v="274.16279069767444"/>
    <n v="0.21095936890321476"/>
    <n v="280.66666666666669"/>
    <n v="0.18289786223277904"/>
    <n v="1"/>
    <n v="332"/>
    <x v="125"/>
    <x v="10"/>
    <n v="356"/>
    <x v="1"/>
    <x v="69"/>
    <x v="123"/>
    <x v="4"/>
    <s v="Акулина"/>
    <n v="4"/>
    <n v="2799"/>
    <n v="699.75"/>
    <n v="186"/>
    <n v="0.25"/>
  </r>
  <r>
    <n v="313"/>
    <n v="260"/>
    <x v="13"/>
    <x v="1"/>
    <n v="489"/>
    <n v="264.8679245283019"/>
    <n v="0.84620316284370989"/>
    <n v="320.84615384615387"/>
    <n v="0.52409494126108847"/>
    <n v="3"/>
    <n v="1467"/>
    <x v="126"/>
    <x v="16"/>
    <n v="98"/>
    <x v="0"/>
    <x v="93"/>
    <x v="127"/>
    <x v="2"/>
    <s v="Никита"/>
    <n v="1"/>
    <n v="1467"/>
    <n v="1467"/>
    <n v="314"/>
    <n v="1"/>
  </r>
  <r>
    <n v="148"/>
    <n v="180"/>
    <x v="55"/>
    <x v="15"/>
    <n v="86"/>
    <n v="273.72549019607845"/>
    <n v="-0.68581661891117474"/>
    <n v="241.83333333333334"/>
    <n v="-0.6443831840110269"/>
    <n v="4"/>
    <n v="344"/>
    <x v="23"/>
    <x v="10"/>
    <n v="73"/>
    <x v="0"/>
    <x v="94"/>
    <x v="64"/>
    <x v="3"/>
    <s v="Лапин"/>
    <n v="1"/>
    <n v="344"/>
    <n v="344"/>
    <n v="187"/>
    <n v="1"/>
  </r>
  <r>
    <n v="149"/>
    <n v="438"/>
    <x v="56"/>
    <x v="7"/>
    <n v="154"/>
    <n v="249.02380952380952"/>
    <n v="-0.38158523759441632"/>
    <n v="256.89999999999998"/>
    <n v="-0.40054495912806531"/>
    <n v="4"/>
    <n v="616"/>
    <x v="127"/>
    <x v="3"/>
    <n v="139"/>
    <x v="0"/>
    <x v="95"/>
    <x v="89"/>
    <x v="1"/>
    <s v="Таисия"/>
    <n v="1"/>
    <n v="616"/>
    <n v="616"/>
    <n v="122"/>
    <n v="1"/>
  </r>
  <r>
    <n v="150"/>
    <n v="232"/>
    <x v="57"/>
    <x v="18"/>
    <n v="109"/>
    <n v="294.95238095238096"/>
    <n v="-0.63044882144010339"/>
    <n v="318.81818181818181"/>
    <n v="-0.65811234673510122"/>
    <n v="4"/>
    <n v="436"/>
    <x v="43"/>
    <x v="12"/>
    <n v="407"/>
    <x v="0"/>
    <x v="41"/>
    <x v="128"/>
    <x v="1"/>
    <s v="Карп"/>
    <n v="5"/>
    <n v="2557"/>
    <n v="511.4"/>
    <n v="122"/>
    <n v="0.2"/>
  </r>
  <r>
    <n v="151"/>
    <n v="206"/>
    <x v="30"/>
    <x v="18"/>
    <n v="73"/>
    <n v="294.95238095238096"/>
    <n v="-0.75250242169841786"/>
    <n v="274.77777777777777"/>
    <n v="-0.73433077234128596"/>
    <n v="5"/>
    <n v="365"/>
    <x v="128"/>
    <x v="2"/>
    <n v="115"/>
    <x v="0"/>
    <x v="49"/>
    <x v="129"/>
    <x v="1"/>
    <s v="Галина"/>
    <n v="4"/>
    <n v="3590"/>
    <n v="897.5"/>
    <n v="122"/>
    <n v="0.25"/>
  </r>
  <r>
    <n v="152"/>
    <n v="295"/>
    <x v="22"/>
    <x v="2"/>
    <n v="230"/>
    <n v="283.468085106383"/>
    <n v="-0.18862118141559714"/>
    <n v="249.5"/>
    <n v="-7.8156312625250468E-2"/>
    <n v="4"/>
    <n v="920"/>
    <x v="129"/>
    <x v="3"/>
    <n v="258"/>
    <x v="0"/>
    <x v="96"/>
    <x v="130"/>
    <x v="3"/>
    <s v="Василиса"/>
    <n v="3"/>
    <n v="1675"/>
    <n v="558.33333333333337"/>
    <n v="187"/>
    <n v="0.33333333333333331"/>
  </r>
  <r>
    <n v="765"/>
    <n v="158"/>
    <x v="11"/>
    <x v="0"/>
    <n v="318"/>
    <n v="252.76271186440678"/>
    <n v="0.25809696238181457"/>
    <n v="240.26666666666668"/>
    <n v="0.32352941176470584"/>
    <n v="5"/>
    <n v="1590"/>
    <x v="130"/>
    <x v="6"/>
    <n v="99"/>
    <x v="1"/>
    <x v="97"/>
    <x v="131"/>
    <x v="2"/>
    <s v="Галина"/>
    <n v="1"/>
    <n v="1590"/>
    <n v="1590"/>
    <n v="314"/>
    <n v="1"/>
  </r>
  <r>
    <n v="154"/>
    <n v="399"/>
    <x v="28"/>
    <x v="17"/>
    <n v="231"/>
    <n v="300.31818181818181"/>
    <n v="-0.2308158014227335"/>
    <n v="281.73333333333335"/>
    <n v="-0.18007572172266928"/>
    <n v="2"/>
    <n v="462"/>
    <x v="89"/>
    <x v="17"/>
    <n v="325"/>
    <x v="1"/>
    <x v="98"/>
    <x v="132"/>
    <x v="4"/>
    <s v="Милован"/>
    <n v="3"/>
    <n v="1075"/>
    <n v="358.33333333333331"/>
    <n v="186"/>
    <n v="0.33333333333333331"/>
  </r>
  <r>
    <n v="155"/>
    <n v="221"/>
    <x v="21"/>
    <x v="15"/>
    <n v="477"/>
    <n v="273.72549019607845"/>
    <n v="0.74262177650429795"/>
    <n v="280.23809523809524"/>
    <n v="0.70212404418011887"/>
    <n v="4"/>
    <n v="1908"/>
    <x v="114"/>
    <x v="6"/>
    <n v="276"/>
    <x v="1"/>
    <x v="81"/>
    <x v="133"/>
    <x v="4"/>
    <s v="Арефий"/>
    <n v="4"/>
    <n v="3546"/>
    <n v="886.5"/>
    <n v="186"/>
    <n v="0.25"/>
  </r>
  <r>
    <n v="421"/>
    <n v="451"/>
    <x v="19"/>
    <x v="13"/>
    <n v="443"/>
    <n v="258.375"/>
    <n v="0.71456216739235612"/>
    <n v="269.70588235294116"/>
    <n v="0.6425299890948748"/>
    <n v="4"/>
    <n v="1772"/>
    <x v="131"/>
    <x v="18"/>
    <n v="101"/>
    <x v="1"/>
    <x v="99"/>
    <x v="134"/>
    <x v="2"/>
    <s v="Михей"/>
    <n v="2"/>
    <n v="2302"/>
    <n v="1151"/>
    <n v="314"/>
    <n v="0.5"/>
  </r>
  <r>
    <n v="466"/>
    <n v="84"/>
    <x v="58"/>
    <x v="7"/>
    <n v="265"/>
    <n v="249.02380952380952"/>
    <n v="6.4155272970647381E-2"/>
    <n v="140"/>
    <n v="0.89285714285714279"/>
    <n v="2"/>
    <n v="530"/>
    <x v="132"/>
    <x v="0"/>
    <n v="101"/>
    <x v="1"/>
    <x v="99"/>
    <x v="135"/>
    <x v="2"/>
    <s v="Михей"/>
    <n v="2"/>
    <n v="2302"/>
    <n v="1151"/>
    <n v="314"/>
    <n v="0.5"/>
  </r>
  <r>
    <n v="158"/>
    <n v="476"/>
    <x v="59"/>
    <x v="6"/>
    <n v="286"/>
    <n v="258.5128205128205"/>
    <n v="0.10632810950208293"/>
    <n v="289.88888888888891"/>
    <n v="-1.3415101571483401E-2"/>
    <n v="2"/>
    <n v="572"/>
    <x v="62"/>
    <x v="11"/>
    <n v="397"/>
    <x v="1"/>
    <x v="18"/>
    <x v="136"/>
    <x v="1"/>
    <s v="Нинель"/>
    <n v="4"/>
    <n v="2145"/>
    <n v="536.25"/>
    <n v="122"/>
    <n v="0.25"/>
  </r>
  <r>
    <n v="28"/>
    <n v="176"/>
    <x v="0"/>
    <x v="0"/>
    <n v="220"/>
    <n v="252.76271186440678"/>
    <n v="-0.12961845369811575"/>
    <n v="240.5"/>
    <n v="-8.5239085239085188E-2"/>
    <n v="1"/>
    <n v="220"/>
    <x v="123"/>
    <x v="0"/>
    <n v="112"/>
    <x v="1"/>
    <x v="100"/>
    <x v="137"/>
    <x v="2"/>
    <s v="Майя"/>
    <n v="1"/>
    <n v="220"/>
    <n v="220"/>
    <n v="314"/>
    <n v="1"/>
  </r>
  <r>
    <n v="160"/>
    <n v="255"/>
    <x v="56"/>
    <x v="7"/>
    <n v="279"/>
    <n v="249.02380952380952"/>
    <n v="0.12037479682570029"/>
    <n v="256.89999999999998"/>
    <n v="8.6025690930323195E-2"/>
    <n v="3"/>
    <n v="837"/>
    <x v="133"/>
    <x v="2"/>
    <n v="286"/>
    <x v="1"/>
    <x v="60"/>
    <x v="138"/>
    <x v="4"/>
    <s v="Федосий"/>
    <n v="4"/>
    <n v="2088"/>
    <n v="522"/>
    <n v="186"/>
    <n v="0.25"/>
  </r>
  <r>
    <n v="161"/>
    <n v="138"/>
    <x v="34"/>
    <x v="14"/>
    <n v="210"/>
    <n v="262.63492063492066"/>
    <n v="-0.20041097546234743"/>
    <n v="271"/>
    <n v="-0.22509225092250917"/>
    <n v="2"/>
    <n v="420"/>
    <x v="134"/>
    <x v="4"/>
    <n v="14"/>
    <x v="0"/>
    <x v="37"/>
    <x v="139"/>
    <x v="4"/>
    <s v="Ипатий"/>
    <n v="2"/>
    <n v="1042"/>
    <n v="521"/>
    <n v="186"/>
    <n v="0.5"/>
  </r>
  <r>
    <n v="162"/>
    <n v="403"/>
    <x v="47"/>
    <x v="8"/>
    <n v="229"/>
    <n v="271.18181818181819"/>
    <n v="-0.15554810593362389"/>
    <n v="243.3"/>
    <n v="-5.8775174681463205E-2"/>
    <n v="1"/>
    <n v="229"/>
    <x v="135"/>
    <x v="10"/>
    <n v="32"/>
    <x v="0"/>
    <x v="101"/>
    <x v="140"/>
    <x v="0"/>
    <s v="Гущин"/>
    <n v="3"/>
    <n v="2221"/>
    <n v="740.33333333333337"/>
    <n v="191"/>
    <n v="0.33333333333333331"/>
  </r>
  <r>
    <n v="163"/>
    <n v="280"/>
    <x v="20"/>
    <x v="14"/>
    <n v="192"/>
    <n v="262.63492063492066"/>
    <n v="-0.26894717756557485"/>
    <n v="238.72222222222223"/>
    <n v="-0.19571794275075638"/>
    <n v="2"/>
    <n v="384"/>
    <x v="136"/>
    <x v="0"/>
    <n v="49"/>
    <x v="0"/>
    <x v="102"/>
    <x v="6"/>
    <x v="4"/>
    <s v="Спиридон"/>
    <n v="2"/>
    <n v="872"/>
    <n v="436"/>
    <n v="186"/>
    <n v="0.5"/>
  </r>
  <r>
    <n v="164"/>
    <n v="356"/>
    <x v="41"/>
    <x v="2"/>
    <n v="373"/>
    <n v="283.468085106383"/>
    <n v="0.31584477970427072"/>
    <n v="321.63636363636363"/>
    <n v="0.15969474279253815"/>
    <n v="1"/>
    <n v="373"/>
    <x v="137"/>
    <x v="2"/>
    <n v="115"/>
    <x v="0"/>
    <x v="49"/>
    <x v="47"/>
    <x v="1"/>
    <s v="Галина"/>
    <n v="4"/>
    <n v="3590"/>
    <n v="897.5"/>
    <n v="122"/>
    <n v="0.25"/>
  </r>
  <r>
    <n v="165"/>
    <n v="41"/>
    <x v="60"/>
    <x v="13"/>
    <n v="315"/>
    <n v="258.375"/>
    <n v="0.21915820029027566"/>
    <n v="317.85714285714283"/>
    <n v="-8.9887640449437534E-3"/>
    <n v="3"/>
    <n v="945"/>
    <x v="138"/>
    <x v="9"/>
    <n v="420"/>
    <x v="1"/>
    <x v="103"/>
    <x v="141"/>
    <x v="3"/>
    <s v="Евфросиния"/>
    <n v="2"/>
    <n v="2753"/>
    <n v="1376.5"/>
    <n v="187"/>
    <n v="0.5"/>
  </r>
  <r>
    <n v="166"/>
    <n v="379"/>
    <x v="51"/>
    <x v="16"/>
    <n v="321"/>
    <n v="263.25423728813558"/>
    <n v="0.21935359258305431"/>
    <n v="293.66666666666669"/>
    <n v="9.3076049943246142E-2"/>
    <n v="5"/>
    <n v="1605"/>
    <x v="120"/>
    <x v="10"/>
    <n v="47"/>
    <x v="1"/>
    <x v="33"/>
    <x v="13"/>
    <x v="1"/>
    <s v="Лукин"/>
    <n v="4"/>
    <n v="2404"/>
    <n v="601"/>
    <n v="122"/>
    <n v="0.25"/>
  </r>
  <r>
    <n v="167"/>
    <n v="282"/>
    <x v="60"/>
    <x v="13"/>
    <n v="189"/>
    <n v="258.375"/>
    <n v="-0.26850507982583449"/>
    <n v="317.85714285714283"/>
    <n v="-0.40539325842696627"/>
    <n v="2"/>
    <n v="378"/>
    <x v="19"/>
    <x v="10"/>
    <n v="202"/>
    <x v="1"/>
    <x v="39"/>
    <x v="142"/>
    <x v="1"/>
    <s v="Оксана"/>
    <n v="4"/>
    <n v="3716"/>
    <n v="929"/>
    <n v="122"/>
    <n v="0.25"/>
  </r>
  <r>
    <n v="168"/>
    <n v="459"/>
    <x v="61"/>
    <x v="19"/>
    <n v="405"/>
    <n v="255.11627906976744"/>
    <n v="0.58751139471285319"/>
    <n v="274.28571428571428"/>
    <n v="0.4765625"/>
    <n v="3"/>
    <n v="1215"/>
    <x v="139"/>
    <x v="2"/>
    <n v="37"/>
    <x v="0"/>
    <x v="18"/>
    <x v="143"/>
    <x v="3"/>
    <s v="Нина"/>
    <n v="2"/>
    <n v="1866"/>
    <n v="933"/>
    <n v="187"/>
    <n v="0.5"/>
  </r>
  <r>
    <n v="169"/>
    <n v="402"/>
    <x v="45"/>
    <x v="17"/>
    <n v="426"/>
    <n v="300.31818181818181"/>
    <n v="0.41849553503859549"/>
    <n v="331.16666666666669"/>
    <n v="0.28636134876698538"/>
    <n v="2"/>
    <n v="852"/>
    <x v="25"/>
    <x v="16"/>
    <n v="366"/>
    <x v="1"/>
    <x v="35"/>
    <x v="144"/>
    <x v="0"/>
    <s v="Анна"/>
    <n v="4"/>
    <n v="2813"/>
    <n v="703.25"/>
    <n v="191"/>
    <n v="0.25"/>
  </r>
  <r>
    <n v="170"/>
    <n v="320"/>
    <x v="3"/>
    <x v="3"/>
    <n v="271"/>
    <n v="267.85483870967744"/>
    <n v="1.1742036490636432E-2"/>
    <n v="250.25925925925927"/>
    <n v="8.2877016427408634E-2"/>
    <n v="1"/>
    <n v="271"/>
    <x v="140"/>
    <x v="15"/>
    <n v="434"/>
    <x v="1"/>
    <x v="34"/>
    <x v="145"/>
    <x v="3"/>
    <s v="Христофор"/>
    <n v="4"/>
    <n v="2342"/>
    <n v="585.5"/>
    <n v="187"/>
    <n v="0.25"/>
  </r>
  <r>
    <n v="126"/>
    <n v="242"/>
    <x v="23"/>
    <x v="4"/>
    <n v="221"/>
    <n v="250.48780487804879"/>
    <n v="-0.11772151898734184"/>
    <n v="303.8235294117647"/>
    <n v="-0.27260406582768637"/>
    <n v="5"/>
    <n v="1105"/>
    <x v="141"/>
    <x v="12"/>
    <n v="114"/>
    <x v="0"/>
    <x v="85"/>
    <x v="146"/>
    <x v="2"/>
    <s v="Прокл"/>
    <n v="1"/>
    <n v="1105"/>
    <n v="1105"/>
    <n v="314"/>
    <n v="1"/>
  </r>
  <r>
    <n v="4"/>
    <n v="240"/>
    <x v="38"/>
    <x v="12"/>
    <n v="141"/>
    <n v="265.47674418604652"/>
    <n v="-0.46888003153606939"/>
    <n v="236.27586206896552"/>
    <n v="-0.40323992994746061"/>
    <n v="5"/>
    <n v="705"/>
    <x v="142"/>
    <x v="8"/>
    <n v="116"/>
    <x v="1"/>
    <x v="104"/>
    <x v="147"/>
    <x v="2"/>
    <s v="Вера"/>
    <n v="3"/>
    <n v="2303"/>
    <n v="767.66666666666663"/>
    <n v="314"/>
    <n v="0.33333333333333331"/>
  </r>
  <r>
    <n v="173"/>
    <n v="406"/>
    <x v="5"/>
    <x v="5"/>
    <n v="426"/>
    <n v="268.60344827586209"/>
    <n v="0.58598112844213346"/>
    <n v="281.96875"/>
    <n v="0.51080571871882974"/>
    <n v="1"/>
    <n v="426"/>
    <x v="143"/>
    <x v="3"/>
    <n v="395"/>
    <x v="1"/>
    <x v="105"/>
    <x v="148"/>
    <x v="0"/>
    <s v="Мина"/>
    <n v="3"/>
    <n v="1326"/>
    <n v="442"/>
    <n v="191"/>
    <n v="0.33333333333333331"/>
  </r>
  <r>
    <n v="174"/>
    <n v="391"/>
    <x v="59"/>
    <x v="6"/>
    <n v="356"/>
    <n v="258.5128205128205"/>
    <n v="0.37710771672287247"/>
    <n v="289.88888888888891"/>
    <n v="0.22805672671521648"/>
    <n v="2"/>
    <n v="712"/>
    <x v="144"/>
    <x v="3"/>
    <n v="46"/>
    <x v="0"/>
    <x v="106"/>
    <x v="149"/>
    <x v="4"/>
    <s v="Синклитикия"/>
    <n v="1"/>
    <n v="712"/>
    <n v="712"/>
    <n v="186"/>
    <n v="1"/>
  </r>
  <r>
    <n v="175"/>
    <n v="82"/>
    <x v="48"/>
    <x v="14"/>
    <n v="233"/>
    <n v="262.63492063492066"/>
    <n v="-0.11283693944155693"/>
    <n v="168"/>
    <n v="0.38690476190476186"/>
    <n v="2"/>
    <n v="466"/>
    <x v="145"/>
    <x v="14"/>
    <n v="361"/>
    <x v="0"/>
    <x v="107"/>
    <x v="150"/>
    <x v="0"/>
    <s v="Жанна"/>
    <n v="1"/>
    <n v="466"/>
    <n v="466"/>
    <n v="191"/>
    <n v="1"/>
  </r>
  <r>
    <n v="176"/>
    <n v="243"/>
    <x v="19"/>
    <x v="13"/>
    <n v="494"/>
    <n v="258.375"/>
    <n v="0.91194968553459121"/>
    <n v="269.70588235294116"/>
    <n v="0.83162486368593247"/>
    <n v="5"/>
    <n v="2470"/>
    <x v="146"/>
    <x v="15"/>
    <n v="358"/>
    <x v="0"/>
    <x v="108"/>
    <x v="151"/>
    <x v="3"/>
    <s v="Евфросиния"/>
    <n v="3"/>
    <n v="3802"/>
    <n v="1267.3333333333333"/>
    <n v="187"/>
    <n v="0.33333333333333331"/>
  </r>
  <r>
    <n v="177"/>
    <n v="432"/>
    <x v="38"/>
    <x v="12"/>
    <n v="305"/>
    <n v="265.47674418604652"/>
    <n v="0.14887652752836056"/>
    <n v="236.27586206896552"/>
    <n v="0.29086398131932278"/>
    <n v="3"/>
    <n v="915"/>
    <x v="147"/>
    <x v="13"/>
    <n v="44"/>
    <x v="1"/>
    <x v="109"/>
    <x v="152"/>
    <x v="1"/>
    <s v="Кир"/>
    <n v="3"/>
    <n v="1399"/>
    <n v="466.33333333333331"/>
    <n v="122"/>
    <n v="0.33333333333333331"/>
  </r>
  <r>
    <n v="178"/>
    <n v="159"/>
    <x v="61"/>
    <x v="19"/>
    <n v="173"/>
    <n v="255.11627906976744"/>
    <n v="-0.32187784867821334"/>
    <n v="274.28571428571428"/>
    <n v="-0.36927083333333333"/>
    <n v="4"/>
    <n v="692"/>
    <x v="144"/>
    <x v="2"/>
    <n v="416"/>
    <x v="1"/>
    <x v="110"/>
    <x v="153"/>
    <x v="4"/>
    <s v="Гостомысл"/>
    <n v="2"/>
    <n v="852"/>
    <n v="426"/>
    <n v="186"/>
    <n v="0.5"/>
  </r>
  <r>
    <n v="542"/>
    <n v="248"/>
    <x v="62"/>
    <x v="3"/>
    <n v="497"/>
    <n v="267.85483870967744"/>
    <n v="0.85548262780755091"/>
    <n v="273.625"/>
    <n v="0.81635449977158525"/>
    <n v="2"/>
    <n v="994"/>
    <x v="38"/>
    <x v="10"/>
    <n v="116"/>
    <x v="1"/>
    <x v="104"/>
    <x v="12"/>
    <x v="2"/>
    <s v="Вера"/>
    <n v="3"/>
    <n v="2303"/>
    <n v="767.66666666666663"/>
    <n v="314"/>
    <n v="0.33333333333333331"/>
  </r>
  <r>
    <n v="180"/>
    <n v="110"/>
    <x v="15"/>
    <x v="12"/>
    <n v="261"/>
    <n v="265.47674418604652"/>
    <n v="-1.6863037098681644E-2"/>
    <n v="276.67567567567568"/>
    <n v="-5.6657223796033995E-2"/>
    <n v="1"/>
    <n v="261"/>
    <x v="148"/>
    <x v="9"/>
    <n v="223"/>
    <x v="0"/>
    <x v="14"/>
    <x v="154"/>
    <x v="3"/>
    <s v="Вероника"/>
    <n v="2"/>
    <n v="1099"/>
    <n v="549.5"/>
    <n v="187"/>
    <n v="0.5"/>
  </r>
  <r>
    <n v="635"/>
    <n v="4"/>
    <x v="19"/>
    <x v="13"/>
    <n v="151"/>
    <n v="258.375"/>
    <n v="-0.41557813255926468"/>
    <n v="269.70588235294116"/>
    <n v="-0.44013086150490732"/>
    <n v="4"/>
    <n v="604"/>
    <x v="149"/>
    <x v="19"/>
    <n v="116"/>
    <x v="1"/>
    <x v="104"/>
    <x v="155"/>
    <x v="2"/>
    <s v="Вера"/>
    <n v="3"/>
    <n v="2303"/>
    <n v="767.66666666666663"/>
    <n v="314"/>
    <n v="0.33333333333333331"/>
  </r>
  <r>
    <n v="182"/>
    <n v="7"/>
    <x v="20"/>
    <x v="14"/>
    <n v="114"/>
    <n v="262.63492063492066"/>
    <n v="-0.56593738667956006"/>
    <n v="238.72222222222223"/>
    <n v="-0.52245752850826155"/>
    <n v="3"/>
    <n v="342"/>
    <x v="16"/>
    <x v="13"/>
    <n v="180"/>
    <x v="1"/>
    <x v="111"/>
    <x v="114"/>
    <x v="1"/>
    <s v="Калинин"/>
    <n v="1"/>
    <n v="342"/>
    <n v="342"/>
    <n v="122"/>
    <n v="1"/>
  </r>
  <r>
    <n v="115"/>
    <n v="490"/>
    <x v="34"/>
    <x v="14"/>
    <n v="219"/>
    <n v="262.63492063492066"/>
    <n v="-0.16614287441073383"/>
    <n v="271"/>
    <n v="-0.19188191881918815"/>
    <n v="1"/>
    <n v="219"/>
    <x v="150"/>
    <x v="12"/>
    <n v="119"/>
    <x v="1"/>
    <x v="56"/>
    <x v="156"/>
    <x v="2"/>
    <s v="Никитин"/>
    <n v="2"/>
    <n v="1747"/>
    <n v="873.5"/>
    <n v="314"/>
    <n v="0.5"/>
  </r>
  <r>
    <n v="818"/>
    <n v="354"/>
    <x v="37"/>
    <x v="8"/>
    <n v="382"/>
    <n v="271.18181818181819"/>
    <n v="0.40864901106268858"/>
    <n v="260.15789473684208"/>
    <n v="0.46833906534493241"/>
    <n v="4"/>
    <n v="1528"/>
    <x v="80"/>
    <x v="7"/>
    <n v="119"/>
    <x v="1"/>
    <x v="56"/>
    <x v="157"/>
    <x v="2"/>
    <s v="Никитин"/>
    <n v="2"/>
    <n v="1747"/>
    <n v="873.5"/>
    <n v="314"/>
    <n v="0.5"/>
  </r>
  <r>
    <n v="185"/>
    <n v="158"/>
    <x v="11"/>
    <x v="0"/>
    <n v="51"/>
    <n v="252.76271186440678"/>
    <n v="-0.7982297324481995"/>
    <n v="240.26666666666668"/>
    <n v="-0.78773584905660377"/>
    <n v="2"/>
    <n v="102"/>
    <x v="148"/>
    <x v="8"/>
    <n v="159"/>
    <x v="1"/>
    <x v="112"/>
    <x v="158"/>
    <x v="0"/>
    <s v="Марк"/>
    <n v="2"/>
    <n v="690"/>
    <n v="345"/>
    <n v="191"/>
    <n v="0.5"/>
  </r>
  <r>
    <n v="300"/>
    <n v="421"/>
    <x v="8"/>
    <x v="8"/>
    <n v="145"/>
    <n v="271.18181818181819"/>
    <n v="-0.46530338585316799"/>
    <n v="291.45454545454544"/>
    <n v="-0.50249532127261376"/>
    <n v="4"/>
    <n v="580"/>
    <x v="151"/>
    <x v="9"/>
    <n v="120"/>
    <x v="0"/>
    <x v="113"/>
    <x v="45"/>
    <x v="2"/>
    <s v="Велимир"/>
    <n v="1"/>
    <n v="580"/>
    <n v="580"/>
    <n v="314"/>
    <n v="1"/>
  </r>
  <r>
    <n v="187"/>
    <n v="428"/>
    <x v="3"/>
    <x v="3"/>
    <n v="156"/>
    <n v="267.85483870967744"/>
    <n v="-0.41759499006443068"/>
    <n v="250.25925925925927"/>
    <n v="-0.3766464407281338"/>
    <n v="1"/>
    <n v="156"/>
    <x v="152"/>
    <x v="7"/>
    <n v="325"/>
    <x v="1"/>
    <x v="98"/>
    <x v="159"/>
    <x v="4"/>
    <s v="Милован"/>
    <n v="3"/>
    <n v="1075"/>
    <n v="358.33333333333331"/>
    <n v="186"/>
    <n v="0.33333333333333331"/>
  </r>
  <r>
    <n v="188"/>
    <n v="192"/>
    <x v="26"/>
    <x v="10"/>
    <n v="215"/>
    <n v="271.74545454545455"/>
    <n v="-0.2088184129532985"/>
    <n v="272.35294117647061"/>
    <n v="-0.21058315334773225"/>
    <n v="1"/>
    <n v="215"/>
    <x v="153"/>
    <x v="18"/>
    <n v="106"/>
    <x v="0"/>
    <x v="11"/>
    <x v="133"/>
    <x v="3"/>
    <s v="Таисия"/>
    <n v="3"/>
    <n v="2950"/>
    <n v="983.33333333333337"/>
    <n v="187"/>
    <n v="0.33333333333333331"/>
  </r>
  <r>
    <n v="189"/>
    <n v="41"/>
    <x v="60"/>
    <x v="13"/>
    <n v="59"/>
    <n v="258.375"/>
    <n v="-0.77164973391388481"/>
    <n v="317.85714285714283"/>
    <n v="-0.81438202247191005"/>
    <n v="1"/>
    <n v="59"/>
    <x v="115"/>
    <x v="1"/>
    <n v="65"/>
    <x v="1"/>
    <x v="114"/>
    <x v="160"/>
    <x v="3"/>
    <s v="Жанна"/>
    <n v="4"/>
    <n v="3215"/>
    <n v="803.75"/>
    <n v="187"/>
    <n v="0.25"/>
  </r>
  <r>
    <n v="252"/>
    <n v="340"/>
    <x v="63"/>
    <x v="14"/>
    <n v="450"/>
    <n v="262.63492063492066"/>
    <n v="0.71340505258068387"/>
    <n v="311.33333333333331"/>
    <n v="0.4453961456102784"/>
    <n v="3"/>
    <n v="1350"/>
    <x v="154"/>
    <x v="6"/>
    <n v="121"/>
    <x v="0"/>
    <x v="115"/>
    <x v="161"/>
    <x v="2"/>
    <s v="Светлана"/>
    <n v="2"/>
    <n v="3258"/>
    <n v="1629"/>
    <n v="314"/>
    <n v="0.5"/>
  </r>
  <r>
    <n v="191"/>
    <n v="270"/>
    <x v="46"/>
    <x v="1"/>
    <n v="484"/>
    <n v="264.8679245283019"/>
    <n v="0.82732582989029768"/>
    <n v="236.91666666666666"/>
    <n v="1.0429124164614842"/>
    <n v="4"/>
    <n v="1936"/>
    <x v="155"/>
    <x v="0"/>
    <n v="457"/>
    <x v="1"/>
    <x v="116"/>
    <x v="162"/>
    <x v="4"/>
    <s v="Валерия"/>
    <n v="2"/>
    <n v="2185"/>
    <n v="1092.5"/>
    <n v="186"/>
    <n v="0.5"/>
  </r>
  <r>
    <n v="192"/>
    <n v="345"/>
    <x v="27"/>
    <x v="3"/>
    <n v="257"/>
    <n v="267.85483870967744"/>
    <n v="-4.0525079785632578E-2"/>
    <n v="288.23809523809524"/>
    <n v="-0.10837601189492818"/>
    <n v="1"/>
    <n v="257"/>
    <x v="156"/>
    <x v="1"/>
    <n v="255"/>
    <x v="0"/>
    <x v="117"/>
    <x v="163"/>
    <x v="3"/>
    <s v="Филимон"/>
    <n v="7"/>
    <n v="2740"/>
    <n v="391.42857142857144"/>
    <n v="187"/>
    <n v="0.14285714285714285"/>
  </r>
  <r>
    <n v="193"/>
    <n v="348"/>
    <x v="64"/>
    <x v="15"/>
    <n v="497"/>
    <n v="273.72549019607845"/>
    <n v="0.81568767908309447"/>
    <n v="266.27272727272725"/>
    <n v="0.8665073403892114"/>
    <n v="3"/>
    <n v="1491"/>
    <x v="157"/>
    <x v="0"/>
    <n v="42"/>
    <x v="0"/>
    <x v="50"/>
    <x v="164"/>
    <x v="4"/>
    <s v="Панфил"/>
    <n v="7"/>
    <n v="6110"/>
    <n v="872.85714285714289"/>
    <n v="186"/>
    <n v="0.14285714285714285"/>
  </r>
  <r>
    <n v="194"/>
    <n v="102"/>
    <x v="22"/>
    <x v="2"/>
    <n v="115"/>
    <n v="283.468085106383"/>
    <n v="-0.59431059070779857"/>
    <n v="249.5"/>
    <n v="-0.53907815631262523"/>
    <n v="2"/>
    <n v="230"/>
    <x v="158"/>
    <x v="7"/>
    <n v="385"/>
    <x v="1"/>
    <x v="40"/>
    <x v="165"/>
    <x v="3"/>
    <s v="Геннадий"/>
    <n v="7"/>
    <n v="4334"/>
    <n v="619.14285714285711"/>
    <n v="187"/>
    <n v="0.14285714285714285"/>
  </r>
  <r>
    <n v="804"/>
    <n v="223"/>
    <x v="8"/>
    <x v="8"/>
    <n v="477"/>
    <n v="271.18181818181819"/>
    <n v="0.75896748240026812"/>
    <n v="291.45454545454544"/>
    <n v="0.63661883967560828"/>
    <n v="4"/>
    <n v="1908"/>
    <x v="37"/>
    <x v="6"/>
    <n v="121"/>
    <x v="0"/>
    <x v="115"/>
    <x v="87"/>
    <x v="2"/>
    <s v="Светлана"/>
    <n v="2"/>
    <n v="3258"/>
    <n v="1629"/>
    <n v="314"/>
    <n v="0.5"/>
  </r>
  <r>
    <n v="696"/>
    <n v="80"/>
    <x v="62"/>
    <x v="3"/>
    <n v="135"/>
    <n v="267.85483870967744"/>
    <n v="-0.49599566447883425"/>
    <n v="273.625"/>
    <n v="-0.50662402923709449"/>
    <n v="2"/>
    <n v="270"/>
    <x v="159"/>
    <x v="10"/>
    <n v="123"/>
    <x v="1"/>
    <x v="118"/>
    <x v="166"/>
    <x v="2"/>
    <s v="Всеслав"/>
    <n v="1"/>
    <n v="270"/>
    <n v="270"/>
    <n v="314"/>
    <n v="1"/>
  </r>
  <r>
    <n v="422"/>
    <n v="312"/>
    <x v="45"/>
    <x v="17"/>
    <n v="234"/>
    <n v="300.31818181818181"/>
    <n v="-0.22082639624640532"/>
    <n v="331.16666666666669"/>
    <n v="-0.29340714645193766"/>
    <n v="1"/>
    <n v="234"/>
    <x v="160"/>
    <x v="10"/>
    <n v="124"/>
    <x v="0"/>
    <x v="119"/>
    <x v="57"/>
    <x v="2"/>
    <s v="Ираклий"/>
    <n v="2"/>
    <n v="749"/>
    <n v="374.5"/>
    <n v="314"/>
    <n v="0.5"/>
  </r>
  <r>
    <n v="782"/>
    <n v="460"/>
    <x v="58"/>
    <x v="7"/>
    <n v="103"/>
    <n v="249.02380952380952"/>
    <n v="-0.58638493163782379"/>
    <n v="140"/>
    <n v="-0.26428571428571423"/>
    <n v="5"/>
    <n v="515"/>
    <x v="153"/>
    <x v="12"/>
    <n v="124"/>
    <x v="0"/>
    <x v="119"/>
    <x v="89"/>
    <x v="2"/>
    <s v="Ираклий"/>
    <n v="2"/>
    <n v="749"/>
    <n v="374.5"/>
    <n v="314"/>
    <n v="0.5"/>
  </r>
  <r>
    <n v="199"/>
    <n v="482"/>
    <x v="32"/>
    <x v="19"/>
    <n v="321"/>
    <n v="255.11627906976744"/>
    <n v="0.25824977210574285"/>
    <n v="250.30769230769232"/>
    <n v="0.28242163491087879"/>
    <n v="2"/>
    <n v="642"/>
    <x v="92"/>
    <x v="2"/>
    <n v="481"/>
    <x v="0"/>
    <x v="16"/>
    <x v="28"/>
    <x v="1"/>
    <s v="Лидия"/>
    <n v="5"/>
    <n v="2576"/>
    <n v="515.20000000000005"/>
    <n v="122"/>
    <n v="0.2"/>
  </r>
  <r>
    <n v="517"/>
    <n v="299"/>
    <x v="37"/>
    <x v="8"/>
    <n v="141"/>
    <n v="271.18181818181819"/>
    <n v="-0.48005363727790817"/>
    <n v="260.15789473684208"/>
    <n v="-0.45802144446692283"/>
    <n v="4"/>
    <n v="564"/>
    <x v="161"/>
    <x v="19"/>
    <n v="125"/>
    <x v="1"/>
    <x v="109"/>
    <x v="167"/>
    <x v="2"/>
    <s v="Эмилия"/>
    <n v="4"/>
    <n v="2810"/>
    <n v="702.5"/>
    <n v="314"/>
    <n v="0.25"/>
  </r>
  <r>
    <n v="201"/>
    <n v="397"/>
    <x v="25"/>
    <x v="16"/>
    <n v="148"/>
    <n v="263.25423728813558"/>
    <n v="-0.43780582024208081"/>
    <n v="257.78260869565219"/>
    <n v="-0.42587282847023111"/>
    <n v="1"/>
    <n v="148"/>
    <x v="162"/>
    <x v="9"/>
    <n v="47"/>
    <x v="1"/>
    <x v="33"/>
    <x v="168"/>
    <x v="1"/>
    <s v="Лукин"/>
    <n v="4"/>
    <n v="2404"/>
    <n v="601"/>
    <n v="122"/>
    <n v="0.25"/>
  </r>
  <r>
    <n v="202"/>
    <n v="436"/>
    <x v="52"/>
    <x v="4"/>
    <n v="291"/>
    <n v="250.48780487804879"/>
    <n v="0.16173320350535536"/>
    <n v="247.66666666666666"/>
    <n v="0.17496635262449534"/>
    <n v="2"/>
    <n v="582"/>
    <x v="163"/>
    <x v="9"/>
    <n v="385"/>
    <x v="1"/>
    <x v="40"/>
    <x v="119"/>
    <x v="3"/>
    <s v="Геннадий"/>
    <n v="7"/>
    <n v="4334"/>
    <n v="619.14285714285711"/>
    <n v="187"/>
    <n v="0.14285714285714285"/>
  </r>
  <r>
    <n v="203"/>
    <n v="369"/>
    <x v="30"/>
    <x v="18"/>
    <n v="74"/>
    <n v="294.95238095238096"/>
    <n v="-0.74911204391346464"/>
    <n v="274.77777777777777"/>
    <n v="-0.73069146785281036"/>
    <n v="1"/>
    <n v="74"/>
    <x v="46"/>
    <x v="19"/>
    <n v="411"/>
    <x v="1"/>
    <x v="120"/>
    <x v="169"/>
    <x v="4"/>
    <s v="Спиридон"/>
    <n v="3"/>
    <n v="1473"/>
    <n v="491"/>
    <n v="186"/>
    <n v="0.33333333333333331"/>
  </r>
  <r>
    <n v="204"/>
    <n v="361"/>
    <x v="12"/>
    <x v="10"/>
    <n v="245"/>
    <n v="271.74545454545455"/>
    <n v="-9.8420982202595986E-2"/>
    <n v="212.8125"/>
    <n v="0.15124816446402356"/>
    <n v="1"/>
    <n v="245"/>
    <x v="164"/>
    <x v="14"/>
    <n v="259"/>
    <x v="0"/>
    <x v="28"/>
    <x v="170"/>
    <x v="1"/>
    <s v="Алевтина"/>
    <n v="2"/>
    <n v="1709"/>
    <n v="854.5"/>
    <n v="122"/>
    <n v="0.5"/>
  </r>
  <r>
    <n v="642"/>
    <n v="422"/>
    <x v="56"/>
    <x v="7"/>
    <n v="290"/>
    <n v="249.02380952380952"/>
    <n v="0.16454727985467055"/>
    <n v="256.89999999999998"/>
    <n v="0.12884390813546132"/>
    <n v="5"/>
    <n v="1450"/>
    <x v="165"/>
    <x v="3"/>
    <n v="125"/>
    <x v="1"/>
    <x v="109"/>
    <x v="171"/>
    <x v="2"/>
    <s v="Эмилия"/>
    <n v="4"/>
    <n v="2810"/>
    <n v="702.5"/>
    <n v="314"/>
    <n v="0.25"/>
  </r>
  <r>
    <n v="832"/>
    <n v="65"/>
    <x v="28"/>
    <x v="17"/>
    <n v="201"/>
    <n v="300.31818181818181"/>
    <n v="-0.33070985318601487"/>
    <n v="281.73333333333335"/>
    <n v="-0.28655939422621868"/>
    <n v="2"/>
    <n v="402"/>
    <x v="159"/>
    <x v="1"/>
    <n v="125"/>
    <x v="1"/>
    <x v="109"/>
    <x v="172"/>
    <x v="2"/>
    <s v="Эмилия"/>
    <n v="4"/>
    <n v="2810"/>
    <n v="702.5"/>
    <n v="314"/>
    <n v="0.25"/>
  </r>
  <r>
    <n v="207"/>
    <n v="376"/>
    <x v="62"/>
    <x v="3"/>
    <n v="335"/>
    <n v="267.85483870967744"/>
    <n v="0.25067742518215197"/>
    <n v="273.625"/>
    <n v="0.22430333485609877"/>
    <n v="5"/>
    <n v="1675"/>
    <x v="166"/>
    <x v="10"/>
    <n v="130"/>
    <x v="1"/>
    <x v="58"/>
    <x v="173"/>
    <x v="4"/>
    <s v="Виктор"/>
    <n v="5"/>
    <n v="3292"/>
    <n v="658.4"/>
    <n v="186"/>
    <n v="0.2"/>
  </r>
  <r>
    <n v="208"/>
    <n v="255"/>
    <x v="56"/>
    <x v="7"/>
    <n v="214"/>
    <n v="249.02380952380952"/>
    <n v="-0.14064442107276032"/>
    <n v="256.89999999999998"/>
    <n v="-0.16699104710003887"/>
    <n v="2"/>
    <n v="428"/>
    <x v="167"/>
    <x v="3"/>
    <n v="354"/>
    <x v="1"/>
    <x v="121"/>
    <x v="174"/>
    <x v="0"/>
    <s v="Анжела"/>
    <n v="2"/>
    <n v="899"/>
    <n v="449.5"/>
    <n v="191"/>
    <n v="0.5"/>
  </r>
  <r>
    <n v="209"/>
    <n v="111"/>
    <x v="11"/>
    <x v="0"/>
    <n v="452"/>
    <n v="252.76271186440678"/>
    <n v="0.78823844967478029"/>
    <n v="240.26666666666668"/>
    <n v="0.88124306326304103"/>
    <n v="4"/>
    <n v="1808"/>
    <x v="168"/>
    <x v="6"/>
    <n v="329"/>
    <x v="0"/>
    <x v="19"/>
    <x v="175"/>
    <x v="1"/>
    <s v="Агафья"/>
    <n v="2"/>
    <n v="3213"/>
    <n v="1606.5"/>
    <n v="122"/>
    <n v="0.5"/>
  </r>
  <r>
    <n v="210"/>
    <n v="344"/>
    <x v="29"/>
    <x v="5"/>
    <n v="172"/>
    <n v="268.60344827586209"/>
    <n v="-0.35965081199050009"/>
    <n v="254.18181818181819"/>
    <n v="-0.32331902718168815"/>
    <n v="5"/>
    <n v="860"/>
    <x v="169"/>
    <x v="19"/>
    <n v="186"/>
    <x v="1"/>
    <x v="122"/>
    <x v="176"/>
    <x v="1"/>
    <s v="Флорентин"/>
    <n v="1"/>
    <n v="860"/>
    <n v="860"/>
    <n v="122"/>
    <n v="1"/>
  </r>
  <r>
    <n v="846"/>
    <n v="69"/>
    <x v="64"/>
    <x v="15"/>
    <n v="197"/>
    <n v="273.72549019607845"/>
    <n v="-0.28030085959885398"/>
    <n v="266.27272727272725"/>
    <n v="-0.26015705018777735"/>
    <n v="2"/>
    <n v="394"/>
    <x v="170"/>
    <x v="9"/>
    <n v="125"/>
    <x v="1"/>
    <x v="109"/>
    <x v="110"/>
    <x v="2"/>
    <s v="Эмилия"/>
    <n v="4"/>
    <n v="2810"/>
    <n v="702.5"/>
    <n v="314"/>
    <n v="0.25"/>
  </r>
  <r>
    <n v="212"/>
    <n v="279"/>
    <x v="65"/>
    <x v="19"/>
    <n v="433"/>
    <n v="255.11627906976744"/>
    <n v="0.69726526891522322"/>
    <n v="251.91666666666666"/>
    <n v="0.71882236189216009"/>
    <n v="4"/>
    <n v="1732"/>
    <x v="171"/>
    <x v="16"/>
    <n v="377"/>
    <x v="1"/>
    <x v="12"/>
    <x v="170"/>
    <x v="0"/>
    <s v="Виктория"/>
    <n v="3"/>
    <n v="4460"/>
    <n v="1486.6666666666667"/>
    <n v="191"/>
    <n v="0.33333333333333331"/>
  </r>
  <r>
    <n v="213"/>
    <n v="322"/>
    <x v="65"/>
    <x v="19"/>
    <n v="79"/>
    <n v="255.11627906976744"/>
    <n v="-0.69033728350045576"/>
    <n v="251.91666666666666"/>
    <n v="-0.68640423420443275"/>
    <n v="5"/>
    <n v="395"/>
    <x v="172"/>
    <x v="4"/>
    <n v="316"/>
    <x v="0"/>
    <x v="123"/>
    <x v="177"/>
    <x v="4"/>
    <s v="Брагина"/>
    <n v="2"/>
    <n v="1177"/>
    <n v="588.5"/>
    <n v="186"/>
    <n v="0.5"/>
  </r>
  <r>
    <n v="214"/>
    <n v="494"/>
    <x v="34"/>
    <x v="14"/>
    <n v="181"/>
    <n v="262.63492063492066"/>
    <n v="-0.31083041218421381"/>
    <n v="271"/>
    <n v="-0.33210332103321039"/>
    <n v="1"/>
    <n v="181"/>
    <x v="173"/>
    <x v="14"/>
    <n v="356"/>
    <x v="1"/>
    <x v="69"/>
    <x v="178"/>
    <x v="4"/>
    <s v="Акулина"/>
    <n v="4"/>
    <n v="2799"/>
    <n v="699.75"/>
    <n v="186"/>
    <n v="0.25"/>
  </r>
  <r>
    <n v="215"/>
    <n v="317"/>
    <x v="5"/>
    <x v="5"/>
    <n v="196"/>
    <n v="268.60344827586209"/>
    <n v="-0.27029976250080245"/>
    <n v="281.96875"/>
    <n v="-0.30488750969743983"/>
    <n v="3"/>
    <n v="588"/>
    <x v="174"/>
    <x v="7"/>
    <n v="159"/>
    <x v="1"/>
    <x v="112"/>
    <x v="179"/>
    <x v="0"/>
    <s v="Марк"/>
    <n v="2"/>
    <n v="690"/>
    <n v="345"/>
    <n v="191"/>
    <n v="0.5"/>
  </r>
  <r>
    <n v="30"/>
    <n v="399"/>
    <x v="28"/>
    <x v="17"/>
    <n v="190"/>
    <n v="300.31818181818181"/>
    <n v="-0.36733767216588464"/>
    <n v="281.73333333333335"/>
    <n v="-0.32560340747752015"/>
    <n v="1"/>
    <n v="190"/>
    <x v="175"/>
    <x v="2"/>
    <n v="131"/>
    <x v="0"/>
    <x v="33"/>
    <x v="180"/>
    <x v="2"/>
    <s v="Полина"/>
    <n v="1"/>
    <n v="190"/>
    <n v="190"/>
    <n v="314"/>
    <n v="1"/>
  </r>
  <r>
    <n v="217"/>
    <n v="25"/>
    <x v="55"/>
    <x v="15"/>
    <n v="356"/>
    <n v="273.72549019607845"/>
    <n v="0.30057306590257871"/>
    <n v="241.83333333333334"/>
    <n v="0.47208821502412124"/>
    <n v="3"/>
    <n v="1068"/>
    <x v="93"/>
    <x v="6"/>
    <n v="322"/>
    <x v="0"/>
    <x v="97"/>
    <x v="181"/>
    <x v="3"/>
    <s v="Алла"/>
    <n v="2"/>
    <n v="2336"/>
    <n v="1168"/>
    <n v="187"/>
    <n v="0.5"/>
  </r>
  <r>
    <n v="82"/>
    <n v="334"/>
    <x v="30"/>
    <x v="18"/>
    <n v="396"/>
    <n v="294.95238095238096"/>
    <n v="0.34258960284145945"/>
    <n v="274.77777777777777"/>
    <n v="0.44116457743631221"/>
    <n v="4"/>
    <n v="1584"/>
    <x v="176"/>
    <x v="16"/>
    <n v="134"/>
    <x v="0"/>
    <x v="40"/>
    <x v="101"/>
    <x v="2"/>
    <s v="Регина"/>
    <n v="4"/>
    <n v="3712"/>
    <n v="928"/>
    <n v="314"/>
    <n v="0.25"/>
  </r>
  <r>
    <n v="184"/>
    <n v="493"/>
    <x v="23"/>
    <x v="4"/>
    <n v="376"/>
    <n v="250.48780487804879"/>
    <n v="0.50107108081791618"/>
    <n v="303.8235294117647"/>
    <n v="0.23756050338818979"/>
    <n v="1"/>
    <n v="376"/>
    <x v="177"/>
    <x v="0"/>
    <n v="134"/>
    <x v="0"/>
    <x v="40"/>
    <x v="182"/>
    <x v="2"/>
    <s v="Регина"/>
    <n v="4"/>
    <n v="3712"/>
    <n v="928"/>
    <n v="314"/>
    <n v="0.25"/>
  </r>
  <r>
    <n v="489"/>
    <n v="104"/>
    <x v="25"/>
    <x v="16"/>
    <n v="276"/>
    <n v="263.25423728813558"/>
    <n v="4.841617306206536E-2"/>
    <n v="257.78260869565219"/>
    <n v="7.066959015010954E-2"/>
    <n v="2"/>
    <n v="552"/>
    <x v="178"/>
    <x v="5"/>
    <n v="134"/>
    <x v="0"/>
    <x v="40"/>
    <x v="147"/>
    <x v="2"/>
    <s v="Регина"/>
    <n v="4"/>
    <n v="3712"/>
    <n v="928"/>
    <n v="314"/>
    <n v="0.25"/>
  </r>
  <r>
    <n v="555"/>
    <n v="160"/>
    <x v="32"/>
    <x v="19"/>
    <n v="400"/>
    <n v="255.11627906976744"/>
    <n v="0.56791248860528709"/>
    <n v="250.30769230769232"/>
    <n v="0.59803318992009835"/>
    <n v="3"/>
    <n v="1200"/>
    <x v="179"/>
    <x v="15"/>
    <n v="134"/>
    <x v="0"/>
    <x v="40"/>
    <x v="183"/>
    <x v="2"/>
    <s v="Регина"/>
    <n v="4"/>
    <n v="3712"/>
    <n v="928"/>
    <n v="314"/>
    <n v="0.25"/>
  </r>
  <r>
    <n v="222"/>
    <n v="333"/>
    <x v="42"/>
    <x v="6"/>
    <n v="70"/>
    <n v="258.5128205128205"/>
    <n v="-0.72922039277921047"/>
    <n v="216.4"/>
    <n v="-0.67652495378927913"/>
    <n v="1"/>
    <n v="70"/>
    <x v="180"/>
    <x v="7"/>
    <n v="229"/>
    <x v="1"/>
    <x v="39"/>
    <x v="184"/>
    <x v="1"/>
    <s v="Татьяна"/>
    <n v="5"/>
    <n v="3236"/>
    <n v="647.20000000000005"/>
    <n v="122"/>
    <n v="0.2"/>
  </r>
  <r>
    <n v="223"/>
    <n v="207"/>
    <x v="66"/>
    <x v="0"/>
    <n v="208"/>
    <n v="252.76271186440678"/>
    <n v="-0.17709381076912767"/>
    <n v="215.85714285714286"/>
    <n v="-3.6399735274652567E-2"/>
    <n v="5"/>
    <n v="1040"/>
    <x v="9"/>
    <x v="0"/>
    <n v="253"/>
    <x v="0"/>
    <x v="1"/>
    <x v="120"/>
    <x v="1"/>
    <s v="Вера"/>
    <n v="2"/>
    <n v="1928"/>
    <n v="964"/>
    <n v="122"/>
    <n v="0.5"/>
  </r>
  <r>
    <n v="224"/>
    <n v="348"/>
    <x v="64"/>
    <x v="15"/>
    <n v="417"/>
    <n v="273.72549019607845"/>
    <n v="0.52342406876790815"/>
    <n v="266.27272727272725"/>
    <n v="0.56606350290201446"/>
    <n v="4"/>
    <n v="1668"/>
    <x v="181"/>
    <x v="19"/>
    <n v="235"/>
    <x v="1"/>
    <x v="124"/>
    <x v="104"/>
    <x v="0"/>
    <s v="Елисей"/>
    <n v="3"/>
    <n v="2710"/>
    <n v="903.33333333333337"/>
    <n v="191"/>
    <n v="0.33333333333333331"/>
  </r>
  <r>
    <n v="225"/>
    <n v="4"/>
    <x v="19"/>
    <x v="13"/>
    <n v="198"/>
    <n v="258.375"/>
    <n v="-0.23367198838896952"/>
    <n v="269.70588235294116"/>
    <n v="-0.26586695747001088"/>
    <n v="5"/>
    <n v="990"/>
    <x v="182"/>
    <x v="0"/>
    <n v="156"/>
    <x v="0"/>
    <x v="125"/>
    <x v="185"/>
    <x v="3"/>
    <s v="Симон"/>
    <n v="2"/>
    <n v="1764"/>
    <n v="882"/>
    <n v="187"/>
    <n v="0.5"/>
  </r>
  <r>
    <n v="226"/>
    <n v="317"/>
    <x v="5"/>
    <x v="5"/>
    <n v="196"/>
    <n v="268.60344827586209"/>
    <n v="-0.27029976250080245"/>
    <n v="281.96875"/>
    <n v="-0.30488750969743983"/>
    <n v="2"/>
    <n v="392"/>
    <x v="183"/>
    <x v="13"/>
    <n v="327"/>
    <x v="1"/>
    <x v="126"/>
    <x v="186"/>
    <x v="4"/>
    <s v="Маргарита"/>
    <n v="3"/>
    <n v="1510"/>
    <n v="503.33333333333331"/>
    <n v="186"/>
    <n v="0.33333333333333331"/>
  </r>
  <r>
    <n v="227"/>
    <n v="131"/>
    <x v="29"/>
    <x v="5"/>
    <n v="376"/>
    <n v="268.60344827586209"/>
    <n v="0.39983310867193"/>
    <n v="254.18181818181819"/>
    <n v="0.4792560801144492"/>
    <n v="1"/>
    <n v="376"/>
    <x v="184"/>
    <x v="10"/>
    <n v="275"/>
    <x v="1"/>
    <x v="127"/>
    <x v="187"/>
    <x v="4"/>
    <s v="Андрон"/>
    <n v="3"/>
    <n v="2221"/>
    <n v="740.33333333333337"/>
    <n v="186"/>
    <n v="0.33333333333333331"/>
  </r>
  <r>
    <n v="228"/>
    <n v="96"/>
    <x v="43"/>
    <x v="1"/>
    <n v="362"/>
    <n v="264.8679245283019"/>
    <n v="0.36671890582704081"/>
    <n v="273.7"/>
    <n v="0.32261600292290837"/>
    <n v="4"/>
    <n v="1448"/>
    <x v="47"/>
    <x v="1"/>
    <n v="330"/>
    <x v="1"/>
    <x v="59"/>
    <x v="188"/>
    <x v="0"/>
    <s v="Ратибор"/>
    <n v="2"/>
    <n v="1942"/>
    <n v="971"/>
    <n v="191"/>
    <n v="0.5"/>
  </r>
  <r>
    <n v="229"/>
    <n v="311"/>
    <x v="15"/>
    <x v="12"/>
    <n v="345"/>
    <n v="265.47674418604652"/>
    <n v="0.29954885900748973"/>
    <n v="276.67567567567568"/>
    <n v="0.24694734785581707"/>
    <n v="5"/>
    <n v="1725"/>
    <x v="152"/>
    <x v="17"/>
    <n v="177"/>
    <x v="1"/>
    <x v="77"/>
    <x v="189"/>
    <x v="4"/>
    <s v="Иванна"/>
    <n v="3"/>
    <n v="2530"/>
    <n v="843.33333333333337"/>
    <n v="186"/>
    <n v="0.33333333333333331"/>
  </r>
  <r>
    <n v="230"/>
    <n v="268"/>
    <x v="32"/>
    <x v="13"/>
    <n v="81"/>
    <n v="258.375"/>
    <n v="-0.68650217706821481"/>
    <n v="181.57142857142858"/>
    <n v="-0.55389457120377661"/>
    <n v="3"/>
    <n v="243"/>
    <x v="185"/>
    <x v="16"/>
    <n v="407"/>
    <x v="0"/>
    <x v="41"/>
    <x v="190"/>
    <x v="1"/>
    <s v="Карп"/>
    <n v="5"/>
    <n v="2557"/>
    <n v="511.4"/>
    <n v="122"/>
    <n v="0.2"/>
  </r>
  <r>
    <n v="231"/>
    <n v="495"/>
    <x v="8"/>
    <x v="8"/>
    <n v="97"/>
    <n v="271.18181818181819"/>
    <n v="-0.64230640295005026"/>
    <n v="291.45454545454544"/>
    <n v="-0.66718652526512789"/>
    <n v="4"/>
    <n v="388"/>
    <x v="186"/>
    <x v="3"/>
    <n v="181"/>
    <x v="0"/>
    <x v="128"/>
    <x v="191"/>
    <x v="3"/>
    <s v="Модест"/>
    <n v="4"/>
    <n v="2644"/>
    <n v="661"/>
    <n v="187"/>
    <n v="0.25"/>
  </r>
  <r>
    <n v="232"/>
    <n v="436"/>
    <x v="52"/>
    <x v="4"/>
    <n v="184"/>
    <n v="250.48780487804879"/>
    <n v="-0.26543330087633887"/>
    <n v="247.66666666666666"/>
    <n v="-0.25706594885598921"/>
    <n v="4"/>
    <n v="736"/>
    <x v="187"/>
    <x v="2"/>
    <n v="166"/>
    <x v="0"/>
    <x v="64"/>
    <x v="3"/>
    <x v="0"/>
    <s v="Януарий"/>
    <n v="2"/>
    <n v="2648"/>
    <n v="1324"/>
    <n v="191"/>
    <n v="0.5"/>
  </r>
  <r>
    <n v="233"/>
    <n v="358"/>
    <x v="67"/>
    <x v="3"/>
    <n v="172"/>
    <n v="267.85483870967744"/>
    <n v="-0.3578611428915518"/>
    <n v="268"/>
    <n v="-0.35820895522388063"/>
    <n v="1"/>
    <n v="172"/>
    <x v="110"/>
    <x v="17"/>
    <n v="478"/>
    <x v="1"/>
    <x v="129"/>
    <x v="192"/>
    <x v="3"/>
    <s v="Екатерина"/>
    <n v="2"/>
    <n v="537"/>
    <n v="268.5"/>
    <n v="187"/>
    <n v="0.5"/>
  </r>
  <r>
    <n v="234"/>
    <n v="160"/>
    <x v="32"/>
    <x v="19"/>
    <n v="288"/>
    <n v="255.11627906976744"/>
    <n v="0.12889699179580671"/>
    <n v="250.30769230769232"/>
    <n v="0.15058389674247064"/>
    <n v="2"/>
    <n v="576"/>
    <x v="188"/>
    <x v="19"/>
    <n v="429"/>
    <x v="0"/>
    <x v="130"/>
    <x v="126"/>
    <x v="4"/>
    <s v="Лука"/>
    <n v="1"/>
    <n v="576"/>
    <n v="576"/>
    <n v="186"/>
    <n v="1"/>
  </r>
  <r>
    <n v="235"/>
    <n v="23"/>
    <x v="42"/>
    <x v="6"/>
    <n v="174"/>
    <n v="258.5128205128205"/>
    <n v="-0.32691926205118027"/>
    <n v="216.4"/>
    <n v="-0.1959334565619224"/>
    <n v="3"/>
    <n v="522"/>
    <x v="74"/>
    <x v="9"/>
    <n v="181"/>
    <x v="0"/>
    <x v="128"/>
    <x v="193"/>
    <x v="3"/>
    <s v="Модест"/>
    <n v="4"/>
    <n v="2644"/>
    <n v="661"/>
    <n v="187"/>
    <n v="0.25"/>
  </r>
  <r>
    <n v="533"/>
    <n v="83"/>
    <x v="29"/>
    <x v="5"/>
    <n v="315"/>
    <n v="268.60344827586209"/>
    <n v="0.17273252455228172"/>
    <n v="254.18181818181819"/>
    <n v="0.23927038626609431"/>
    <n v="2"/>
    <n v="630"/>
    <x v="145"/>
    <x v="7"/>
    <n v="135"/>
    <x v="0"/>
    <x v="131"/>
    <x v="194"/>
    <x v="2"/>
    <s v="Станислав"/>
    <n v="1"/>
    <n v="630"/>
    <n v="630"/>
    <n v="314"/>
    <n v="1"/>
  </r>
  <r>
    <n v="237"/>
    <n v="485"/>
    <x v="38"/>
    <x v="12"/>
    <n v="243"/>
    <n v="265.47674418604652"/>
    <n v="-8.4665586264289772E-2"/>
    <n v="236.27586206896552"/>
    <n v="2.8458844133099737E-2"/>
    <n v="3"/>
    <n v="729"/>
    <x v="189"/>
    <x v="9"/>
    <n v="34"/>
    <x v="1"/>
    <x v="9"/>
    <x v="1"/>
    <x v="4"/>
    <s v="Евдокия"/>
    <n v="3"/>
    <n v="3258"/>
    <n v="1086"/>
    <n v="186"/>
    <n v="0.33333333333333331"/>
  </r>
  <r>
    <n v="89"/>
    <n v="443"/>
    <x v="7"/>
    <x v="7"/>
    <n v="136"/>
    <n v="249.02380952380952"/>
    <n v="-0.45386748255091303"/>
    <n v="276.21052631578948"/>
    <n v="-0.50762195121951215"/>
    <n v="2"/>
    <n v="272"/>
    <x v="168"/>
    <x v="16"/>
    <n v="140"/>
    <x v="0"/>
    <x v="132"/>
    <x v="195"/>
    <x v="2"/>
    <s v="Татьяна"/>
    <n v="4"/>
    <n v="2699"/>
    <n v="674.75"/>
    <n v="314"/>
    <n v="0.25"/>
  </r>
  <r>
    <n v="239"/>
    <n v="270"/>
    <x v="46"/>
    <x v="1"/>
    <n v="308"/>
    <n v="264.8679245283019"/>
    <n v="0.16284370993018937"/>
    <n v="236.91666666666666"/>
    <n v="0.30003517411185365"/>
    <n v="1"/>
    <n v="308"/>
    <x v="122"/>
    <x v="1"/>
    <n v="496"/>
    <x v="0"/>
    <x v="90"/>
    <x v="196"/>
    <x v="3"/>
    <s v="Фома"/>
    <n v="4"/>
    <n v="3561"/>
    <n v="890.25"/>
    <n v="187"/>
    <n v="0.25"/>
  </r>
  <r>
    <n v="240"/>
    <n v="345"/>
    <x v="27"/>
    <x v="3"/>
    <n v="357"/>
    <n v="267.85483870967744"/>
    <n v="0.33281146504486059"/>
    <n v="288.23809523809524"/>
    <n v="0.23855939203700638"/>
    <n v="4"/>
    <n v="1428"/>
    <x v="190"/>
    <x v="13"/>
    <n v="202"/>
    <x v="1"/>
    <x v="39"/>
    <x v="197"/>
    <x v="1"/>
    <s v="Оксана"/>
    <n v="4"/>
    <n v="3716"/>
    <n v="929"/>
    <n v="122"/>
    <n v="0.25"/>
  </r>
  <r>
    <n v="444"/>
    <n v="47"/>
    <x v="26"/>
    <x v="10"/>
    <n v="315"/>
    <n v="271.74545454545455"/>
    <n v="0.15917302288237645"/>
    <n v="272.35294117647061"/>
    <n v="0.15658747300215969"/>
    <n v="3"/>
    <n v="945"/>
    <x v="191"/>
    <x v="13"/>
    <n v="140"/>
    <x v="0"/>
    <x v="132"/>
    <x v="198"/>
    <x v="2"/>
    <s v="Татьяна"/>
    <n v="4"/>
    <n v="2699"/>
    <n v="674.75"/>
    <n v="314"/>
    <n v="0.25"/>
  </r>
  <r>
    <n v="714"/>
    <n v="47"/>
    <x v="26"/>
    <x v="10"/>
    <n v="496"/>
    <n v="271.74545454545455"/>
    <n v="0.82523752174494835"/>
    <n v="272.35294117647061"/>
    <n v="0.8211663066954642"/>
    <n v="2"/>
    <n v="992"/>
    <x v="40"/>
    <x v="2"/>
    <n v="140"/>
    <x v="0"/>
    <x v="132"/>
    <x v="19"/>
    <x v="2"/>
    <s v="Татьяна"/>
    <n v="4"/>
    <n v="2699"/>
    <n v="674.75"/>
    <n v="314"/>
    <n v="0.25"/>
  </r>
  <r>
    <n v="751"/>
    <n v="156"/>
    <x v="44"/>
    <x v="9"/>
    <n v="490"/>
    <n v="274.16279069767444"/>
    <n v="0.78725930952582912"/>
    <n v="280.66666666666669"/>
    <n v="0.74584323040380029"/>
    <n v="1"/>
    <n v="490"/>
    <x v="192"/>
    <x v="10"/>
    <n v="140"/>
    <x v="0"/>
    <x v="132"/>
    <x v="199"/>
    <x v="2"/>
    <s v="Татьяна"/>
    <n v="4"/>
    <n v="2699"/>
    <n v="674.75"/>
    <n v="314"/>
    <n v="0.25"/>
  </r>
  <r>
    <n v="244"/>
    <n v="219"/>
    <x v="39"/>
    <x v="16"/>
    <n v="474"/>
    <n v="263.25423728813558"/>
    <n v="0.80054081895441676"/>
    <n v="287.10000000000002"/>
    <n v="0.65099268547544398"/>
    <n v="5"/>
    <n v="2370"/>
    <x v="193"/>
    <x v="19"/>
    <n v="24"/>
    <x v="0"/>
    <x v="22"/>
    <x v="200"/>
    <x v="0"/>
    <s v="Ульяна"/>
    <n v="3"/>
    <n v="4112"/>
    <n v="1370.6666666666667"/>
    <n v="191"/>
    <n v="0.33333333333333331"/>
  </r>
  <r>
    <n v="245"/>
    <n v="425"/>
    <x v="13"/>
    <x v="1"/>
    <n v="334"/>
    <n v="264.8679245283019"/>
    <n v="0.2610058412879328"/>
    <n v="320.84615384615387"/>
    <n v="4.0997362742747567E-2"/>
    <n v="2"/>
    <n v="668"/>
    <x v="0"/>
    <x v="6"/>
    <n v="25"/>
    <x v="0"/>
    <x v="5"/>
    <x v="201"/>
    <x v="4"/>
    <s v="Аггей"/>
    <n v="5"/>
    <n v="3684"/>
    <n v="736.8"/>
    <n v="186"/>
    <n v="0.2"/>
  </r>
  <r>
    <n v="246"/>
    <n v="452"/>
    <x v="17"/>
    <x v="9"/>
    <n v="220"/>
    <n v="274.16279069767444"/>
    <n v="-0.19755704470268898"/>
    <n v="253.6875"/>
    <n v="-0.13279132791327908"/>
    <n v="5"/>
    <n v="1100"/>
    <x v="194"/>
    <x v="3"/>
    <n v="411"/>
    <x v="1"/>
    <x v="120"/>
    <x v="91"/>
    <x v="4"/>
    <s v="Спиридон"/>
    <n v="3"/>
    <n v="1473"/>
    <n v="491"/>
    <n v="186"/>
    <n v="0.33333333333333331"/>
  </r>
  <r>
    <n v="247"/>
    <n v="285"/>
    <x v="15"/>
    <x v="12"/>
    <n v="282"/>
    <n v="265.47674418604652"/>
    <n v="6.2239936927861228E-2"/>
    <n v="276.67567567567568"/>
    <n v="1.9243919116928687E-2"/>
    <n v="5"/>
    <n v="1410"/>
    <x v="195"/>
    <x v="14"/>
    <n v="106"/>
    <x v="0"/>
    <x v="11"/>
    <x v="82"/>
    <x v="3"/>
    <s v="Таисия"/>
    <n v="3"/>
    <n v="2950"/>
    <n v="983.33333333333337"/>
    <n v="187"/>
    <n v="0.33333333333333331"/>
  </r>
  <r>
    <n v="453"/>
    <n v="57"/>
    <x v="2"/>
    <x v="2"/>
    <n v="174"/>
    <n v="283.468085106383"/>
    <n v="-0.38617428507092999"/>
    <n v="232.44444444444446"/>
    <n v="-0.25143403441682599"/>
    <n v="2"/>
    <n v="348"/>
    <x v="62"/>
    <x v="6"/>
    <n v="141"/>
    <x v="0"/>
    <x v="133"/>
    <x v="202"/>
    <x v="2"/>
    <s v="Орест"/>
    <n v="2"/>
    <n v="1250"/>
    <n v="625"/>
    <n v="314"/>
    <n v="0.5"/>
  </r>
  <r>
    <n v="249"/>
    <n v="26"/>
    <x v="12"/>
    <x v="10"/>
    <n v="170"/>
    <n v="271.74545454545455"/>
    <n v="-0.37441455907935239"/>
    <n v="212.8125"/>
    <n v="-0.2011747430249633"/>
    <n v="1"/>
    <n v="170"/>
    <x v="196"/>
    <x v="16"/>
    <n v="286"/>
    <x v="1"/>
    <x v="60"/>
    <x v="54"/>
    <x v="4"/>
    <s v="Федосий"/>
    <n v="4"/>
    <n v="2088"/>
    <n v="522"/>
    <n v="186"/>
    <n v="0.25"/>
  </r>
  <r>
    <n v="467"/>
    <n v="172"/>
    <x v="68"/>
    <x v="9"/>
    <n v="451"/>
    <n v="274.16279069767444"/>
    <n v="0.64500805835948749"/>
    <n v="369.2"/>
    <n v="0.2215601300108343"/>
    <n v="2"/>
    <n v="902"/>
    <x v="197"/>
    <x v="18"/>
    <n v="141"/>
    <x v="0"/>
    <x v="133"/>
    <x v="203"/>
    <x v="2"/>
    <s v="Орест"/>
    <n v="2"/>
    <n v="1250"/>
    <n v="625"/>
    <n v="314"/>
    <n v="0.5"/>
  </r>
  <r>
    <n v="251"/>
    <n v="273"/>
    <x v="62"/>
    <x v="3"/>
    <n v="156"/>
    <n v="267.85483870967744"/>
    <n v="-0.41759499006443068"/>
    <n v="273.625"/>
    <n v="-0.42987665600730929"/>
    <n v="5"/>
    <n v="780"/>
    <x v="113"/>
    <x v="17"/>
    <n v="168"/>
    <x v="0"/>
    <x v="27"/>
    <x v="204"/>
    <x v="0"/>
    <s v="Борислав"/>
    <n v="1"/>
    <n v="780"/>
    <n v="780"/>
    <n v="191"/>
    <n v="1"/>
  </r>
  <r>
    <n v="59"/>
    <n v="158"/>
    <x v="11"/>
    <x v="0"/>
    <n v="87"/>
    <n v="252.76271186440678"/>
    <n v="-0.65580366123516398"/>
    <n v="240.26666666666668"/>
    <n v="-0.63790233074361824"/>
    <n v="4"/>
    <n v="348"/>
    <x v="198"/>
    <x v="7"/>
    <n v="142"/>
    <x v="1"/>
    <x v="134"/>
    <x v="205"/>
    <x v="2"/>
    <s v="Агата"/>
    <n v="2"/>
    <n v="867"/>
    <n v="433.5"/>
    <n v="314"/>
    <n v="0.5"/>
  </r>
  <r>
    <n v="253"/>
    <n v="34"/>
    <x v="69"/>
    <x v="19"/>
    <n v="366"/>
    <n v="255.11627906976744"/>
    <n v="0.4346399270738377"/>
    <n v="252.09090909090909"/>
    <n v="0.45185719437432392"/>
    <n v="4"/>
    <n v="1464"/>
    <x v="127"/>
    <x v="5"/>
    <n v="259"/>
    <x v="0"/>
    <x v="28"/>
    <x v="206"/>
    <x v="1"/>
    <s v="Алевтина"/>
    <n v="2"/>
    <n v="1709"/>
    <n v="854.5"/>
    <n v="122"/>
    <n v="0.5"/>
  </r>
  <r>
    <n v="254"/>
    <n v="296"/>
    <x v="32"/>
    <x v="19"/>
    <n v="210"/>
    <n v="255.11627906976744"/>
    <n v="-0.17684594348222427"/>
    <n v="250.30769230769232"/>
    <n v="-0.16103257529194837"/>
    <n v="1"/>
    <n v="210"/>
    <x v="162"/>
    <x v="1"/>
    <n v="255"/>
    <x v="0"/>
    <x v="117"/>
    <x v="207"/>
    <x v="3"/>
    <s v="Филимон"/>
    <n v="7"/>
    <n v="2740"/>
    <n v="391.42857142857144"/>
    <n v="187"/>
    <n v="0.14285714285714285"/>
  </r>
  <r>
    <n v="255"/>
    <n v="116"/>
    <x v="13"/>
    <x v="1"/>
    <n v="379"/>
    <n v="264.8679245283019"/>
    <n v="0.43090183786864222"/>
    <n v="320.84615384615387"/>
    <n v="0.1812514984416207"/>
    <n v="4"/>
    <n v="1516"/>
    <x v="199"/>
    <x v="13"/>
    <n v="405"/>
    <x v="1"/>
    <x v="135"/>
    <x v="94"/>
    <x v="3"/>
    <s v="Ия"/>
    <n v="3"/>
    <n v="3310"/>
    <n v="1103.3333333333333"/>
    <n v="187"/>
    <n v="0.33333333333333331"/>
  </r>
  <r>
    <n v="256"/>
    <n v="117"/>
    <x v="70"/>
    <x v="12"/>
    <n v="102"/>
    <n v="265.47674418604652"/>
    <n v="-0.61578555472822039"/>
    <n v="235.55555555555554"/>
    <n v="-0.56698113207547163"/>
    <n v="4"/>
    <n v="408"/>
    <x v="200"/>
    <x v="14"/>
    <n v="376"/>
    <x v="0"/>
    <x v="34"/>
    <x v="208"/>
    <x v="1"/>
    <s v="Лукин"/>
    <n v="4"/>
    <n v="1722"/>
    <n v="430.5"/>
    <n v="122"/>
    <n v="0.25"/>
  </r>
  <r>
    <n v="741"/>
    <n v="263"/>
    <x v="51"/>
    <x v="16"/>
    <n v="173"/>
    <n v="263.25423728813558"/>
    <n v="-0.34284058717486476"/>
    <n v="293.66666666666669"/>
    <n v="-0.41089670828603864"/>
    <n v="3"/>
    <n v="519"/>
    <x v="201"/>
    <x v="13"/>
    <n v="142"/>
    <x v="1"/>
    <x v="134"/>
    <x v="209"/>
    <x v="2"/>
    <s v="Агата"/>
    <n v="2"/>
    <n v="867"/>
    <n v="433.5"/>
    <n v="314"/>
    <n v="0.5"/>
  </r>
  <r>
    <n v="532"/>
    <n v="161"/>
    <x v="57"/>
    <x v="18"/>
    <n v="489"/>
    <n v="294.95238095238096"/>
    <n v="0.65789473684210531"/>
    <n v="318.81818181818181"/>
    <n v="0.53378956372968345"/>
    <n v="5"/>
    <n v="2445"/>
    <x v="202"/>
    <x v="4"/>
    <n v="143"/>
    <x v="1"/>
    <x v="71"/>
    <x v="79"/>
    <x v="2"/>
    <s v="Захар"/>
    <n v="1"/>
    <n v="2445"/>
    <n v="2445"/>
    <n v="314"/>
    <n v="1"/>
  </r>
  <r>
    <n v="259"/>
    <n v="377"/>
    <x v="71"/>
    <x v="11"/>
    <n v="403"/>
    <n v="286.92307692307691"/>
    <n v="0.40455764075067036"/>
    <n v="273.58333333333331"/>
    <n v="0.4730429485226928"/>
    <n v="4"/>
    <n v="1612"/>
    <x v="203"/>
    <x v="14"/>
    <n v="107"/>
    <x v="1"/>
    <x v="136"/>
    <x v="210"/>
    <x v="4"/>
    <s v="Антип"/>
    <n v="3"/>
    <n v="2496"/>
    <n v="832"/>
    <n v="186"/>
    <n v="0.33333333333333331"/>
  </r>
  <r>
    <n v="260"/>
    <n v="485"/>
    <x v="38"/>
    <x v="12"/>
    <n v="101"/>
    <n v="265.47674418604652"/>
    <n v="-0.61955236301519867"/>
    <n v="236.27586206896552"/>
    <n v="-0.57253356684179801"/>
    <n v="1"/>
    <n v="101"/>
    <x v="204"/>
    <x v="9"/>
    <n v="51"/>
    <x v="1"/>
    <x v="137"/>
    <x v="211"/>
    <x v="0"/>
    <s v="Костина"/>
    <n v="2"/>
    <n v="1977"/>
    <n v="988.5"/>
    <n v="191"/>
    <n v="0.5"/>
  </r>
  <r>
    <n v="261"/>
    <n v="251"/>
    <x v="52"/>
    <x v="4"/>
    <n v="294"/>
    <n v="250.48780487804879"/>
    <n v="0.17370983446932819"/>
    <n v="247.66666666666666"/>
    <n v="0.18707940780619126"/>
    <n v="1"/>
    <n v="294"/>
    <x v="83"/>
    <x v="3"/>
    <n v="47"/>
    <x v="1"/>
    <x v="33"/>
    <x v="212"/>
    <x v="1"/>
    <s v="Лукин"/>
    <n v="4"/>
    <n v="2404"/>
    <n v="601"/>
    <n v="122"/>
    <n v="0.25"/>
  </r>
  <r>
    <n v="262"/>
    <n v="409"/>
    <x v="9"/>
    <x v="9"/>
    <n v="299"/>
    <n v="274.16279069767444"/>
    <n v="9.0592925608618202E-2"/>
    <n v="258.30769230769232"/>
    <n v="0.15753424657534243"/>
    <n v="1"/>
    <n v="299"/>
    <x v="108"/>
    <x v="2"/>
    <n v="411"/>
    <x v="1"/>
    <x v="120"/>
    <x v="213"/>
    <x v="4"/>
    <s v="Спиридон"/>
    <n v="3"/>
    <n v="1473"/>
    <n v="491"/>
    <n v="186"/>
    <n v="0.33333333333333331"/>
  </r>
  <r>
    <n v="263"/>
    <n v="422"/>
    <x v="56"/>
    <x v="7"/>
    <n v="349"/>
    <n v="249.02380952380952"/>
    <n v="0.40147241610096573"/>
    <n v="256.89999999999998"/>
    <n v="0.35850525496302077"/>
    <n v="2"/>
    <n v="698"/>
    <x v="205"/>
    <x v="19"/>
    <n v="160"/>
    <x v="0"/>
    <x v="24"/>
    <x v="214"/>
    <x v="0"/>
    <s v="Элеонора"/>
    <n v="2"/>
    <n v="1688"/>
    <n v="844"/>
    <n v="191"/>
    <n v="0.5"/>
  </r>
  <r>
    <n v="264"/>
    <n v="222"/>
    <x v="57"/>
    <x v="18"/>
    <n v="500"/>
    <n v="294.95238095238096"/>
    <n v="0.6951888924765901"/>
    <n v="318.81818181818181"/>
    <n v="0.56829198745366405"/>
    <n v="2"/>
    <n v="1000"/>
    <x v="206"/>
    <x v="18"/>
    <n v="9"/>
    <x v="0"/>
    <x v="36"/>
    <x v="215"/>
    <x v="4"/>
    <s v="Милан"/>
    <n v="5"/>
    <n v="4200"/>
    <n v="840"/>
    <n v="186"/>
    <n v="0.2"/>
  </r>
  <r>
    <n v="238"/>
    <n v="131"/>
    <x v="29"/>
    <x v="5"/>
    <n v="382"/>
    <n v="268.60344827586209"/>
    <n v="0.42217087104435436"/>
    <n v="254.18181818181819"/>
    <n v="0.5028612303290414"/>
    <n v="5"/>
    <n v="1910"/>
    <x v="207"/>
    <x v="4"/>
    <n v="147"/>
    <x v="0"/>
    <x v="35"/>
    <x v="150"/>
    <x v="2"/>
    <s v="Агафья"/>
    <n v="3"/>
    <n v="5168"/>
    <n v="1722.6666666666667"/>
    <n v="314"/>
    <n v="0.33333333333333331"/>
  </r>
  <r>
    <n v="266"/>
    <n v="217"/>
    <x v="10"/>
    <x v="10"/>
    <n v="412"/>
    <n v="271.74545454545455"/>
    <n v="0.51612471564298135"/>
    <n v="311.2"/>
    <n v="0.32390745501285356"/>
    <n v="2"/>
    <n v="824"/>
    <x v="24"/>
    <x v="11"/>
    <n v="110"/>
    <x v="1"/>
    <x v="138"/>
    <x v="124"/>
    <x v="0"/>
    <s v="Давыд"/>
    <n v="2"/>
    <n v="2629"/>
    <n v="1314.5"/>
    <n v="191"/>
    <n v="0.5"/>
  </r>
  <r>
    <n v="267"/>
    <n v="351"/>
    <x v="55"/>
    <x v="15"/>
    <n v="155"/>
    <n v="273.72549019607845"/>
    <n v="-0.43373925501432664"/>
    <n v="241.83333333333334"/>
    <n v="-0.35906271536871126"/>
    <n v="5"/>
    <n v="775"/>
    <x v="81"/>
    <x v="10"/>
    <n v="216"/>
    <x v="1"/>
    <x v="139"/>
    <x v="216"/>
    <x v="4"/>
    <s v="Софон"/>
    <n v="2"/>
    <n v="1221"/>
    <n v="610.5"/>
    <n v="186"/>
    <n v="0.5"/>
  </r>
  <r>
    <n v="567"/>
    <n v="395"/>
    <x v="46"/>
    <x v="1"/>
    <n v="454"/>
    <n v="264.8679245283019"/>
    <n v="0.71406183216982466"/>
    <n v="236.91666666666666"/>
    <n v="0.91628561378825202"/>
    <n v="5"/>
    <n v="2270"/>
    <x v="208"/>
    <x v="3"/>
    <n v="147"/>
    <x v="0"/>
    <x v="35"/>
    <x v="217"/>
    <x v="2"/>
    <s v="Агафья"/>
    <n v="3"/>
    <n v="5168"/>
    <n v="1722.6666666666667"/>
    <n v="314"/>
    <n v="0.33333333333333331"/>
  </r>
  <r>
    <n v="660"/>
    <n v="228"/>
    <x v="32"/>
    <x v="13"/>
    <n v="247"/>
    <n v="258.375"/>
    <n v="-4.4025157232704393E-2"/>
    <n v="181.57142857142858"/>
    <n v="0.36034618410700237"/>
    <n v="4"/>
    <n v="988"/>
    <x v="209"/>
    <x v="11"/>
    <n v="147"/>
    <x v="0"/>
    <x v="35"/>
    <x v="218"/>
    <x v="2"/>
    <s v="Агафья"/>
    <n v="3"/>
    <n v="5168"/>
    <n v="1722.6666666666667"/>
    <n v="314"/>
    <n v="0.33333333333333331"/>
  </r>
  <r>
    <n v="416"/>
    <n v="118"/>
    <x v="0"/>
    <x v="0"/>
    <n v="193"/>
    <n v="252.76271186440678"/>
    <n v="-0.23643800710789242"/>
    <n v="240.5"/>
    <n v="-0.19750519750519746"/>
    <n v="2"/>
    <n v="386"/>
    <x v="52"/>
    <x v="8"/>
    <n v="148"/>
    <x v="0"/>
    <x v="38"/>
    <x v="219"/>
    <x v="2"/>
    <s v="Феврония"/>
    <n v="3"/>
    <n v="2488"/>
    <n v="829.33333333333337"/>
    <n v="314"/>
    <n v="0.33333333333333331"/>
  </r>
  <r>
    <n v="271"/>
    <n v="102"/>
    <x v="22"/>
    <x v="2"/>
    <n v="326"/>
    <n v="283.468085106383"/>
    <n v="0.15004128199354483"/>
    <n v="249.5"/>
    <n v="0.30661322645290578"/>
    <n v="2"/>
    <n v="652"/>
    <x v="77"/>
    <x v="14"/>
    <n v="130"/>
    <x v="1"/>
    <x v="58"/>
    <x v="220"/>
    <x v="4"/>
    <s v="Виктор"/>
    <n v="5"/>
    <n v="3292"/>
    <n v="658.4"/>
    <n v="186"/>
    <n v="0.2"/>
  </r>
  <r>
    <n v="272"/>
    <n v="345"/>
    <x v="27"/>
    <x v="3"/>
    <n v="420"/>
    <n v="267.85483870967744"/>
    <n v="0.56801348828807119"/>
    <n v="288.23809523809524"/>
    <n v="0.45712869651412524"/>
    <n v="2"/>
    <n v="840"/>
    <x v="210"/>
    <x v="11"/>
    <n v="308"/>
    <x v="0"/>
    <x v="140"/>
    <x v="221"/>
    <x v="1"/>
    <s v="Ирина"/>
    <n v="1"/>
    <n v="840"/>
    <n v="840"/>
    <n v="122"/>
    <n v="1"/>
  </r>
  <r>
    <n v="273"/>
    <n v="445"/>
    <x v="11"/>
    <x v="0"/>
    <n v="71"/>
    <n v="252.76271186440678"/>
    <n v="-0.71910413732984646"/>
    <n v="240.26666666666668"/>
    <n v="-0.7044950055493896"/>
    <n v="4"/>
    <n v="284"/>
    <x v="211"/>
    <x v="16"/>
    <n v="455"/>
    <x v="0"/>
    <x v="13"/>
    <x v="222"/>
    <x v="3"/>
    <s v="Герман"/>
    <n v="1"/>
    <n v="284"/>
    <n v="284"/>
    <n v="187"/>
    <n v="1"/>
  </r>
  <r>
    <n v="469"/>
    <n v="171"/>
    <x v="8"/>
    <x v="8"/>
    <n v="336"/>
    <n v="271.18181818181819"/>
    <n v="0.23902111967817641"/>
    <n v="291.45454545454544"/>
    <n v="0.15283842794759828"/>
    <n v="4"/>
    <n v="1344"/>
    <x v="212"/>
    <x v="6"/>
    <n v="148"/>
    <x v="0"/>
    <x v="38"/>
    <x v="177"/>
    <x v="2"/>
    <s v="Феврония"/>
    <n v="3"/>
    <n v="2488"/>
    <n v="829.33333333333337"/>
    <n v="314"/>
    <n v="0.33333333333333331"/>
  </r>
  <r>
    <n v="275"/>
    <n v="258"/>
    <x v="42"/>
    <x v="6"/>
    <n v="109"/>
    <n v="258.5128205128205"/>
    <n v="-0.5783574687561992"/>
    <n v="216.4"/>
    <n v="-0.4963031423290204"/>
    <n v="2"/>
    <n v="218"/>
    <x v="213"/>
    <x v="2"/>
    <n v="480"/>
    <x v="0"/>
    <x v="128"/>
    <x v="223"/>
    <x v="0"/>
    <s v="Юлия"/>
    <n v="4"/>
    <n v="3740"/>
    <n v="935"/>
    <n v="191"/>
    <n v="0.25"/>
  </r>
  <r>
    <n v="276"/>
    <n v="376"/>
    <x v="62"/>
    <x v="3"/>
    <n v="217"/>
    <n v="267.85483870967744"/>
    <n v="-0.18985969771782985"/>
    <n v="273.625"/>
    <n v="-0.20694380995888528"/>
    <n v="1"/>
    <n v="217"/>
    <x v="214"/>
    <x v="3"/>
    <n v="321"/>
    <x v="1"/>
    <x v="16"/>
    <x v="224"/>
    <x v="4"/>
    <s v="Натан"/>
    <n v="5"/>
    <n v="2077"/>
    <n v="415.4"/>
    <n v="186"/>
    <n v="0.2"/>
  </r>
  <r>
    <n v="277"/>
    <n v="7"/>
    <x v="20"/>
    <x v="14"/>
    <n v="104"/>
    <n v="262.63492063492066"/>
    <n v="-0.60401305451468634"/>
    <n v="238.72222222222223"/>
    <n v="-0.56434721898999296"/>
    <n v="1"/>
    <n v="104"/>
    <x v="215"/>
    <x v="6"/>
    <n v="496"/>
    <x v="0"/>
    <x v="90"/>
    <x v="225"/>
    <x v="3"/>
    <s v="Фома"/>
    <n v="4"/>
    <n v="3561"/>
    <n v="890.25"/>
    <n v="187"/>
    <n v="0.25"/>
  </r>
  <r>
    <n v="879"/>
    <n v="437"/>
    <x v="53"/>
    <x v="8"/>
    <n v="379"/>
    <n v="271.18181818181819"/>
    <n v="0.39758632249413339"/>
    <n v="281.75"/>
    <n v="0.34516415261756883"/>
    <n v="2"/>
    <n v="758"/>
    <x v="216"/>
    <x v="16"/>
    <n v="148"/>
    <x v="0"/>
    <x v="38"/>
    <x v="178"/>
    <x v="2"/>
    <s v="Феврония"/>
    <n v="3"/>
    <n v="2488"/>
    <n v="829.33333333333337"/>
    <n v="314"/>
    <n v="0.33333333333333331"/>
  </r>
  <r>
    <n v="279"/>
    <n v="216"/>
    <x v="33"/>
    <x v="7"/>
    <n v="83"/>
    <n v="249.02380952380952"/>
    <n v="-0.66669853714504246"/>
    <n v="222.2"/>
    <n v="-0.62646264626462644"/>
    <n v="3"/>
    <n v="249"/>
    <x v="97"/>
    <x v="10"/>
    <n v="457"/>
    <x v="1"/>
    <x v="116"/>
    <x v="226"/>
    <x v="4"/>
    <s v="Валерия"/>
    <n v="2"/>
    <n v="2185"/>
    <n v="1092.5"/>
    <n v="186"/>
    <n v="0.5"/>
  </r>
  <r>
    <n v="280"/>
    <n v="272"/>
    <x v="69"/>
    <x v="19"/>
    <n v="113"/>
    <n v="255.11627906976744"/>
    <n v="-0.55706472196900636"/>
    <n v="252.09090909090909"/>
    <n v="-0.55174900829426621"/>
    <n v="3"/>
    <n v="339"/>
    <x v="217"/>
    <x v="17"/>
    <n v="21"/>
    <x v="0"/>
    <x v="32"/>
    <x v="227"/>
    <x v="1"/>
    <s v="Никита"/>
    <n v="2"/>
    <n v="1077"/>
    <n v="538.5"/>
    <n v="122"/>
    <n v="0.5"/>
  </r>
  <r>
    <n v="159"/>
    <n v="126"/>
    <x v="35"/>
    <x v="0"/>
    <n v="273"/>
    <n v="252.76271186440678"/>
    <n v="8.006437336551997E-2"/>
    <n v="293.41176470588238"/>
    <n v="-6.9566960705693792E-2"/>
    <n v="3"/>
    <n v="819"/>
    <x v="38"/>
    <x v="7"/>
    <n v="153"/>
    <x v="1"/>
    <x v="141"/>
    <x v="157"/>
    <x v="2"/>
    <s v="Сократ"/>
    <n v="4"/>
    <n v="2577"/>
    <n v="644.25"/>
    <n v="314"/>
    <n v="0.25"/>
  </r>
  <r>
    <n v="282"/>
    <n v="225"/>
    <x v="1"/>
    <x v="1"/>
    <n v="114"/>
    <n v="264.8679245283019"/>
    <n v="-0.56959680866220264"/>
    <n v="238.16666666666666"/>
    <n v="-0.52134359692092369"/>
    <n v="3"/>
    <n v="342"/>
    <x v="218"/>
    <x v="6"/>
    <n v="405"/>
    <x v="1"/>
    <x v="135"/>
    <x v="228"/>
    <x v="3"/>
    <s v="Ия"/>
    <n v="3"/>
    <n v="3310"/>
    <n v="1103.3333333333333"/>
    <n v="187"/>
    <n v="0.33333333333333331"/>
  </r>
  <r>
    <n v="283"/>
    <n v="167"/>
    <x v="12"/>
    <x v="10"/>
    <n v="488"/>
    <n v="271.74545454545455"/>
    <n v="0.79579820687809444"/>
    <n v="212.8125"/>
    <n v="1.2930983847283408"/>
    <n v="3"/>
    <n v="1464"/>
    <x v="219"/>
    <x v="0"/>
    <n v="32"/>
    <x v="0"/>
    <x v="101"/>
    <x v="229"/>
    <x v="0"/>
    <s v="Гущин"/>
    <n v="3"/>
    <n v="2221"/>
    <n v="740.33333333333337"/>
    <n v="191"/>
    <n v="0.33333333333333331"/>
  </r>
  <r>
    <n v="284"/>
    <n v="467"/>
    <x v="38"/>
    <x v="12"/>
    <n v="421"/>
    <n v="265.47674418604652"/>
    <n v="0.58582628881783538"/>
    <n v="236.27586206896552"/>
    <n v="0.78181552831290135"/>
    <n v="5"/>
    <n v="2105"/>
    <x v="119"/>
    <x v="5"/>
    <n v="334"/>
    <x v="1"/>
    <x v="32"/>
    <x v="230"/>
    <x v="3"/>
    <s v="Радислав"/>
    <n v="3"/>
    <n v="3105"/>
    <n v="1035"/>
    <n v="187"/>
    <n v="0.33333333333333331"/>
  </r>
  <r>
    <n v="285"/>
    <n v="430"/>
    <x v="47"/>
    <x v="8"/>
    <n v="380"/>
    <n v="271.18181818181819"/>
    <n v="0.40127388535031838"/>
    <n v="243.3"/>
    <n v="0.56185778873818326"/>
    <n v="1"/>
    <n v="380"/>
    <x v="220"/>
    <x v="15"/>
    <n v="449"/>
    <x v="1"/>
    <x v="52"/>
    <x v="231"/>
    <x v="4"/>
    <s v="Измаил"/>
    <n v="4"/>
    <n v="1455"/>
    <n v="363.75"/>
    <n v="186"/>
    <n v="0.25"/>
  </r>
  <r>
    <n v="179"/>
    <n v="197"/>
    <x v="2"/>
    <x v="2"/>
    <n v="177"/>
    <n v="283.468085106383"/>
    <n v="-0.37559108308939437"/>
    <n v="232.44444444444446"/>
    <n v="-0.23852772466539196"/>
    <n v="2"/>
    <n v="354"/>
    <x v="221"/>
    <x v="17"/>
    <n v="153"/>
    <x v="1"/>
    <x v="141"/>
    <x v="232"/>
    <x v="2"/>
    <s v="Сократ"/>
    <n v="4"/>
    <n v="2577"/>
    <n v="644.25"/>
    <n v="314"/>
    <n v="0.25"/>
  </r>
  <r>
    <n v="590"/>
    <n v="474"/>
    <x v="57"/>
    <x v="18"/>
    <n v="204"/>
    <n v="294.95238095238096"/>
    <n v="-0.30836293186955122"/>
    <n v="318.81818181818181"/>
    <n v="-0.36013686911890508"/>
    <n v="2"/>
    <n v="408"/>
    <x v="6"/>
    <x v="17"/>
    <n v="153"/>
    <x v="1"/>
    <x v="141"/>
    <x v="82"/>
    <x v="2"/>
    <s v="Сократ"/>
    <n v="4"/>
    <n v="2577"/>
    <n v="644.25"/>
    <n v="314"/>
    <n v="0.25"/>
  </r>
  <r>
    <n v="970"/>
    <n v="25"/>
    <x v="55"/>
    <x v="15"/>
    <n v="332"/>
    <n v="273.72549019607845"/>
    <n v="0.21289398280802274"/>
    <n v="241.83333333333334"/>
    <n v="0.37284631288766357"/>
    <n v="3"/>
    <n v="996"/>
    <x v="219"/>
    <x v="10"/>
    <n v="153"/>
    <x v="1"/>
    <x v="141"/>
    <x v="34"/>
    <x v="2"/>
    <s v="Сократ"/>
    <n v="4"/>
    <n v="2577"/>
    <n v="644.25"/>
    <n v="314"/>
    <n v="0.25"/>
  </r>
  <r>
    <n v="289"/>
    <n v="237"/>
    <x v="27"/>
    <x v="3"/>
    <n v="157"/>
    <n v="267.85483870967744"/>
    <n v="-0.41386162461612575"/>
    <n v="288.23809523809524"/>
    <n v="-0.45531141582686274"/>
    <n v="5"/>
    <n v="785"/>
    <x v="222"/>
    <x v="14"/>
    <n v="366"/>
    <x v="1"/>
    <x v="35"/>
    <x v="233"/>
    <x v="0"/>
    <s v="Анна"/>
    <n v="4"/>
    <n v="2813"/>
    <n v="703.25"/>
    <n v="191"/>
    <n v="0.25"/>
  </r>
  <r>
    <n v="290"/>
    <n v="323"/>
    <x v="6"/>
    <x v="6"/>
    <n v="363"/>
    <n v="258.5128205128205"/>
    <n v="0.40418567744495149"/>
    <n v="260.64705882352939"/>
    <n v="0.39268788083953976"/>
    <n v="4"/>
    <n v="1452"/>
    <x v="191"/>
    <x v="6"/>
    <n v="463"/>
    <x v="1"/>
    <x v="92"/>
    <x v="164"/>
    <x v="3"/>
    <s v="Вероника"/>
    <n v="2"/>
    <n v="1608"/>
    <n v="804"/>
    <n v="187"/>
    <n v="0.5"/>
  </r>
  <r>
    <n v="355"/>
    <n v="8"/>
    <x v="15"/>
    <x v="12"/>
    <n v="404"/>
    <n v="265.47674418604652"/>
    <n v="0.52179054793920554"/>
    <n v="276.67567567567568"/>
    <n v="0.46019341603985531"/>
    <n v="1"/>
    <n v="404"/>
    <x v="223"/>
    <x v="13"/>
    <n v="157"/>
    <x v="1"/>
    <x v="50"/>
    <x v="234"/>
    <x v="2"/>
    <s v="Елена"/>
    <n v="4"/>
    <n v="1627"/>
    <n v="406.75"/>
    <n v="314"/>
    <n v="0.25"/>
  </r>
  <r>
    <n v="292"/>
    <n v="328"/>
    <x v="55"/>
    <x v="15"/>
    <n v="448"/>
    <n v="273.72549019607845"/>
    <n v="0.63667621776504291"/>
    <n v="241.83333333333334"/>
    <n v="0.85251550654720876"/>
    <n v="4"/>
    <n v="1792"/>
    <x v="224"/>
    <x v="19"/>
    <n v="86"/>
    <x v="0"/>
    <x v="142"/>
    <x v="203"/>
    <x v="0"/>
    <s v="Раиса"/>
    <n v="1"/>
    <n v="1792"/>
    <n v="1792"/>
    <n v="191"/>
    <n v="1"/>
  </r>
  <r>
    <n v="293"/>
    <n v="424"/>
    <x v="16"/>
    <x v="2"/>
    <n v="226"/>
    <n v="283.468085106383"/>
    <n v="-0.20273211739097807"/>
    <n v="323.07692307692309"/>
    <n v="-0.30047619047619056"/>
    <n v="2"/>
    <n v="452"/>
    <x v="172"/>
    <x v="10"/>
    <n v="397"/>
    <x v="1"/>
    <x v="18"/>
    <x v="235"/>
    <x v="1"/>
    <s v="Нинель"/>
    <n v="4"/>
    <n v="2145"/>
    <n v="536.25"/>
    <n v="122"/>
    <n v="0.25"/>
  </r>
  <r>
    <n v="294"/>
    <n v="86"/>
    <x v="35"/>
    <x v="0"/>
    <n v="261"/>
    <n v="252.76271186440678"/>
    <n v="3.2589016294508166E-2"/>
    <n v="293.41176470588238"/>
    <n v="-0.11046511627906985"/>
    <n v="5"/>
    <n v="1305"/>
    <x v="225"/>
    <x v="2"/>
    <n v="319"/>
    <x v="0"/>
    <x v="143"/>
    <x v="236"/>
    <x v="0"/>
    <s v="Василиса"/>
    <n v="2"/>
    <n v="1935"/>
    <n v="967.5"/>
    <n v="191"/>
    <n v="0.5"/>
  </r>
  <r>
    <n v="360"/>
    <n v="348"/>
    <x v="64"/>
    <x v="15"/>
    <n v="147"/>
    <n v="273.72549019607845"/>
    <n v="-0.4629656160458453"/>
    <n v="266.27272727272725"/>
    <n v="-0.44793444861727549"/>
    <n v="4"/>
    <n v="588"/>
    <x v="226"/>
    <x v="13"/>
    <n v="157"/>
    <x v="1"/>
    <x v="50"/>
    <x v="16"/>
    <x v="2"/>
    <s v="Елена"/>
    <n v="4"/>
    <n v="1627"/>
    <n v="406.75"/>
    <n v="314"/>
    <n v="0.25"/>
  </r>
  <r>
    <n v="368"/>
    <n v="270"/>
    <x v="46"/>
    <x v="1"/>
    <n v="78"/>
    <n v="264.8679245283019"/>
    <n v="-0.70551360592677015"/>
    <n v="236.91666666666666"/>
    <n v="-0.67077031304959545"/>
    <n v="4"/>
    <n v="312"/>
    <x v="227"/>
    <x v="14"/>
    <n v="157"/>
    <x v="1"/>
    <x v="50"/>
    <x v="237"/>
    <x v="2"/>
    <s v="Елена"/>
    <n v="4"/>
    <n v="1627"/>
    <n v="406.75"/>
    <n v="314"/>
    <n v="0.25"/>
  </r>
  <r>
    <n v="723"/>
    <n v="485"/>
    <x v="38"/>
    <x v="12"/>
    <n v="323"/>
    <n v="265.47674418604652"/>
    <n v="0.2166790766939688"/>
    <n v="236.27586206896552"/>
    <n v="0.36704611792177455"/>
    <n v="1"/>
    <n v="323"/>
    <x v="73"/>
    <x v="16"/>
    <n v="157"/>
    <x v="1"/>
    <x v="50"/>
    <x v="238"/>
    <x v="2"/>
    <s v="Елена"/>
    <n v="4"/>
    <n v="1627"/>
    <n v="406.75"/>
    <n v="314"/>
    <n v="0.25"/>
  </r>
  <r>
    <n v="16"/>
    <n v="299"/>
    <x v="37"/>
    <x v="8"/>
    <n v="178"/>
    <n v="271.18181818181819"/>
    <n v="-0.34361381159906135"/>
    <n v="260.15789473684208"/>
    <n v="-0.315800121383775"/>
    <n v="3"/>
    <n v="534"/>
    <x v="228"/>
    <x v="5"/>
    <n v="164"/>
    <x v="1"/>
    <x v="144"/>
    <x v="239"/>
    <x v="2"/>
    <s v="Филимон"/>
    <n v="4"/>
    <n v="2775"/>
    <n v="693.75"/>
    <n v="314"/>
    <n v="0.25"/>
  </r>
  <r>
    <n v="299"/>
    <n v="436"/>
    <x v="52"/>
    <x v="4"/>
    <n v="320"/>
    <n v="250.48780487804879"/>
    <n v="0.27750730282375846"/>
    <n v="247.66666666666666"/>
    <n v="0.29205921938088841"/>
    <n v="3"/>
    <n v="960"/>
    <x v="85"/>
    <x v="9"/>
    <n v="16"/>
    <x v="1"/>
    <x v="78"/>
    <x v="240"/>
    <x v="3"/>
    <s v="Лука"/>
    <n v="3"/>
    <n v="2383"/>
    <n v="794.33333333333337"/>
    <n v="187"/>
    <n v="0.33333333333333331"/>
  </r>
  <r>
    <n v="414"/>
    <n v="398"/>
    <x v="5"/>
    <x v="5"/>
    <n v="419"/>
    <n v="268.60344827586209"/>
    <n v="0.55992040567430501"/>
    <n v="281.96875"/>
    <n v="0.48598027263659538"/>
    <n v="2"/>
    <n v="838"/>
    <x v="229"/>
    <x v="14"/>
    <n v="164"/>
    <x v="1"/>
    <x v="144"/>
    <x v="241"/>
    <x v="2"/>
    <s v="Филимон"/>
    <n v="4"/>
    <n v="2775"/>
    <n v="693.75"/>
    <n v="314"/>
    <n v="0.25"/>
  </r>
  <r>
    <n v="501"/>
    <n v="451"/>
    <x v="19"/>
    <x v="13"/>
    <n v="187"/>
    <n v="258.375"/>
    <n v="-0.27624576681180457"/>
    <n v="269.70588235294116"/>
    <n v="-0.30665212649945472"/>
    <n v="4"/>
    <n v="748"/>
    <x v="230"/>
    <x v="11"/>
    <n v="164"/>
    <x v="1"/>
    <x v="144"/>
    <x v="10"/>
    <x v="2"/>
    <s v="Филимон"/>
    <n v="4"/>
    <n v="2775"/>
    <n v="693.75"/>
    <n v="314"/>
    <n v="0.25"/>
  </r>
  <r>
    <n v="302"/>
    <n v="483"/>
    <x v="14"/>
    <x v="11"/>
    <n v="124"/>
    <n v="286.92307692307691"/>
    <n v="-0.56782841823056296"/>
    <n v="312.66666666666669"/>
    <n v="-0.60341151385927505"/>
    <n v="4"/>
    <n v="496"/>
    <x v="231"/>
    <x v="5"/>
    <n v="381"/>
    <x v="1"/>
    <x v="80"/>
    <x v="242"/>
    <x v="0"/>
    <s v="Раиса"/>
    <n v="4"/>
    <n v="3158"/>
    <n v="789.5"/>
    <n v="191"/>
    <n v="0.25"/>
  </r>
  <r>
    <n v="521"/>
    <n v="479"/>
    <x v="52"/>
    <x v="4"/>
    <n v="131"/>
    <n v="250.48780487804879"/>
    <n v="-0.47702044790652387"/>
    <n v="247.66666666666666"/>
    <n v="-0.47106325706594887"/>
    <n v="5"/>
    <n v="655"/>
    <x v="232"/>
    <x v="3"/>
    <n v="164"/>
    <x v="1"/>
    <x v="144"/>
    <x v="243"/>
    <x v="2"/>
    <s v="Филимон"/>
    <n v="4"/>
    <n v="2775"/>
    <n v="693.75"/>
    <n v="314"/>
    <n v="0.25"/>
  </r>
  <r>
    <n v="304"/>
    <n v="389"/>
    <x v="47"/>
    <x v="8"/>
    <n v="76"/>
    <n v="271.18181818181819"/>
    <n v="-0.71974522292993637"/>
    <n v="243.3"/>
    <n v="-0.6876284422523633"/>
    <n v="4"/>
    <n v="304"/>
    <x v="132"/>
    <x v="19"/>
    <n v="415"/>
    <x v="0"/>
    <x v="48"/>
    <x v="244"/>
    <x v="3"/>
    <s v="Капитон"/>
    <n v="3"/>
    <n v="2012"/>
    <n v="670.66666666666663"/>
    <n v="187"/>
    <n v="0.33333333333333331"/>
  </r>
  <r>
    <n v="65"/>
    <n v="375"/>
    <x v="38"/>
    <x v="12"/>
    <n v="231"/>
    <n v="265.47674418604652"/>
    <n v="-0.12986728570802852"/>
    <n v="236.27586206896552"/>
    <n v="-2.2329246935201441E-2"/>
    <n v="2"/>
    <n v="462"/>
    <x v="233"/>
    <x v="19"/>
    <n v="171"/>
    <x v="0"/>
    <x v="145"/>
    <x v="245"/>
    <x v="2"/>
    <s v="Бажен"/>
    <n v="2"/>
    <n v="2822"/>
    <n v="1411"/>
    <n v="314"/>
    <n v="0.5"/>
  </r>
  <r>
    <n v="220"/>
    <n v="498"/>
    <x v="30"/>
    <x v="18"/>
    <n v="472"/>
    <n v="294.95238095238096"/>
    <n v="0.60025831449790124"/>
    <n v="274.77777777777777"/>
    <n v="0.71775171856045294"/>
    <n v="5"/>
    <n v="2360"/>
    <x v="170"/>
    <x v="10"/>
    <n v="171"/>
    <x v="0"/>
    <x v="145"/>
    <x v="190"/>
    <x v="2"/>
    <s v="Бажен"/>
    <n v="2"/>
    <n v="2822"/>
    <n v="1411"/>
    <n v="314"/>
    <n v="0.5"/>
  </r>
  <r>
    <n v="307"/>
    <n v="368"/>
    <x v="34"/>
    <x v="14"/>
    <n v="265"/>
    <n v="262.63492063492066"/>
    <n v="9.0051976308471726E-3"/>
    <n v="271"/>
    <n v="-2.2140221402214055E-2"/>
    <n v="5"/>
    <n v="1325"/>
    <x v="234"/>
    <x v="6"/>
    <n v="106"/>
    <x v="0"/>
    <x v="11"/>
    <x v="246"/>
    <x v="3"/>
    <s v="Таисия"/>
    <n v="3"/>
    <n v="2950"/>
    <n v="983.33333333333337"/>
    <n v="187"/>
    <n v="0.33333333333333331"/>
  </r>
  <r>
    <n v="171"/>
    <n v="19"/>
    <x v="26"/>
    <x v="10"/>
    <n v="96"/>
    <n v="271.74545454545455"/>
    <n v="-0.6467282215977519"/>
    <n v="272.35294117647061"/>
    <n v="-0.64751619870410371"/>
    <n v="4"/>
    <n v="384"/>
    <x v="235"/>
    <x v="1"/>
    <n v="172"/>
    <x v="1"/>
    <x v="146"/>
    <x v="247"/>
    <x v="2"/>
    <s v="Лев"/>
    <n v="4"/>
    <n v="1465"/>
    <n v="366.25"/>
    <n v="314"/>
    <n v="0.25"/>
  </r>
  <r>
    <n v="206"/>
    <n v="87"/>
    <x v="7"/>
    <x v="7"/>
    <n v="487"/>
    <n v="249.02380952380952"/>
    <n v="0.95563629410077455"/>
    <n v="276.21052631578948"/>
    <n v="0.76314786585365857"/>
    <n v="1"/>
    <n v="487"/>
    <x v="217"/>
    <x v="10"/>
    <n v="172"/>
    <x v="1"/>
    <x v="146"/>
    <x v="248"/>
    <x v="2"/>
    <s v="Лев"/>
    <n v="4"/>
    <n v="1465"/>
    <n v="366.25"/>
    <n v="314"/>
    <n v="0.25"/>
  </r>
  <r>
    <n v="827"/>
    <n v="305"/>
    <x v="41"/>
    <x v="2"/>
    <n v="252"/>
    <n v="283.468085106383"/>
    <n v="-0.11101103355100206"/>
    <n v="321.63636363636363"/>
    <n v="-0.21650650084793666"/>
    <n v="1"/>
    <n v="252"/>
    <x v="147"/>
    <x v="19"/>
    <n v="172"/>
    <x v="1"/>
    <x v="146"/>
    <x v="249"/>
    <x v="2"/>
    <s v="Лев"/>
    <n v="4"/>
    <n v="1465"/>
    <n v="366.25"/>
    <n v="314"/>
    <n v="0.25"/>
  </r>
  <r>
    <n v="999"/>
    <n v="110"/>
    <x v="15"/>
    <x v="12"/>
    <n v="114"/>
    <n v="265.47674418604652"/>
    <n v="-0.57058385528448163"/>
    <n v="276.67567567567568"/>
    <n v="-0.58796522418677344"/>
    <n v="3"/>
    <n v="342"/>
    <x v="129"/>
    <x v="13"/>
    <n v="172"/>
    <x v="1"/>
    <x v="146"/>
    <x v="250"/>
    <x v="2"/>
    <s v="Лев"/>
    <n v="4"/>
    <n v="1465"/>
    <n v="366.25"/>
    <n v="314"/>
    <n v="0.25"/>
  </r>
  <r>
    <n v="612"/>
    <n v="207"/>
    <x v="66"/>
    <x v="0"/>
    <n v="152"/>
    <n v="252.76271186440678"/>
    <n v="-0.39864547710051634"/>
    <n v="215.85714285714286"/>
    <n v="-0.29583057577763072"/>
    <n v="3"/>
    <n v="456"/>
    <x v="236"/>
    <x v="8"/>
    <n v="173"/>
    <x v="1"/>
    <x v="120"/>
    <x v="73"/>
    <x v="2"/>
    <s v="Матвей"/>
    <n v="1"/>
    <n v="456"/>
    <n v="456"/>
    <n v="314"/>
    <n v="1"/>
  </r>
  <r>
    <n v="196"/>
    <n v="176"/>
    <x v="0"/>
    <x v="0"/>
    <n v="113"/>
    <n v="252.76271186440678"/>
    <n v="-0.55294038758130493"/>
    <n v="240.5"/>
    <n v="-0.53014553014553012"/>
    <n v="4"/>
    <n v="452"/>
    <x v="229"/>
    <x v="13"/>
    <n v="175"/>
    <x v="1"/>
    <x v="126"/>
    <x v="251"/>
    <x v="2"/>
    <s v="Валерия"/>
    <n v="3"/>
    <n v="4306"/>
    <n v="1435.3333333333333"/>
    <n v="314"/>
    <n v="0.33333333333333331"/>
  </r>
  <r>
    <n v="314"/>
    <n v="140"/>
    <x v="19"/>
    <x v="13"/>
    <n v="106"/>
    <n v="258.375"/>
    <n v="-0.58974358974358976"/>
    <n v="269.70588235294116"/>
    <n v="-0.60697928026172299"/>
    <n v="3"/>
    <n v="318"/>
    <x v="139"/>
    <x v="8"/>
    <n v="181"/>
    <x v="0"/>
    <x v="128"/>
    <x v="252"/>
    <x v="3"/>
    <s v="Модест"/>
    <n v="4"/>
    <n v="2644"/>
    <n v="661"/>
    <n v="187"/>
    <n v="0.25"/>
  </r>
  <r>
    <n v="248"/>
    <n v="435"/>
    <x v="26"/>
    <x v="10"/>
    <n v="499"/>
    <n v="271.74545454545455"/>
    <n v="0.83627726482001874"/>
    <n v="272.35294117647061"/>
    <n v="0.83218142548596097"/>
    <n v="5"/>
    <n v="2495"/>
    <x v="92"/>
    <x v="3"/>
    <n v="175"/>
    <x v="1"/>
    <x v="126"/>
    <x v="160"/>
    <x v="2"/>
    <s v="Валерия"/>
    <n v="3"/>
    <n v="4306"/>
    <n v="1435.3333333333333"/>
    <n v="314"/>
    <n v="0.33333333333333331"/>
  </r>
  <r>
    <n v="316"/>
    <n v="67"/>
    <x v="39"/>
    <x v="16"/>
    <n v="317"/>
    <n v="263.25423728813558"/>
    <n v="0.20415915529229989"/>
    <n v="287.10000000000002"/>
    <n v="0.10414489724834541"/>
    <n v="4"/>
    <n v="1268"/>
    <x v="236"/>
    <x v="3"/>
    <n v="322"/>
    <x v="0"/>
    <x v="97"/>
    <x v="253"/>
    <x v="3"/>
    <s v="Алла"/>
    <n v="2"/>
    <n v="2336"/>
    <n v="1168"/>
    <n v="187"/>
    <n v="0.5"/>
  </r>
  <r>
    <n v="317"/>
    <n v="448"/>
    <x v="25"/>
    <x v="16"/>
    <n v="442"/>
    <n v="263.25423728813558"/>
    <n v="0.67898532062838024"/>
    <n v="257.78260869565219"/>
    <n v="0.7146230392983639"/>
    <n v="1"/>
    <n v="442"/>
    <x v="237"/>
    <x v="17"/>
    <n v="296"/>
    <x v="1"/>
    <x v="147"/>
    <x v="248"/>
    <x v="0"/>
    <s v="Людмила"/>
    <n v="3"/>
    <n v="1421"/>
    <n v="473.66666666666669"/>
    <n v="191"/>
    <n v="0.33333333333333331"/>
  </r>
  <r>
    <n v="654"/>
    <n v="230"/>
    <x v="5"/>
    <x v="5"/>
    <n v="453"/>
    <n v="268.60344827586209"/>
    <n v="0.68650105911804338"/>
    <n v="281.96875"/>
    <n v="0.60656101075030477"/>
    <n v="3"/>
    <n v="1359"/>
    <x v="238"/>
    <x v="15"/>
    <n v="175"/>
    <x v="1"/>
    <x v="126"/>
    <x v="254"/>
    <x v="2"/>
    <s v="Валерия"/>
    <n v="3"/>
    <n v="4306"/>
    <n v="1435.3333333333333"/>
    <n v="314"/>
    <n v="0.33333333333333331"/>
  </r>
  <r>
    <n v="319"/>
    <n v="325"/>
    <x v="24"/>
    <x v="5"/>
    <n v="99"/>
    <n v="268.60344827586209"/>
    <n v="-0.63142692085499719"/>
    <n v="242.81818181818181"/>
    <n v="-0.59228753275926627"/>
    <n v="2"/>
    <n v="198"/>
    <x v="239"/>
    <x v="7"/>
    <n v="11"/>
    <x v="1"/>
    <x v="56"/>
    <x v="110"/>
    <x v="4"/>
    <s v="Силин"/>
    <n v="5"/>
    <n v="1738"/>
    <n v="347.6"/>
    <n v="186"/>
    <n v="0.2"/>
  </r>
  <r>
    <n v="320"/>
    <n v="346"/>
    <x v="8"/>
    <x v="8"/>
    <n v="178"/>
    <n v="271.18181818181819"/>
    <n v="-0.34361381159906135"/>
    <n v="291.45454545454544"/>
    <n v="-0.38927011852776039"/>
    <n v="5"/>
    <n v="890"/>
    <x v="126"/>
    <x v="13"/>
    <n v="75"/>
    <x v="1"/>
    <x v="64"/>
    <x v="255"/>
    <x v="3"/>
    <s v="Леонид"/>
    <n v="5"/>
    <n v="3994"/>
    <n v="798.8"/>
    <n v="187"/>
    <n v="0.2"/>
  </r>
  <r>
    <n v="35"/>
    <n v="157"/>
    <x v="20"/>
    <x v="14"/>
    <n v="55"/>
    <n v="262.63492063492066"/>
    <n v="-0.79058382690680529"/>
    <n v="238.72222222222223"/>
    <n v="-0.76960670235047712"/>
    <n v="2"/>
    <n v="110"/>
    <x v="216"/>
    <x v="2"/>
    <n v="179"/>
    <x v="0"/>
    <x v="148"/>
    <x v="256"/>
    <x v="2"/>
    <s v="Капустина"/>
    <n v="3"/>
    <n v="1833"/>
    <n v="611"/>
    <n v="314"/>
    <n v="0.33333333333333331"/>
  </r>
  <r>
    <n v="322"/>
    <n v="115"/>
    <x v="20"/>
    <x v="14"/>
    <n v="479"/>
    <n v="262.63492063492066"/>
    <n v="0.82382448930255037"/>
    <n v="238.72222222222223"/>
    <n v="1.0065161740749358"/>
    <n v="1"/>
    <n v="479"/>
    <x v="136"/>
    <x v="12"/>
    <n v="297"/>
    <x v="1"/>
    <x v="149"/>
    <x v="257"/>
    <x v="3"/>
    <s v="Чеслав"/>
    <n v="2"/>
    <n v="795"/>
    <n v="397.5"/>
    <n v="187"/>
    <n v="0.5"/>
  </r>
  <r>
    <n v="323"/>
    <n v="360"/>
    <x v="46"/>
    <x v="1"/>
    <n v="463"/>
    <n v="264.8679245283019"/>
    <n v="0.74804103148596668"/>
    <n v="236.91666666666666"/>
    <n v="0.95427365459022173"/>
    <n v="3"/>
    <n v="1389"/>
    <x v="240"/>
    <x v="15"/>
    <n v="497"/>
    <x v="1"/>
    <x v="150"/>
    <x v="154"/>
    <x v="0"/>
    <s v="Валерьян"/>
    <n v="3"/>
    <n v="3648"/>
    <n v="1216"/>
    <n v="191"/>
    <n v="0.33333333333333331"/>
  </r>
  <r>
    <n v="324"/>
    <n v="230"/>
    <x v="5"/>
    <x v="5"/>
    <n v="431"/>
    <n v="268.60344827586209"/>
    <n v="0.60459593041915394"/>
    <n v="281.96875"/>
    <n v="0.52853818020613996"/>
    <n v="3"/>
    <n v="1293"/>
    <x v="87"/>
    <x v="18"/>
    <n v="191"/>
    <x v="0"/>
    <x v="151"/>
    <x v="258"/>
    <x v="3"/>
    <s v="Матвей"/>
    <n v="7"/>
    <n v="8294"/>
    <n v="1184.8571428571429"/>
    <n v="187"/>
    <n v="0.14285714285714285"/>
  </r>
  <r>
    <n v="325"/>
    <n v="229"/>
    <x v="12"/>
    <x v="10"/>
    <n v="173"/>
    <n v="271.74545454545455"/>
    <n v="-0.36337481600428212"/>
    <n v="212.8125"/>
    <n v="-0.18707782672540385"/>
    <n v="4"/>
    <n v="692"/>
    <x v="241"/>
    <x v="14"/>
    <n v="327"/>
    <x v="1"/>
    <x v="126"/>
    <x v="86"/>
    <x v="4"/>
    <s v="Маргарита"/>
    <n v="3"/>
    <n v="1510"/>
    <n v="503.33333333333331"/>
    <n v="186"/>
    <n v="0.33333333333333331"/>
  </r>
  <r>
    <n v="326"/>
    <n v="486"/>
    <x v="1"/>
    <x v="1"/>
    <n v="213"/>
    <n v="264.8679245283019"/>
    <n v="-0.19582561618464167"/>
    <n v="238.16666666666666"/>
    <n v="-0.10566829951014689"/>
    <n v="1"/>
    <n v="213"/>
    <x v="242"/>
    <x v="18"/>
    <n v="58"/>
    <x v="1"/>
    <x v="152"/>
    <x v="259"/>
    <x v="1"/>
    <s v="Алина"/>
    <n v="2"/>
    <n v="263"/>
    <n v="131.5"/>
    <n v="122"/>
    <n v="0.5"/>
  </r>
  <r>
    <n v="327"/>
    <n v="353"/>
    <x v="15"/>
    <x v="12"/>
    <n v="115"/>
    <n v="265.47674418604652"/>
    <n v="-0.56681704699750335"/>
    <n v="276.67567567567568"/>
    <n v="-0.5843508840480609"/>
    <n v="2"/>
    <n v="230"/>
    <x v="243"/>
    <x v="9"/>
    <n v="446"/>
    <x v="0"/>
    <x v="63"/>
    <x v="258"/>
    <x v="4"/>
    <s v="Лора"/>
    <n v="3"/>
    <n v="1224"/>
    <n v="408"/>
    <n v="186"/>
    <n v="0.33333333333333331"/>
  </r>
  <r>
    <n v="328"/>
    <n v="65"/>
    <x v="28"/>
    <x v="17"/>
    <n v="455"/>
    <n v="300.31818181818181"/>
    <n v="0.51505978507643402"/>
    <n v="281.73333333333335"/>
    <n v="0.61500236630383331"/>
    <n v="5"/>
    <n v="2275"/>
    <x v="244"/>
    <x v="10"/>
    <n v="117"/>
    <x v="0"/>
    <x v="27"/>
    <x v="260"/>
    <x v="3"/>
    <s v="Мирон"/>
    <n v="3"/>
    <n v="3141"/>
    <n v="1047"/>
    <n v="187"/>
    <n v="0.33333333333333331"/>
  </r>
  <r>
    <n v="329"/>
    <n v="490"/>
    <x v="34"/>
    <x v="14"/>
    <n v="176"/>
    <n v="262.63492063492066"/>
    <n v="-0.3298682461017769"/>
    <n v="271"/>
    <n v="-0.35055350553505538"/>
    <n v="3"/>
    <n v="528"/>
    <x v="245"/>
    <x v="17"/>
    <n v="32"/>
    <x v="0"/>
    <x v="101"/>
    <x v="261"/>
    <x v="0"/>
    <s v="Гущин"/>
    <n v="3"/>
    <n v="2221"/>
    <n v="740.33333333333337"/>
    <n v="191"/>
    <n v="0.33333333333333331"/>
  </r>
  <r>
    <n v="553"/>
    <n v="388"/>
    <x v="6"/>
    <x v="6"/>
    <n v="107"/>
    <n v="258.5128205128205"/>
    <n v="-0.5860940289625074"/>
    <n v="260.64705882352939"/>
    <n v="-0.58948318663958466"/>
    <n v="1"/>
    <n v="107"/>
    <x v="246"/>
    <x v="3"/>
    <n v="179"/>
    <x v="0"/>
    <x v="148"/>
    <x v="247"/>
    <x v="2"/>
    <s v="Капустина"/>
    <n v="3"/>
    <n v="1833"/>
    <n v="611"/>
    <n v="314"/>
    <n v="0.33333333333333331"/>
  </r>
  <r>
    <n v="331"/>
    <n v="17"/>
    <x v="7"/>
    <x v="7"/>
    <n v="212"/>
    <n v="249.02380952380952"/>
    <n v="-0.14867578162348216"/>
    <n v="276.21052631578948"/>
    <n v="-0.23246951219512202"/>
    <n v="3"/>
    <n v="636"/>
    <x v="247"/>
    <x v="14"/>
    <n v="111"/>
    <x v="0"/>
    <x v="67"/>
    <x v="262"/>
    <x v="0"/>
    <s v="Эмилия"/>
    <n v="3"/>
    <n v="3241"/>
    <n v="1080.3333333333333"/>
    <n v="191"/>
    <n v="0.33333333333333331"/>
  </r>
  <r>
    <n v="629"/>
    <n v="310"/>
    <x v="15"/>
    <x v="12"/>
    <n v="404"/>
    <n v="265.47674418604652"/>
    <n v="0.52179054793920554"/>
    <n v="276.67567567567568"/>
    <n v="0.46019341603985531"/>
    <n v="4"/>
    <n v="1616"/>
    <x v="167"/>
    <x v="8"/>
    <n v="179"/>
    <x v="0"/>
    <x v="148"/>
    <x v="263"/>
    <x v="2"/>
    <s v="Капустина"/>
    <n v="3"/>
    <n v="1833"/>
    <n v="611"/>
    <n v="314"/>
    <n v="0.33333333333333331"/>
  </r>
  <r>
    <n v="333"/>
    <n v="23"/>
    <x v="42"/>
    <x v="6"/>
    <n v="476"/>
    <n v="258.5128205128205"/>
    <n v="0.8413013291013689"/>
    <n v="216.4"/>
    <n v="1.1996303142329019"/>
    <n v="3"/>
    <n v="1428"/>
    <x v="102"/>
    <x v="2"/>
    <n v="283"/>
    <x v="1"/>
    <x v="85"/>
    <x v="264"/>
    <x v="4"/>
    <s v="Валерьян"/>
    <n v="5"/>
    <n v="4461"/>
    <n v="892.2"/>
    <n v="186"/>
    <n v="0.2"/>
  </r>
  <r>
    <n v="334"/>
    <n v="99"/>
    <x v="36"/>
    <x v="4"/>
    <n v="51"/>
    <n v="250.48780487804879"/>
    <n v="-0.79639727361246349"/>
    <n v="208"/>
    <n v="-0.75480769230769229"/>
    <n v="5"/>
    <n v="255"/>
    <x v="198"/>
    <x v="7"/>
    <n v="265"/>
    <x v="1"/>
    <x v="16"/>
    <x v="50"/>
    <x v="0"/>
    <s v="Эраст"/>
    <n v="5"/>
    <n v="3450"/>
    <n v="690"/>
    <n v="191"/>
    <n v="0.2"/>
  </r>
  <r>
    <n v="335"/>
    <n v="196"/>
    <x v="27"/>
    <x v="3"/>
    <n v="452"/>
    <n v="267.85483870967744"/>
    <n v="0.68748118263382896"/>
    <n v="288.23809523809524"/>
    <n v="0.56814802577234436"/>
    <n v="2"/>
    <n v="904"/>
    <x v="203"/>
    <x v="0"/>
    <n v="136"/>
    <x v="0"/>
    <x v="88"/>
    <x v="265"/>
    <x v="3"/>
    <s v="Ефрем"/>
    <n v="6"/>
    <n v="5506"/>
    <n v="917.66666666666663"/>
    <n v="187"/>
    <n v="0.16666666666666666"/>
  </r>
  <r>
    <n v="336"/>
    <n v="415"/>
    <x v="21"/>
    <x v="15"/>
    <n v="222"/>
    <n v="273.72549019607845"/>
    <n v="-0.18896848137535827"/>
    <n v="280.23809523809524"/>
    <n v="-0.20781648258283769"/>
    <n v="3"/>
    <n v="666"/>
    <x v="248"/>
    <x v="16"/>
    <n v="395"/>
    <x v="1"/>
    <x v="105"/>
    <x v="266"/>
    <x v="0"/>
    <s v="Мина"/>
    <n v="3"/>
    <n v="1326"/>
    <n v="442"/>
    <n v="191"/>
    <n v="0.33333333333333331"/>
  </r>
  <r>
    <n v="337"/>
    <n v="328"/>
    <x v="55"/>
    <x v="15"/>
    <n v="100"/>
    <n v="273.72549019607845"/>
    <n v="-0.63467048710601714"/>
    <n v="241.83333333333334"/>
    <n v="-0.58649207443142659"/>
    <n v="1"/>
    <n v="100"/>
    <x v="223"/>
    <x v="4"/>
    <n v="391"/>
    <x v="0"/>
    <x v="17"/>
    <x v="18"/>
    <x v="4"/>
    <s v="Вероника"/>
    <n v="2"/>
    <n v="560"/>
    <n v="280"/>
    <n v="186"/>
    <n v="0.5"/>
  </r>
  <r>
    <n v="330"/>
    <n v="188"/>
    <x v="72"/>
    <x v="18"/>
    <n v="154"/>
    <n v="294.95238095238096"/>
    <n v="-0.47788182111721023"/>
    <n v="193.5"/>
    <n v="-0.20413436692506459"/>
    <n v="4"/>
    <n v="616"/>
    <x v="249"/>
    <x v="18"/>
    <n v="187"/>
    <x v="0"/>
    <x v="153"/>
    <x v="20"/>
    <x v="2"/>
    <s v="Юлия"/>
    <n v="1"/>
    <n v="616"/>
    <n v="616"/>
    <n v="314"/>
    <n v="1"/>
  </r>
  <r>
    <n v="270"/>
    <n v="462"/>
    <x v="19"/>
    <x v="13"/>
    <n v="271"/>
    <n v="258.375"/>
    <n v="4.8863086598935679E-2"/>
    <n v="269.70588235294116"/>
    <n v="4.7982551799345963E-3"/>
    <n v="2"/>
    <n v="542"/>
    <x v="44"/>
    <x v="0"/>
    <n v="192"/>
    <x v="0"/>
    <x v="154"/>
    <x v="245"/>
    <x v="2"/>
    <s v="Евграф"/>
    <n v="1"/>
    <n v="542"/>
    <n v="542"/>
    <n v="314"/>
    <n v="1"/>
  </r>
  <r>
    <n v="340"/>
    <n v="60"/>
    <x v="7"/>
    <x v="7"/>
    <n v="500"/>
    <n v="249.02380952380952"/>
    <n v="1.0078401376804664"/>
    <n v="276.21052631578948"/>
    <n v="0.8102134146341462"/>
    <n v="2"/>
    <n v="1000"/>
    <x v="29"/>
    <x v="15"/>
    <n v="145"/>
    <x v="1"/>
    <x v="19"/>
    <x v="153"/>
    <x v="3"/>
    <s v="Юлия"/>
    <n v="2"/>
    <n v="1610"/>
    <n v="805"/>
    <n v="187"/>
    <n v="0.5"/>
  </r>
  <r>
    <n v="341"/>
    <n v="76"/>
    <x v="2"/>
    <x v="2"/>
    <n v="92"/>
    <n v="283.468085106383"/>
    <n v="-0.67544847256623886"/>
    <n v="232.44444444444446"/>
    <n v="-0.60420650095602291"/>
    <n v="2"/>
    <n v="184"/>
    <x v="250"/>
    <x v="0"/>
    <n v="104"/>
    <x v="1"/>
    <x v="155"/>
    <x v="31"/>
    <x v="0"/>
    <s v="Елизавета"/>
    <n v="1"/>
    <n v="184"/>
    <n v="184"/>
    <n v="191"/>
    <n v="1"/>
  </r>
  <r>
    <n v="342"/>
    <n v="201"/>
    <x v="22"/>
    <x v="2"/>
    <n v="179"/>
    <n v="283.468085106383"/>
    <n v="-0.36853561510170385"/>
    <n v="249.5"/>
    <n v="-0.28256513026052099"/>
    <n v="5"/>
    <n v="895"/>
    <x v="251"/>
    <x v="5"/>
    <n v="109"/>
    <x v="0"/>
    <x v="156"/>
    <x v="267"/>
    <x v="3"/>
    <s v="Людмила"/>
    <n v="2"/>
    <n v="1369"/>
    <n v="684.5"/>
    <n v="187"/>
    <n v="0.5"/>
  </r>
  <r>
    <n v="39"/>
    <n v="45"/>
    <x v="24"/>
    <x v="5"/>
    <n v="60"/>
    <n v="268.60344827586209"/>
    <n v="-0.77662237627575581"/>
    <n v="242.81818181818181"/>
    <n v="-0.75290153500561585"/>
    <n v="2"/>
    <n v="120"/>
    <x v="252"/>
    <x v="17"/>
    <n v="194"/>
    <x v="0"/>
    <x v="157"/>
    <x v="10"/>
    <x v="2"/>
    <s v="Сила"/>
    <n v="2"/>
    <n v="1017"/>
    <n v="508.5"/>
    <n v="314"/>
    <n v="0.5"/>
  </r>
  <r>
    <n v="344"/>
    <n v="210"/>
    <x v="71"/>
    <x v="11"/>
    <n v="486"/>
    <n v="286.92307692307691"/>
    <n v="0.69383378016085806"/>
    <n v="273.58333333333331"/>
    <n v="0.77642400243679566"/>
    <n v="5"/>
    <n v="2430"/>
    <x v="253"/>
    <x v="8"/>
    <n v="78"/>
    <x v="0"/>
    <x v="158"/>
    <x v="8"/>
    <x v="3"/>
    <s v="Иванна"/>
    <n v="1"/>
    <n v="2430"/>
    <n v="2430"/>
    <n v="187"/>
    <n v="1"/>
  </r>
  <r>
    <n v="345"/>
    <n v="404"/>
    <x v="25"/>
    <x v="16"/>
    <n v="123"/>
    <n v="263.25423728813558"/>
    <n v="-0.53277105330929686"/>
    <n v="257.78260869565219"/>
    <n v="-0.52285376960701635"/>
    <n v="1"/>
    <n v="123"/>
    <x v="254"/>
    <x v="12"/>
    <n v="298"/>
    <x v="0"/>
    <x v="73"/>
    <x v="268"/>
    <x v="3"/>
    <s v="Василиса"/>
    <n v="2"/>
    <n v="608"/>
    <n v="304"/>
    <n v="187"/>
    <n v="0.5"/>
  </r>
  <r>
    <n v="346"/>
    <n v="178"/>
    <x v="25"/>
    <x v="16"/>
    <n v="179"/>
    <n v="263.25423728813558"/>
    <n v="-0.3200489312387329"/>
    <n v="257.78260869565219"/>
    <n v="-0.30561646146061738"/>
    <n v="1"/>
    <n v="179"/>
    <x v="255"/>
    <x v="9"/>
    <n v="130"/>
    <x v="1"/>
    <x v="58"/>
    <x v="269"/>
    <x v="4"/>
    <s v="Виктор"/>
    <n v="5"/>
    <n v="3292"/>
    <n v="658.4"/>
    <n v="186"/>
    <n v="0.2"/>
  </r>
  <r>
    <n v="909"/>
    <n v="364"/>
    <x v="35"/>
    <x v="0"/>
    <n v="299"/>
    <n v="252.76271186440678"/>
    <n v="0.18292764701937902"/>
    <n v="293.41176470588238"/>
    <n v="1.9045709703287894E-2"/>
    <n v="3"/>
    <n v="897"/>
    <x v="227"/>
    <x v="13"/>
    <n v="194"/>
    <x v="0"/>
    <x v="157"/>
    <x v="270"/>
    <x v="2"/>
    <s v="Сила"/>
    <n v="2"/>
    <n v="1017"/>
    <n v="508.5"/>
    <n v="314"/>
    <n v="0.5"/>
  </r>
  <r>
    <n v="701"/>
    <n v="138"/>
    <x v="34"/>
    <x v="14"/>
    <n v="427"/>
    <n v="262.63492063492066"/>
    <n v="0.62583101655989348"/>
    <n v="271"/>
    <n v="0.57564575645756455"/>
    <n v="5"/>
    <n v="2135"/>
    <x v="256"/>
    <x v="3"/>
    <n v="196"/>
    <x v="0"/>
    <x v="159"/>
    <x v="184"/>
    <x v="2"/>
    <s v="Майя"/>
    <n v="2"/>
    <n v="2675"/>
    <n v="1337.5"/>
    <n v="314"/>
    <n v="0.5"/>
  </r>
  <r>
    <n v="349"/>
    <n v="335"/>
    <x v="45"/>
    <x v="17"/>
    <n v="392"/>
    <n v="300.31818181818181"/>
    <n v="0.30528227637354322"/>
    <n v="331.16666666666669"/>
    <n v="0.18369401107196781"/>
    <n v="5"/>
    <n v="1960"/>
    <x v="197"/>
    <x v="7"/>
    <n v="307"/>
    <x v="0"/>
    <x v="160"/>
    <x v="48"/>
    <x v="1"/>
    <s v="Клавдия"/>
    <n v="3"/>
    <n v="4933"/>
    <n v="1644.3333333333333"/>
    <n v="122"/>
    <n v="0.33333333333333331"/>
  </r>
  <r>
    <n v="350"/>
    <n v="427"/>
    <x v="54"/>
    <x v="17"/>
    <n v="273"/>
    <n v="300.31818181818181"/>
    <n v="-9.0964128954139523E-2"/>
    <n v="316.60000000000002"/>
    <n v="-0.13771320277953258"/>
    <n v="5"/>
    <n v="1365"/>
    <x v="47"/>
    <x v="13"/>
    <n v="190"/>
    <x v="1"/>
    <x v="20"/>
    <x v="271"/>
    <x v="1"/>
    <s v="Валентина"/>
    <n v="3"/>
    <n v="4451"/>
    <n v="1483.6666666666667"/>
    <n v="122"/>
    <n v="0.33333333333333331"/>
  </r>
  <r>
    <n v="351"/>
    <n v="137"/>
    <x v="17"/>
    <x v="9"/>
    <n v="154"/>
    <n v="274.16279069767444"/>
    <n v="-0.43828993129188232"/>
    <n v="253.6875"/>
    <n v="-0.39295392953929542"/>
    <n v="1"/>
    <n v="154"/>
    <x v="257"/>
    <x v="14"/>
    <n v="144"/>
    <x v="0"/>
    <x v="161"/>
    <x v="272"/>
    <x v="3"/>
    <s v="Анастасия"/>
    <n v="1"/>
    <n v="154"/>
    <n v="154"/>
    <n v="187"/>
    <n v="1"/>
  </r>
  <r>
    <n v="352"/>
    <n v="303"/>
    <x v="9"/>
    <x v="9"/>
    <n v="68"/>
    <n v="274.16279069767444"/>
    <n v="-0.75197217745355838"/>
    <n v="258.30769230769232"/>
    <n v="-0.73674806432400242"/>
    <n v="4"/>
    <n v="272"/>
    <x v="35"/>
    <x v="14"/>
    <n v="76"/>
    <x v="0"/>
    <x v="162"/>
    <x v="273"/>
    <x v="1"/>
    <s v="Василиса"/>
    <n v="3"/>
    <n v="2148"/>
    <n v="716"/>
    <n v="122"/>
    <n v="0.33333333333333331"/>
  </r>
  <r>
    <n v="353"/>
    <n v="23"/>
    <x v="42"/>
    <x v="6"/>
    <n v="380"/>
    <n v="258.5128205128205"/>
    <n v="0.46994643919857171"/>
    <n v="216.4"/>
    <n v="0.75600739371534198"/>
    <n v="1"/>
    <n v="380"/>
    <x v="214"/>
    <x v="7"/>
    <n v="84"/>
    <x v="1"/>
    <x v="163"/>
    <x v="274"/>
    <x v="4"/>
    <s v="Евгения"/>
    <n v="1"/>
    <n v="380"/>
    <n v="380"/>
    <n v="186"/>
    <n v="1"/>
  </r>
  <r>
    <n v="894"/>
    <n v="148"/>
    <x v="5"/>
    <x v="5"/>
    <n v="270"/>
    <n v="268.60344827586209"/>
    <n v="5.199306759098743E-3"/>
    <n v="281.96875"/>
    <n v="-4.2447079685248856E-2"/>
    <n v="2"/>
    <n v="540"/>
    <x v="258"/>
    <x v="4"/>
    <n v="196"/>
    <x v="0"/>
    <x v="159"/>
    <x v="126"/>
    <x v="2"/>
    <s v="Майя"/>
    <n v="2"/>
    <n v="2675"/>
    <n v="1337.5"/>
    <n v="314"/>
    <n v="0.5"/>
  </r>
  <r>
    <n v="278"/>
    <n v="428"/>
    <x v="3"/>
    <x v="3"/>
    <n v="428"/>
    <n v="267.85483870967744"/>
    <n v="0.59788041187451069"/>
    <n v="250.25925925925927"/>
    <n v="0.71022643184845347"/>
    <n v="4"/>
    <n v="1712"/>
    <x v="20"/>
    <x v="19"/>
    <n v="203"/>
    <x v="1"/>
    <x v="164"/>
    <x v="226"/>
    <x v="2"/>
    <s v="Станислав"/>
    <n v="2"/>
    <n v="2430"/>
    <n v="1215"/>
    <n v="314"/>
    <n v="0.5"/>
  </r>
  <r>
    <n v="309"/>
    <n v="276"/>
    <x v="14"/>
    <x v="11"/>
    <n v="359"/>
    <n v="286.92307692307691"/>
    <n v="0.25120643431635403"/>
    <n v="312.66666666666669"/>
    <n v="0.14818763326226003"/>
    <n v="2"/>
    <n v="718"/>
    <x v="187"/>
    <x v="4"/>
    <n v="203"/>
    <x v="1"/>
    <x v="164"/>
    <x v="275"/>
    <x v="2"/>
    <s v="Станислав"/>
    <n v="2"/>
    <n v="2430"/>
    <n v="1215"/>
    <n v="314"/>
    <n v="0.5"/>
  </r>
  <r>
    <n v="357"/>
    <n v="60"/>
    <x v="7"/>
    <x v="7"/>
    <n v="320"/>
    <n v="249.02380952380952"/>
    <n v="0.28501768811549866"/>
    <n v="276.21052631578948"/>
    <n v="0.15853658536585358"/>
    <n v="4"/>
    <n v="1280"/>
    <x v="165"/>
    <x v="19"/>
    <n v="273"/>
    <x v="1"/>
    <x v="74"/>
    <x v="276"/>
    <x v="0"/>
    <s v="Наина"/>
    <n v="2"/>
    <n v="1760"/>
    <n v="880"/>
    <n v="191"/>
    <n v="0.5"/>
  </r>
  <r>
    <n v="19"/>
    <n v="226"/>
    <x v="63"/>
    <x v="14"/>
    <n v="190"/>
    <n v="262.63492063492066"/>
    <n v="-0.2765623111326001"/>
    <n v="311.33333333333331"/>
    <n v="-0.38972162740899352"/>
    <n v="5"/>
    <n v="950"/>
    <x v="259"/>
    <x v="10"/>
    <n v="204"/>
    <x v="0"/>
    <x v="90"/>
    <x v="277"/>
    <x v="2"/>
    <s v="Еремей"/>
    <n v="3"/>
    <n v="1707"/>
    <n v="569"/>
    <n v="314"/>
    <n v="0.33333333333333331"/>
  </r>
  <r>
    <n v="359"/>
    <n v="386"/>
    <x v="65"/>
    <x v="19"/>
    <n v="424"/>
    <n v="255.11627906976744"/>
    <n v="0.6619872379216043"/>
    <n v="251.91666666666666"/>
    <n v="0.68309626199139939"/>
    <n v="3"/>
    <n v="1272"/>
    <x v="224"/>
    <x v="15"/>
    <n v="406"/>
    <x v="0"/>
    <x v="165"/>
    <x v="266"/>
    <x v="3"/>
    <s v="Дмитрий"/>
    <n v="2"/>
    <n v="2307"/>
    <n v="1153.5"/>
    <n v="187"/>
    <n v="0.5"/>
  </r>
  <r>
    <n v="49"/>
    <n v="299"/>
    <x v="37"/>
    <x v="8"/>
    <n v="133"/>
    <n v="271.18181818181819"/>
    <n v="-0.50955414012738853"/>
    <n v="260.15789473684208"/>
    <n v="-0.48877200080922512"/>
    <n v="1"/>
    <n v="133"/>
    <x v="260"/>
    <x v="7"/>
    <n v="204"/>
    <x v="0"/>
    <x v="90"/>
    <x v="139"/>
    <x v="2"/>
    <s v="Еремей"/>
    <n v="3"/>
    <n v="1707"/>
    <n v="569"/>
    <n v="314"/>
    <n v="0.33333333333333331"/>
  </r>
  <r>
    <n v="361"/>
    <n v="350"/>
    <x v="44"/>
    <x v="9"/>
    <n v="319"/>
    <n v="274.16279069767444"/>
    <n v="0.16354228518110103"/>
    <n v="280.66666666666669"/>
    <n v="0.13657957244655572"/>
    <n v="3"/>
    <n v="957"/>
    <x v="261"/>
    <x v="0"/>
    <n v="56"/>
    <x v="1"/>
    <x v="166"/>
    <x v="278"/>
    <x v="4"/>
    <s v="Пелагея"/>
    <n v="4"/>
    <n v="2450"/>
    <n v="612.5"/>
    <n v="186"/>
    <n v="0.25"/>
  </r>
  <r>
    <n v="362"/>
    <n v="126"/>
    <x v="35"/>
    <x v="0"/>
    <n v="479"/>
    <n v="252.76271186440678"/>
    <n v="0.89505800308455719"/>
    <n v="293.41176470588238"/>
    <n v="0.63251804330392924"/>
    <n v="2"/>
    <n v="958"/>
    <x v="205"/>
    <x v="14"/>
    <n v="10"/>
    <x v="1"/>
    <x v="32"/>
    <x v="279"/>
    <x v="3"/>
    <s v="Амос"/>
    <n v="2"/>
    <n v="2908"/>
    <n v="1454"/>
    <n v="187"/>
    <n v="0.5"/>
  </r>
  <r>
    <n v="363"/>
    <n v="258"/>
    <x v="42"/>
    <x v="6"/>
    <n v="181"/>
    <n v="258.5128205128205"/>
    <n v="-0.29984130132910136"/>
    <n v="216.4"/>
    <n v="-0.16358595194085035"/>
    <n v="5"/>
    <n v="905"/>
    <x v="262"/>
    <x v="15"/>
    <n v="174"/>
    <x v="0"/>
    <x v="167"/>
    <x v="280"/>
    <x v="4"/>
    <s v="Аникей"/>
    <n v="1"/>
    <n v="905"/>
    <n v="905"/>
    <n v="186"/>
    <n v="1"/>
  </r>
  <r>
    <n v="364"/>
    <n v="325"/>
    <x v="24"/>
    <x v="5"/>
    <n v="361"/>
    <n v="268.60344827586209"/>
    <n v="0.34398870274086901"/>
    <n v="242.81818181818181"/>
    <n v="0.48670909771621118"/>
    <n v="5"/>
    <n v="1805"/>
    <x v="249"/>
    <x v="8"/>
    <n v="110"/>
    <x v="1"/>
    <x v="138"/>
    <x v="281"/>
    <x v="0"/>
    <s v="Давыд"/>
    <n v="2"/>
    <n v="2629"/>
    <n v="1314.5"/>
    <n v="191"/>
    <n v="0.5"/>
  </r>
  <r>
    <n v="365"/>
    <n v="320"/>
    <x v="3"/>
    <x v="3"/>
    <n v="254"/>
    <n v="267.85483870967744"/>
    <n v="-5.172517613054739E-2"/>
    <n v="250.25925925925927"/>
    <n v="1.494746189137186E-2"/>
    <n v="1"/>
    <n v="254"/>
    <x v="72"/>
    <x v="11"/>
    <n v="72"/>
    <x v="0"/>
    <x v="168"/>
    <x v="282"/>
    <x v="4"/>
    <s v="Фомина"/>
    <n v="2"/>
    <n v="1286"/>
    <n v="643"/>
    <n v="186"/>
    <n v="0.5"/>
  </r>
  <r>
    <n v="366"/>
    <n v="329"/>
    <x v="46"/>
    <x v="1"/>
    <n v="187"/>
    <n v="264.8679245283019"/>
    <n v="-0.29398774754238499"/>
    <n v="236.91666666666666"/>
    <n v="-0.21069293000351741"/>
    <n v="4"/>
    <n v="748"/>
    <x v="263"/>
    <x v="12"/>
    <n v="307"/>
    <x v="0"/>
    <x v="160"/>
    <x v="283"/>
    <x v="1"/>
    <s v="Клавдия"/>
    <n v="3"/>
    <n v="4933"/>
    <n v="1644.3333333333333"/>
    <n v="122"/>
    <n v="0.33333333333333331"/>
  </r>
  <r>
    <n v="367"/>
    <n v="226"/>
    <x v="63"/>
    <x v="14"/>
    <n v="155"/>
    <n v="262.63492063492066"/>
    <n v="-0.40982714855554214"/>
    <n v="311.33333333333331"/>
    <n v="-0.50214132762312635"/>
    <n v="4"/>
    <n v="620"/>
    <x v="86"/>
    <x v="9"/>
    <n v="202"/>
    <x v="1"/>
    <x v="39"/>
    <x v="284"/>
    <x v="1"/>
    <s v="Оксана"/>
    <n v="4"/>
    <n v="3716"/>
    <n v="929"/>
    <n v="122"/>
    <n v="0.25"/>
  </r>
  <r>
    <n v="311"/>
    <n v="229"/>
    <x v="12"/>
    <x v="10"/>
    <n v="156"/>
    <n v="271.74545454545455"/>
    <n v="-0.42593336009634686"/>
    <n v="212.8125"/>
    <n v="-0.2669603524229075"/>
    <n v="4"/>
    <n v="624"/>
    <x v="264"/>
    <x v="13"/>
    <n v="204"/>
    <x v="0"/>
    <x v="90"/>
    <x v="87"/>
    <x v="2"/>
    <s v="Еремей"/>
    <n v="3"/>
    <n v="1707"/>
    <n v="569"/>
    <n v="314"/>
    <n v="0.33333333333333331"/>
  </r>
  <r>
    <n v="369"/>
    <n v="233"/>
    <x v="25"/>
    <x v="16"/>
    <n v="478"/>
    <n v="263.25423728813558"/>
    <n v="0.8157352562451714"/>
    <n v="257.78260869565219"/>
    <n v="0.85427559453533464"/>
    <n v="2"/>
    <n v="956"/>
    <x v="36"/>
    <x v="13"/>
    <n v="270"/>
    <x v="0"/>
    <x v="35"/>
    <x v="239"/>
    <x v="4"/>
    <s v="Дементий"/>
    <n v="3"/>
    <n v="2794"/>
    <n v="931.33333333333337"/>
    <n v="186"/>
    <n v="0.33333333333333331"/>
  </r>
  <r>
    <n v="370"/>
    <n v="178"/>
    <x v="25"/>
    <x v="16"/>
    <n v="176"/>
    <n v="263.25423728813558"/>
    <n v="-0.33144475920679883"/>
    <n v="257.78260869565219"/>
    <n v="-0.31725417439703152"/>
    <n v="5"/>
    <n v="880"/>
    <x v="245"/>
    <x v="10"/>
    <n v="65"/>
    <x v="1"/>
    <x v="114"/>
    <x v="40"/>
    <x v="3"/>
    <s v="Жанна"/>
    <n v="4"/>
    <n v="3215"/>
    <n v="803.75"/>
    <n v="187"/>
    <n v="0.25"/>
  </r>
  <r>
    <n v="371"/>
    <n v="293"/>
    <x v="3"/>
    <x v="3"/>
    <n v="179"/>
    <n v="267.85483870967744"/>
    <n v="-0.33172758475341724"/>
    <n v="250.25925925925927"/>
    <n v="-0.28474174929702534"/>
    <n v="4"/>
    <n v="716"/>
    <x v="240"/>
    <x v="8"/>
    <n v="38"/>
    <x v="1"/>
    <x v="169"/>
    <x v="285"/>
    <x v="4"/>
    <s v="Ираида"/>
    <n v="2"/>
    <n v="2592"/>
    <n v="1296"/>
    <n v="186"/>
    <n v="0.5"/>
  </r>
  <r>
    <n v="372"/>
    <n v="286"/>
    <x v="25"/>
    <x v="16"/>
    <n v="122"/>
    <n v="263.25423728813558"/>
    <n v="-0.53656966263198558"/>
    <n v="257.78260869565219"/>
    <n v="-0.52673300725248784"/>
    <n v="5"/>
    <n v="610"/>
    <x v="187"/>
    <x v="4"/>
    <n v="356"/>
    <x v="1"/>
    <x v="69"/>
    <x v="286"/>
    <x v="4"/>
    <s v="Акулина"/>
    <n v="4"/>
    <n v="2799"/>
    <n v="699.75"/>
    <n v="186"/>
    <n v="0.25"/>
  </r>
  <r>
    <n v="373"/>
    <n v="11"/>
    <x v="54"/>
    <x v="17"/>
    <n v="199"/>
    <n v="300.31818181818181"/>
    <n v="-0.33736945663690021"/>
    <n v="316.60000000000002"/>
    <n v="-0.37144662034112452"/>
    <n v="4"/>
    <n v="796"/>
    <x v="265"/>
    <x v="10"/>
    <n v="296"/>
    <x v="1"/>
    <x v="147"/>
    <x v="89"/>
    <x v="0"/>
    <s v="Людмила"/>
    <n v="3"/>
    <n v="1421"/>
    <n v="473.66666666666669"/>
    <n v="191"/>
    <n v="0.33333333333333331"/>
  </r>
  <r>
    <n v="393"/>
    <n v="322"/>
    <x v="65"/>
    <x v="19"/>
    <n v="223"/>
    <n v="255.11627906976744"/>
    <n v="-0.1258887876025524"/>
    <n v="251.91666666666666"/>
    <n v="-0.11478663579225934"/>
    <n v="2"/>
    <n v="446"/>
    <x v="266"/>
    <x v="6"/>
    <n v="205"/>
    <x v="0"/>
    <x v="170"/>
    <x v="253"/>
    <x v="2"/>
    <s v="Пантелеймон"/>
    <n v="1"/>
    <n v="446"/>
    <n v="446"/>
    <n v="314"/>
    <n v="1"/>
  </r>
  <r>
    <n v="375"/>
    <n v="19"/>
    <x v="26"/>
    <x v="10"/>
    <n v="142"/>
    <n v="271.74545454545455"/>
    <n v="-0.47745216111334132"/>
    <n v="272.35294117647061"/>
    <n v="-0.47861771058315339"/>
    <n v="3"/>
    <n v="426"/>
    <x v="206"/>
    <x v="2"/>
    <n v="18"/>
    <x v="1"/>
    <x v="171"/>
    <x v="287"/>
    <x v="3"/>
    <s v="Кира"/>
    <n v="4"/>
    <n v="2394"/>
    <n v="598.5"/>
    <n v="187"/>
    <n v="0.25"/>
  </r>
  <r>
    <n v="376"/>
    <n v="340"/>
    <x v="63"/>
    <x v="14"/>
    <n v="157"/>
    <n v="262.63492063492066"/>
    <n v="-0.40221201498851689"/>
    <n v="311.33333333333331"/>
    <n v="-0.49571734475374729"/>
    <n v="2"/>
    <n v="314"/>
    <x v="70"/>
    <x v="19"/>
    <n v="376"/>
    <x v="0"/>
    <x v="34"/>
    <x v="288"/>
    <x v="1"/>
    <s v="Лукин"/>
    <n v="4"/>
    <n v="1722"/>
    <n v="430.5"/>
    <n v="122"/>
    <n v="0.25"/>
  </r>
  <r>
    <n v="496"/>
    <n v="149"/>
    <x v="3"/>
    <x v="3"/>
    <n v="448"/>
    <n v="267.85483870967744"/>
    <n v="0.67254772084060921"/>
    <n v="250.25925925925927"/>
    <n v="0.79014355483202592"/>
    <n v="2"/>
    <n v="896"/>
    <x v="125"/>
    <x v="7"/>
    <n v="206"/>
    <x v="1"/>
    <x v="128"/>
    <x v="255"/>
    <x v="2"/>
    <s v="Радислав"/>
    <n v="1"/>
    <n v="896"/>
    <n v="896"/>
    <n v="314"/>
    <n v="1"/>
  </r>
  <r>
    <n v="378"/>
    <n v="452"/>
    <x v="17"/>
    <x v="9"/>
    <n v="325"/>
    <n v="274.16279069767444"/>
    <n v="0.18542709305284588"/>
    <n v="253.6875"/>
    <n v="0.28110372012811036"/>
    <n v="2"/>
    <n v="650"/>
    <x v="230"/>
    <x v="6"/>
    <n v="88"/>
    <x v="0"/>
    <x v="172"/>
    <x v="289"/>
    <x v="3"/>
    <s v="Севастьян"/>
    <n v="5"/>
    <n v="4574"/>
    <n v="914.8"/>
    <n v="187"/>
    <n v="0.2"/>
  </r>
  <r>
    <n v="379"/>
    <n v="340"/>
    <x v="63"/>
    <x v="14"/>
    <n v="457"/>
    <n v="262.63492063492066"/>
    <n v="0.74005802006527244"/>
    <n v="311.33333333333331"/>
    <n v="0.4678800856531049"/>
    <n v="1"/>
    <n v="457"/>
    <x v="267"/>
    <x v="4"/>
    <n v="325"/>
    <x v="1"/>
    <x v="98"/>
    <x v="290"/>
    <x v="4"/>
    <s v="Милован"/>
    <n v="3"/>
    <n v="1075"/>
    <n v="358.33333333333331"/>
    <n v="186"/>
    <n v="0.33333333333333331"/>
  </r>
  <r>
    <n v="380"/>
    <n v="466"/>
    <x v="68"/>
    <x v="9"/>
    <n v="425"/>
    <n v="274.16279069767444"/>
    <n v="0.55017389091525981"/>
    <n v="369.2"/>
    <n v="0.15113759479956657"/>
    <n v="5"/>
    <n v="2125"/>
    <x v="268"/>
    <x v="9"/>
    <n v="129"/>
    <x v="1"/>
    <x v="173"/>
    <x v="32"/>
    <x v="1"/>
    <s v="Ираида"/>
    <n v="2"/>
    <n v="2478"/>
    <n v="1239"/>
    <n v="122"/>
    <n v="0.5"/>
  </r>
  <r>
    <n v="417"/>
    <n v="371"/>
    <x v="35"/>
    <x v="0"/>
    <n v="245"/>
    <n v="252.76271186440678"/>
    <n v="-3.0711459800174312E-2"/>
    <n v="293.41176470588238"/>
    <n v="-0.1649959903769046"/>
    <n v="1"/>
    <n v="245"/>
    <x v="269"/>
    <x v="15"/>
    <n v="209"/>
    <x v="1"/>
    <x v="152"/>
    <x v="291"/>
    <x v="2"/>
    <s v="Дарья"/>
    <n v="2"/>
    <n v="993"/>
    <n v="496.5"/>
    <n v="314"/>
    <n v="0.5"/>
  </r>
  <r>
    <n v="927"/>
    <n v="210"/>
    <x v="71"/>
    <x v="11"/>
    <n v="374"/>
    <n v="286.92307692307691"/>
    <n v="0.30348525469168908"/>
    <n v="273.58333333333331"/>
    <n v="0.36704233932378938"/>
    <n v="2"/>
    <n v="748"/>
    <x v="270"/>
    <x v="7"/>
    <n v="209"/>
    <x v="1"/>
    <x v="152"/>
    <x v="70"/>
    <x v="2"/>
    <s v="Дарья"/>
    <n v="2"/>
    <n v="993"/>
    <n v="496.5"/>
    <n v="314"/>
    <n v="0.5"/>
  </r>
  <r>
    <n v="383"/>
    <n v="116"/>
    <x v="13"/>
    <x v="1"/>
    <n v="426"/>
    <n v="264.8679245283019"/>
    <n v="0.60834876763071666"/>
    <n v="320.84615384615387"/>
    <n v="0.32773915128266595"/>
    <n v="5"/>
    <n v="2130"/>
    <x v="69"/>
    <x v="16"/>
    <n v="285"/>
    <x v="1"/>
    <x v="101"/>
    <x v="292"/>
    <x v="4"/>
    <s v="Лариса"/>
    <n v="1"/>
    <n v="2130"/>
    <n v="2130"/>
    <n v="186"/>
    <n v="1"/>
  </r>
  <r>
    <n v="573"/>
    <n v="63"/>
    <x v="59"/>
    <x v="6"/>
    <n v="251"/>
    <n v="258.5128205128205"/>
    <n v="-2.9061694108311831E-2"/>
    <n v="289.88888888888891"/>
    <n v="-0.13415101571483334"/>
    <n v="1"/>
    <n v="251"/>
    <x v="243"/>
    <x v="11"/>
    <n v="214"/>
    <x v="0"/>
    <x v="71"/>
    <x v="46"/>
    <x v="2"/>
    <s v="Андроник"/>
    <n v="1"/>
    <n v="251"/>
    <n v="251"/>
    <n v="314"/>
    <n v="1"/>
  </r>
  <r>
    <n v="385"/>
    <n v="409"/>
    <x v="9"/>
    <x v="9"/>
    <n v="386"/>
    <n v="274.16279069767444"/>
    <n v="0.4079226397489184"/>
    <n v="258.30769230769232"/>
    <n v="0.49434187016080999"/>
    <n v="1"/>
    <n v="386"/>
    <x v="234"/>
    <x v="4"/>
    <n v="461"/>
    <x v="0"/>
    <x v="174"/>
    <x v="268"/>
    <x v="0"/>
    <s v="Олимпиада"/>
    <n v="1"/>
    <n v="386"/>
    <n v="386"/>
    <n v="191"/>
    <n v="1"/>
  </r>
  <r>
    <n v="386"/>
    <n v="129"/>
    <x v="10"/>
    <x v="10"/>
    <n v="235"/>
    <n v="271.74545454545455"/>
    <n v="-0.13522012578616349"/>
    <n v="311.2"/>
    <n v="-0.24485861182519275"/>
    <n v="2"/>
    <n v="470"/>
    <x v="271"/>
    <x v="2"/>
    <n v="149"/>
    <x v="0"/>
    <x v="47"/>
    <x v="102"/>
    <x v="4"/>
    <s v="Феофан"/>
    <n v="2"/>
    <n v="1450"/>
    <n v="725"/>
    <n v="186"/>
    <n v="0.5"/>
  </r>
  <r>
    <n v="387"/>
    <n v="283"/>
    <x v="27"/>
    <x v="3"/>
    <n v="107"/>
    <n v="267.85483870967744"/>
    <n v="-0.60052989703137238"/>
    <n v="288.23809523809524"/>
    <n v="-0.62877911779283002"/>
    <n v="3"/>
    <n v="321"/>
    <x v="147"/>
    <x v="19"/>
    <n v="222"/>
    <x v="0"/>
    <x v="43"/>
    <x v="293"/>
    <x v="3"/>
    <s v="Эмилия"/>
    <n v="3"/>
    <n v="1403"/>
    <n v="467.66666666666669"/>
    <n v="187"/>
    <n v="0.33333333333333331"/>
  </r>
  <r>
    <n v="461"/>
    <n v="345"/>
    <x v="27"/>
    <x v="3"/>
    <n v="455"/>
    <n v="267.85483870967744"/>
    <n v="0.69868127897874377"/>
    <n v="288.23809523809524"/>
    <n v="0.57855608789030222"/>
    <n v="5"/>
    <n v="2275"/>
    <x v="272"/>
    <x v="8"/>
    <n v="215"/>
    <x v="1"/>
    <x v="175"/>
    <x v="294"/>
    <x v="2"/>
    <s v="Корнил"/>
    <n v="1"/>
    <n v="2275"/>
    <n v="2275"/>
    <n v="314"/>
    <n v="1"/>
  </r>
  <r>
    <n v="389"/>
    <n v="290"/>
    <x v="0"/>
    <x v="0"/>
    <n v="50"/>
    <n v="252.76271186440678"/>
    <n v="-0.80218601220411723"/>
    <n v="240.5"/>
    <n v="-0.79209979209979209"/>
    <n v="5"/>
    <n v="250"/>
    <x v="270"/>
    <x v="10"/>
    <n v="495"/>
    <x v="0"/>
    <x v="9"/>
    <x v="295"/>
    <x v="0"/>
    <s v="Мефодий"/>
    <n v="2"/>
    <n v="842"/>
    <n v="421"/>
    <n v="191"/>
    <n v="0.5"/>
  </r>
  <r>
    <n v="390"/>
    <n v="229"/>
    <x v="12"/>
    <x v="10"/>
    <n v="269"/>
    <n v="271.74545454545455"/>
    <n v="-1.0103037602034015E-2"/>
    <n v="212.8125"/>
    <n v="0.26402349486049936"/>
    <n v="5"/>
    <n v="1345"/>
    <x v="273"/>
    <x v="5"/>
    <n v="278"/>
    <x v="1"/>
    <x v="176"/>
    <x v="59"/>
    <x v="0"/>
    <s v="Савватий"/>
    <n v="1"/>
    <n v="1345"/>
    <n v="1345"/>
    <n v="191"/>
    <n v="1"/>
  </r>
  <r>
    <n v="391"/>
    <n v="313"/>
    <x v="3"/>
    <x v="3"/>
    <n v="385"/>
    <n v="267.85483870967744"/>
    <n v="0.43734569759739861"/>
    <n v="250.25925925925927"/>
    <n v="0.53840461743377244"/>
    <n v="4"/>
    <n v="1540"/>
    <x v="274"/>
    <x v="19"/>
    <n v="246"/>
    <x v="1"/>
    <x v="163"/>
    <x v="296"/>
    <x v="0"/>
    <s v="Евфросиния"/>
    <n v="3"/>
    <n v="2466"/>
    <n v="822"/>
    <n v="191"/>
    <n v="0.33333333333333331"/>
  </r>
  <r>
    <n v="392"/>
    <n v="368"/>
    <x v="34"/>
    <x v="14"/>
    <n v="64"/>
    <n v="262.63492063492066"/>
    <n v="-0.75631572585519158"/>
    <n v="271"/>
    <n v="-0.76383763837638374"/>
    <n v="5"/>
    <n v="320"/>
    <x v="275"/>
    <x v="3"/>
    <n v="480"/>
    <x v="0"/>
    <x v="128"/>
    <x v="297"/>
    <x v="0"/>
    <s v="Юлия"/>
    <n v="4"/>
    <n v="3740"/>
    <n v="935"/>
    <n v="191"/>
    <n v="0.25"/>
  </r>
  <r>
    <n v="441"/>
    <n v="420"/>
    <x v="28"/>
    <x v="17"/>
    <n v="390"/>
    <n v="300.31818181818181"/>
    <n v="0.29862267292265776"/>
    <n v="281.73333333333335"/>
    <n v="0.38428774254614284"/>
    <n v="3"/>
    <n v="1170"/>
    <x v="245"/>
    <x v="1"/>
    <n v="217"/>
    <x v="1"/>
    <x v="150"/>
    <x v="291"/>
    <x v="2"/>
    <s v="Ипполит"/>
    <n v="2"/>
    <n v="1491"/>
    <n v="745.5"/>
    <n v="314"/>
    <n v="0.5"/>
  </r>
  <r>
    <n v="394"/>
    <n v="206"/>
    <x v="30"/>
    <x v="18"/>
    <n v="226"/>
    <n v="294.95238095238096"/>
    <n v="-0.23377462060058118"/>
    <n v="274.77777777777777"/>
    <n v="-0.17751718560452889"/>
    <n v="2"/>
    <n v="452"/>
    <x v="127"/>
    <x v="6"/>
    <n v="357"/>
    <x v="0"/>
    <x v="177"/>
    <x v="3"/>
    <x v="0"/>
    <s v="Любим"/>
    <n v="1"/>
    <n v="452"/>
    <n v="452"/>
    <n v="191"/>
    <n v="1"/>
  </r>
  <r>
    <n v="395"/>
    <n v="18"/>
    <x v="6"/>
    <x v="6"/>
    <n v="459"/>
    <n v="258.5128205128205"/>
    <n v="0.77554056734774868"/>
    <n v="260.64705882352939"/>
    <n v="0.76100203114421139"/>
    <n v="3"/>
    <n v="1377"/>
    <x v="276"/>
    <x v="7"/>
    <n v="152"/>
    <x v="1"/>
    <x v="178"/>
    <x v="298"/>
    <x v="1"/>
    <s v="Вероника"/>
    <n v="3"/>
    <n v="2437"/>
    <n v="812.33333333333337"/>
    <n v="122"/>
    <n v="0.33333333333333331"/>
  </r>
  <r>
    <n v="396"/>
    <n v="145"/>
    <x v="36"/>
    <x v="4"/>
    <n v="455"/>
    <n v="250.48780487804879"/>
    <n v="0.81645569620253156"/>
    <n v="208"/>
    <n v="1.1875"/>
    <n v="3"/>
    <n v="1365"/>
    <x v="277"/>
    <x v="13"/>
    <n v="323"/>
    <x v="0"/>
    <x v="73"/>
    <x v="299"/>
    <x v="4"/>
    <s v="Прасковья"/>
    <n v="5"/>
    <n v="4995"/>
    <n v="999"/>
    <n v="186"/>
    <n v="0.2"/>
  </r>
  <r>
    <n v="397"/>
    <n v="491"/>
    <x v="4"/>
    <x v="4"/>
    <n v="193"/>
    <n v="250.48780487804879"/>
    <n v="-0.2295034079844207"/>
    <n v="159.19999999999999"/>
    <n v="0.21231155778894473"/>
    <n v="1"/>
    <n v="193"/>
    <x v="278"/>
    <x v="5"/>
    <n v="185"/>
    <x v="1"/>
    <x v="134"/>
    <x v="300"/>
    <x v="0"/>
    <s v="Родион"/>
    <n v="2"/>
    <n v="2353"/>
    <n v="1176.5"/>
    <n v="191"/>
    <n v="0.5"/>
  </r>
  <r>
    <n v="935"/>
    <n v="9"/>
    <x v="39"/>
    <x v="16"/>
    <n v="321"/>
    <n v="263.25423728813558"/>
    <n v="0.21935359258305431"/>
    <n v="287.10000000000002"/>
    <n v="0.11807732497387669"/>
    <n v="1"/>
    <n v="321"/>
    <x v="176"/>
    <x v="17"/>
    <n v="217"/>
    <x v="1"/>
    <x v="150"/>
    <x v="36"/>
    <x v="2"/>
    <s v="Ипполит"/>
    <n v="2"/>
    <n v="1491"/>
    <n v="745.5"/>
    <n v="314"/>
    <n v="0.5"/>
  </r>
  <r>
    <n v="399"/>
    <n v="29"/>
    <x v="1"/>
    <x v="1"/>
    <n v="91"/>
    <n v="264.8679245283019"/>
    <n v="-0.65643254024789854"/>
    <n v="238.16666666666666"/>
    <n v="-0.61791462561231625"/>
    <n v="5"/>
    <n v="455"/>
    <x v="279"/>
    <x v="0"/>
    <n v="476"/>
    <x v="0"/>
    <x v="110"/>
    <x v="301"/>
    <x v="3"/>
    <s v="Серафим"/>
    <n v="1"/>
    <n v="455"/>
    <n v="455"/>
    <n v="187"/>
    <n v="1"/>
  </r>
  <r>
    <n v="315"/>
    <n v="270"/>
    <x v="46"/>
    <x v="1"/>
    <n v="204"/>
    <n v="264.8679245283019"/>
    <n v="-0.22980481550078358"/>
    <n v="236.91666666666666"/>
    <n v="-0.13893774182201901"/>
    <n v="3"/>
    <n v="612"/>
    <x v="112"/>
    <x v="9"/>
    <n v="226"/>
    <x v="0"/>
    <x v="179"/>
    <x v="302"/>
    <x v="2"/>
    <s v="Агап"/>
    <n v="1"/>
    <n v="612"/>
    <n v="612"/>
    <n v="314"/>
    <n v="1"/>
  </r>
  <r>
    <n v="401"/>
    <n v="50"/>
    <x v="24"/>
    <x v="5"/>
    <n v="95"/>
    <n v="268.60344827586209"/>
    <n v="-0.64631876243661335"/>
    <n v="242.81818181818181"/>
    <n v="-0.60876076375889177"/>
    <n v="4"/>
    <n v="380"/>
    <x v="125"/>
    <x v="12"/>
    <n v="376"/>
    <x v="0"/>
    <x v="34"/>
    <x v="13"/>
    <x v="1"/>
    <s v="Лукин"/>
    <n v="4"/>
    <n v="1722"/>
    <n v="430.5"/>
    <n v="122"/>
    <n v="0.25"/>
  </r>
  <r>
    <n v="402"/>
    <n v="495"/>
    <x v="8"/>
    <x v="8"/>
    <n v="469"/>
    <n v="271.18181818181819"/>
    <n v="0.72946697955078776"/>
    <n v="291.45454545454544"/>
    <n v="0.60917030567685604"/>
    <n v="2"/>
    <n v="938"/>
    <x v="123"/>
    <x v="14"/>
    <n v="233"/>
    <x v="0"/>
    <x v="111"/>
    <x v="303"/>
    <x v="4"/>
    <s v="Синклитикия"/>
    <n v="2"/>
    <n v="1082"/>
    <n v="541"/>
    <n v="186"/>
    <n v="0.5"/>
  </r>
  <r>
    <n v="403"/>
    <n v="207"/>
    <x v="66"/>
    <x v="0"/>
    <n v="237"/>
    <n v="252.76271186440678"/>
    <n v="-6.2361697847515551E-2"/>
    <n v="215.85714285714286"/>
    <n v="9.7948378557246807E-2"/>
    <n v="2"/>
    <n v="474"/>
    <x v="133"/>
    <x v="8"/>
    <n v="69"/>
    <x v="1"/>
    <x v="180"/>
    <x v="110"/>
    <x v="4"/>
    <s v="Елизар"/>
    <n v="2"/>
    <n v="1042"/>
    <n v="521"/>
    <n v="186"/>
    <n v="0.5"/>
  </r>
  <r>
    <n v="404"/>
    <n v="145"/>
    <x v="36"/>
    <x v="4"/>
    <n v="356"/>
    <n v="250.48780487804879"/>
    <n v="0.42122687439143136"/>
    <n v="208"/>
    <n v="0.71153846153846145"/>
    <n v="3"/>
    <n v="1068"/>
    <x v="280"/>
    <x v="0"/>
    <n v="254"/>
    <x v="0"/>
    <x v="181"/>
    <x v="304"/>
    <x v="1"/>
    <s v="Любовь"/>
    <n v="3"/>
    <n v="4234"/>
    <n v="1411.3333333333333"/>
    <n v="122"/>
    <n v="0.33333333333333331"/>
  </r>
  <r>
    <n v="405"/>
    <n v="249"/>
    <x v="37"/>
    <x v="8"/>
    <n v="275"/>
    <n v="271.18181818181819"/>
    <n v="1.4079785450888282E-2"/>
    <n v="260.15789473684208"/>
    <n v="5.7050374266639725E-2"/>
    <n v="3"/>
    <n v="825"/>
    <x v="281"/>
    <x v="17"/>
    <n v="219"/>
    <x v="0"/>
    <x v="3"/>
    <x v="305"/>
    <x v="4"/>
    <s v="Арсений"/>
    <n v="3"/>
    <n v="2211"/>
    <n v="737"/>
    <n v="186"/>
    <n v="0.33333333333333331"/>
  </r>
  <r>
    <n v="332"/>
    <n v="405"/>
    <x v="45"/>
    <x v="17"/>
    <n v="389"/>
    <n v="300.31818181818181"/>
    <n v="0.29529287119721515"/>
    <n v="331.16666666666669"/>
    <n v="0.17463512833417205"/>
    <n v="5"/>
    <n v="1945"/>
    <x v="112"/>
    <x v="5"/>
    <n v="231"/>
    <x v="1"/>
    <x v="182"/>
    <x v="215"/>
    <x v="2"/>
    <s v="Ярослав"/>
    <n v="1"/>
    <n v="1945"/>
    <n v="1945"/>
    <n v="314"/>
    <n v="1"/>
  </r>
  <r>
    <n v="407"/>
    <n v="427"/>
    <x v="54"/>
    <x v="17"/>
    <n v="499"/>
    <n v="300.31818181818181"/>
    <n v="0.66157106099591356"/>
    <n v="316.60000000000002"/>
    <n v="0.57612128869235613"/>
    <n v="4"/>
    <n v="1996"/>
    <x v="123"/>
    <x v="17"/>
    <n v="283"/>
    <x v="1"/>
    <x v="85"/>
    <x v="306"/>
    <x v="4"/>
    <s v="Валерьян"/>
    <n v="5"/>
    <n v="4461"/>
    <n v="892.2"/>
    <n v="186"/>
    <n v="0.2"/>
  </r>
  <r>
    <n v="408"/>
    <n v="445"/>
    <x v="11"/>
    <x v="0"/>
    <n v="164"/>
    <n v="252.76271186440678"/>
    <n v="-0.35117012002950443"/>
    <n v="240.26666666666668"/>
    <n v="-0.31742508324084351"/>
    <n v="2"/>
    <n v="328"/>
    <x v="240"/>
    <x v="6"/>
    <n v="232"/>
    <x v="0"/>
    <x v="183"/>
    <x v="307"/>
    <x v="4"/>
    <s v="Мария"/>
    <n v="1"/>
    <n v="328"/>
    <n v="328"/>
    <n v="186"/>
    <n v="1"/>
  </r>
  <r>
    <n v="409"/>
    <n v="336"/>
    <x v="64"/>
    <x v="15"/>
    <n v="265"/>
    <n v="273.72549019607845"/>
    <n v="-3.1876790830945634E-2"/>
    <n v="266.27272727272725"/>
    <n v="-4.7797883236598837E-3"/>
    <n v="3"/>
    <n v="795"/>
    <x v="282"/>
    <x v="1"/>
    <n v="434"/>
    <x v="1"/>
    <x v="34"/>
    <x v="274"/>
    <x v="3"/>
    <s v="Христофор"/>
    <n v="4"/>
    <n v="2342"/>
    <n v="585.5"/>
    <n v="187"/>
    <n v="0.25"/>
  </r>
  <r>
    <n v="622"/>
    <n v="191"/>
    <x v="71"/>
    <x v="11"/>
    <n v="58"/>
    <n v="286.92307692307691"/>
    <n v="-0.79785522788203755"/>
    <n v="273.58333333333331"/>
    <n v="-0.78799878160219317"/>
    <n v="1"/>
    <n v="58"/>
    <x v="57"/>
    <x v="11"/>
    <n v="237"/>
    <x v="0"/>
    <x v="97"/>
    <x v="308"/>
    <x v="2"/>
    <s v="Елизавета"/>
    <n v="1"/>
    <n v="58"/>
    <n v="58"/>
    <n v="314"/>
    <n v="1"/>
  </r>
  <r>
    <n v="411"/>
    <n v="117"/>
    <x v="70"/>
    <x v="12"/>
    <n v="288"/>
    <n v="265.47674418604652"/>
    <n v="8.4840786649730715E-2"/>
    <n v="235.55555555555554"/>
    <n v="0.22264150943396244"/>
    <n v="5"/>
    <n v="1440"/>
    <x v="283"/>
    <x v="11"/>
    <n v="372"/>
    <x v="1"/>
    <x v="155"/>
    <x v="54"/>
    <x v="4"/>
    <s v="Эдуард"/>
    <n v="1"/>
    <n v="1440"/>
    <n v="1440"/>
    <n v="186"/>
    <n v="1"/>
  </r>
  <r>
    <n v="412"/>
    <n v="440"/>
    <x v="9"/>
    <x v="9"/>
    <n v="201"/>
    <n v="274.16279069767444"/>
    <n v="-0.26685893629654767"/>
    <n v="258.30769230769232"/>
    <n v="-0.221858248957713"/>
    <n v="5"/>
    <n v="1005"/>
    <x v="284"/>
    <x v="13"/>
    <n v="432"/>
    <x v="1"/>
    <x v="184"/>
    <x v="309"/>
    <x v="4"/>
    <s v="Анастасия"/>
    <n v="1"/>
    <n v="1005"/>
    <n v="1005"/>
    <n v="186"/>
    <n v="1"/>
  </r>
  <r>
    <n v="413"/>
    <n v="51"/>
    <x v="14"/>
    <x v="11"/>
    <n v="271"/>
    <n v="286.92307692307691"/>
    <n v="-5.5495978552278724E-2"/>
    <n v="312.66666666666669"/>
    <n v="-0.13326226012793185"/>
    <n v="4"/>
    <n v="1084"/>
    <x v="285"/>
    <x v="6"/>
    <n v="221"/>
    <x v="0"/>
    <x v="13"/>
    <x v="81"/>
    <x v="4"/>
    <s v="Демид"/>
    <n v="3"/>
    <n v="1861"/>
    <n v="620.33333333333337"/>
    <n v="186"/>
    <n v="0.33333333333333331"/>
  </r>
  <r>
    <n v="643"/>
    <n v="479"/>
    <x v="52"/>
    <x v="4"/>
    <n v="405"/>
    <n v="250.48780487804879"/>
    <n v="0.61684518013631928"/>
    <n v="247.66666666666666"/>
    <n v="0.63526244952893673"/>
    <n v="4"/>
    <n v="1620"/>
    <x v="286"/>
    <x v="11"/>
    <n v="242"/>
    <x v="1"/>
    <x v="0"/>
    <x v="74"/>
    <x v="2"/>
    <s v="Октябрина"/>
    <n v="2"/>
    <n v="2637"/>
    <n v="1318.5"/>
    <n v="314"/>
    <n v="0.5"/>
  </r>
  <r>
    <n v="786"/>
    <n v="265"/>
    <x v="73"/>
    <x v="10"/>
    <n v="339"/>
    <n v="271.74545454545455"/>
    <n v="0.24749096748293864"/>
    <n v="316.58333333333331"/>
    <n v="7.0808107396683306E-2"/>
    <n v="3"/>
    <n v="1017"/>
    <x v="287"/>
    <x v="1"/>
    <n v="242"/>
    <x v="1"/>
    <x v="0"/>
    <x v="83"/>
    <x v="2"/>
    <s v="Октябрина"/>
    <n v="2"/>
    <n v="2637"/>
    <n v="1318.5"/>
    <n v="314"/>
    <n v="0.5"/>
  </r>
  <r>
    <n v="638"/>
    <n v="475"/>
    <x v="54"/>
    <x v="17"/>
    <n v="206"/>
    <n v="300.31818181818181"/>
    <n v="-0.31406084455880123"/>
    <n v="316.60000000000002"/>
    <n v="-0.34933670246367665"/>
    <n v="3"/>
    <n v="618"/>
    <x v="288"/>
    <x v="11"/>
    <n v="243"/>
    <x v="1"/>
    <x v="185"/>
    <x v="310"/>
    <x v="2"/>
    <s v="Марфа"/>
    <n v="2"/>
    <n v="897"/>
    <n v="448.5"/>
    <n v="314"/>
    <n v="0.5"/>
  </r>
  <r>
    <n v="961"/>
    <n v="141"/>
    <x v="9"/>
    <x v="9"/>
    <n v="279"/>
    <n v="274.16279069767444"/>
    <n v="1.7643566036135372E-2"/>
    <n v="258.30769230769232"/>
    <n v="8.0107206670637199E-2"/>
    <n v="1"/>
    <n v="279"/>
    <x v="238"/>
    <x v="2"/>
    <n v="243"/>
    <x v="1"/>
    <x v="185"/>
    <x v="155"/>
    <x v="2"/>
    <s v="Марфа"/>
    <n v="2"/>
    <n v="897"/>
    <n v="448.5"/>
    <n v="314"/>
    <n v="0.5"/>
  </r>
  <r>
    <n v="418"/>
    <n v="216"/>
    <x v="33"/>
    <x v="7"/>
    <n v="209"/>
    <n v="249.02380952380952"/>
    <n v="-0.16072282244956493"/>
    <n v="222.2"/>
    <n v="-5.9405940594059348E-2"/>
    <n v="3"/>
    <n v="627"/>
    <x v="289"/>
    <x v="7"/>
    <n v="263"/>
    <x v="0"/>
    <x v="186"/>
    <x v="311"/>
    <x v="4"/>
    <s v="Элеонора"/>
    <n v="3"/>
    <n v="3526"/>
    <n v="1175.3333333333333"/>
    <n v="186"/>
    <n v="0.33333333333333331"/>
  </r>
  <r>
    <n v="419"/>
    <n v="390"/>
    <x v="29"/>
    <x v="5"/>
    <n v="120"/>
    <n v="268.60344827586209"/>
    <n v="-0.55324475255151162"/>
    <n v="254.18181818181819"/>
    <n v="-0.52789699570815452"/>
    <n v="1"/>
    <n v="120"/>
    <x v="101"/>
    <x v="5"/>
    <n v="449"/>
    <x v="1"/>
    <x v="52"/>
    <x v="312"/>
    <x v="4"/>
    <s v="Измаил"/>
    <n v="4"/>
    <n v="1455"/>
    <n v="363.75"/>
    <n v="186"/>
    <n v="0.25"/>
  </r>
  <r>
    <n v="420"/>
    <n v="14"/>
    <x v="74"/>
    <x v="5"/>
    <n v="251"/>
    <n v="268.60344827586209"/>
    <n v="-6.5536940753578632E-2"/>
    <n v="272.25"/>
    <n v="-7.8053259871441738E-2"/>
    <n v="1"/>
    <n v="251"/>
    <x v="290"/>
    <x v="17"/>
    <n v="321"/>
    <x v="1"/>
    <x v="16"/>
    <x v="79"/>
    <x v="4"/>
    <s v="Натан"/>
    <n v="5"/>
    <n v="2077"/>
    <n v="415.4"/>
    <n v="186"/>
    <n v="0.2"/>
  </r>
  <r>
    <n v="748"/>
    <n v="293"/>
    <x v="3"/>
    <x v="3"/>
    <n v="57"/>
    <n v="267.85483870967744"/>
    <n v="-0.78719816944661891"/>
    <n v="250.25925925925927"/>
    <n v="-0.7722361994968181"/>
    <n v="5"/>
    <n v="285"/>
    <x v="291"/>
    <x v="18"/>
    <n v="248"/>
    <x v="1"/>
    <x v="43"/>
    <x v="184"/>
    <x v="2"/>
    <s v="Марина"/>
    <n v="1"/>
    <n v="285"/>
    <n v="285"/>
    <n v="314"/>
    <n v="1"/>
  </r>
  <r>
    <n v="250"/>
    <n v="157"/>
    <x v="20"/>
    <x v="14"/>
    <n v="52"/>
    <n v="262.63492063492066"/>
    <n v="-0.80200652725734312"/>
    <n v="238.72222222222223"/>
    <n v="-0.78217360949499648"/>
    <n v="1"/>
    <n v="52"/>
    <x v="292"/>
    <x v="0"/>
    <n v="249"/>
    <x v="0"/>
    <x v="187"/>
    <x v="313"/>
    <x v="2"/>
    <s v="Адриан"/>
    <n v="2"/>
    <n v="2167"/>
    <n v="1083.5"/>
    <n v="314"/>
    <n v="0.5"/>
  </r>
  <r>
    <n v="809"/>
    <n v="384"/>
    <x v="11"/>
    <x v="0"/>
    <n v="423"/>
    <n v="252.76271186440678"/>
    <n v="0.6735063367531684"/>
    <n v="240.26666666666668"/>
    <n v="0.76054384017758037"/>
    <n v="5"/>
    <n v="2115"/>
    <x v="254"/>
    <x v="16"/>
    <n v="249"/>
    <x v="0"/>
    <x v="187"/>
    <x v="314"/>
    <x v="2"/>
    <s v="Адриан"/>
    <n v="2"/>
    <n v="2167"/>
    <n v="1083.5"/>
    <n v="314"/>
    <n v="0.5"/>
  </r>
  <r>
    <n v="424"/>
    <n v="10"/>
    <x v="5"/>
    <x v="5"/>
    <n v="203"/>
    <n v="268.60344827586209"/>
    <n v="-0.24423903973297389"/>
    <n v="281.96875"/>
    <n v="-0.28006206361520558"/>
    <n v="4"/>
    <n v="812"/>
    <x v="293"/>
    <x v="3"/>
    <n v="276"/>
    <x v="1"/>
    <x v="81"/>
    <x v="315"/>
    <x v="4"/>
    <s v="Арефий"/>
    <n v="4"/>
    <n v="3546"/>
    <n v="886.5"/>
    <n v="186"/>
    <n v="0.25"/>
  </r>
  <r>
    <n v="157"/>
    <n v="498"/>
    <x v="30"/>
    <x v="18"/>
    <n v="430"/>
    <n v="294.95238095238096"/>
    <n v="0.4578624475298676"/>
    <n v="274.77777777777777"/>
    <n v="0.5649009300444805"/>
    <n v="5"/>
    <n v="2150"/>
    <x v="185"/>
    <x v="16"/>
    <n v="250"/>
    <x v="0"/>
    <x v="188"/>
    <x v="316"/>
    <x v="2"/>
    <s v="Лаврентий"/>
    <n v="2"/>
    <n v="2625"/>
    <n v="1312.5"/>
    <n v="314"/>
    <n v="0.5"/>
  </r>
  <r>
    <n v="426"/>
    <n v="74"/>
    <x v="75"/>
    <x v="11"/>
    <n v="210"/>
    <n v="286.92307692307691"/>
    <n v="-0.26809651474530827"/>
    <n v="320.25"/>
    <n v="-0.34426229508196726"/>
    <n v="3"/>
    <n v="630"/>
    <x v="229"/>
    <x v="10"/>
    <n v="319"/>
    <x v="0"/>
    <x v="143"/>
    <x v="64"/>
    <x v="0"/>
    <s v="Василиса"/>
    <n v="2"/>
    <n v="1935"/>
    <n v="967.5"/>
    <n v="191"/>
    <n v="0.5"/>
  </r>
  <r>
    <n v="752"/>
    <n v="370"/>
    <x v="5"/>
    <x v="5"/>
    <n v="95"/>
    <n v="268.60344827586209"/>
    <n v="-0.64631876243661335"/>
    <n v="281.96875"/>
    <n v="-0.66308323174110606"/>
    <n v="5"/>
    <n v="475"/>
    <x v="138"/>
    <x v="4"/>
    <n v="250"/>
    <x v="0"/>
    <x v="188"/>
    <x v="317"/>
    <x v="2"/>
    <s v="Лаврентий"/>
    <n v="2"/>
    <n v="2625"/>
    <n v="1312.5"/>
    <n v="314"/>
    <n v="0.5"/>
  </r>
  <r>
    <n v="428"/>
    <n v="401"/>
    <x v="8"/>
    <x v="8"/>
    <n v="78"/>
    <n v="271.18181818181819"/>
    <n v="-0.71237009721756617"/>
    <n v="291.45454545454544"/>
    <n v="-0.73237679351216467"/>
    <n v="3"/>
    <n v="234"/>
    <x v="294"/>
    <x v="2"/>
    <n v="395"/>
    <x v="1"/>
    <x v="105"/>
    <x v="318"/>
    <x v="0"/>
    <s v="Мина"/>
    <n v="3"/>
    <n v="1326"/>
    <n v="442"/>
    <n v="191"/>
    <n v="0.33333333333333331"/>
  </r>
  <r>
    <n v="429"/>
    <n v="348"/>
    <x v="64"/>
    <x v="15"/>
    <n v="162"/>
    <n v="273.72549019607845"/>
    <n v="-0.40816618911174785"/>
    <n v="266.27272727272725"/>
    <n v="-0.39160122908842598"/>
    <n v="2"/>
    <n v="324"/>
    <x v="295"/>
    <x v="11"/>
    <n v="107"/>
    <x v="1"/>
    <x v="136"/>
    <x v="319"/>
    <x v="4"/>
    <s v="Антип"/>
    <n v="3"/>
    <n v="2496"/>
    <n v="832"/>
    <n v="186"/>
    <n v="0.33333333333333331"/>
  </r>
  <r>
    <n v="430"/>
    <n v="382"/>
    <x v="23"/>
    <x v="4"/>
    <n v="278"/>
    <n v="250.48780487804879"/>
    <n v="0.10983446932814012"/>
    <n v="303.8235294117647"/>
    <n v="-8.499515972894478E-2"/>
    <n v="2"/>
    <n v="556"/>
    <x v="296"/>
    <x v="16"/>
    <n v="103"/>
    <x v="0"/>
    <x v="123"/>
    <x v="320"/>
    <x v="0"/>
    <s v="Панкратий"/>
    <n v="4"/>
    <n v="2880"/>
    <n v="720"/>
    <n v="191"/>
    <n v="0.25"/>
  </r>
  <r>
    <n v="431"/>
    <n v="477"/>
    <x v="38"/>
    <x v="12"/>
    <n v="420"/>
    <n v="265.47674418604652"/>
    <n v="0.58205948053085721"/>
    <n v="236.27586206896552"/>
    <n v="0.77758318739054277"/>
    <n v="1"/>
    <n v="420"/>
    <x v="250"/>
    <x v="8"/>
    <n v="221"/>
    <x v="0"/>
    <x v="13"/>
    <x v="96"/>
    <x v="4"/>
    <s v="Демид"/>
    <n v="3"/>
    <n v="1861"/>
    <n v="620.33333333333337"/>
    <n v="186"/>
    <n v="0.33333333333333331"/>
  </r>
  <r>
    <n v="432"/>
    <n v="91"/>
    <x v="34"/>
    <x v="14"/>
    <n v="413"/>
    <n v="262.63492063492066"/>
    <n v="0.57252508159071658"/>
    <n v="271"/>
    <n v="0.52398523985239853"/>
    <n v="2"/>
    <n v="826"/>
    <x v="245"/>
    <x v="11"/>
    <n v="31"/>
    <x v="1"/>
    <x v="138"/>
    <x v="321"/>
    <x v="3"/>
    <s v="Татьяна"/>
    <n v="2"/>
    <n v="1444"/>
    <n v="722"/>
    <n v="187"/>
    <n v="0.5"/>
  </r>
  <r>
    <n v="433"/>
    <n v="52"/>
    <x v="1"/>
    <x v="1"/>
    <n v="272"/>
    <n v="264.8679245283019"/>
    <n v="2.6926912665621749E-2"/>
    <n v="238.16666666666666"/>
    <n v="0.14205738278516455"/>
    <n v="3"/>
    <n v="816"/>
    <x v="297"/>
    <x v="1"/>
    <n v="306"/>
    <x v="0"/>
    <x v="189"/>
    <x v="322"/>
    <x v="3"/>
    <s v="Силантий"/>
    <n v="3"/>
    <n v="2276"/>
    <n v="758.66666666666663"/>
    <n v="187"/>
    <n v="0.33333333333333331"/>
  </r>
  <r>
    <n v="434"/>
    <n v="438"/>
    <x v="56"/>
    <x v="7"/>
    <n v="435"/>
    <n v="249.02380952380952"/>
    <n v="0.74682091978200593"/>
    <n v="256.89999999999998"/>
    <n v="0.69326586220319197"/>
    <n v="1"/>
    <n v="435"/>
    <x v="77"/>
    <x v="15"/>
    <n v="383"/>
    <x v="1"/>
    <x v="190"/>
    <x v="323"/>
    <x v="3"/>
    <s v="Родион"/>
    <n v="1"/>
    <n v="435"/>
    <n v="435"/>
    <n v="187"/>
    <n v="1"/>
  </r>
  <r>
    <n v="435"/>
    <n v="384"/>
    <x v="11"/>
    <x v="0"/>
    <n v="303"/>
    <n v="252.76271186440678"/>
    <n v="0.1987527660430497"/>
    <n v="240.26666666666668"/>
    <n v="0.26109877913429513"/>
    <n v="2"/>
    <n v="606"/>
    <x v="4"/>
    <x v="5"/>
    <n v="235"/>
    <x v="1"/>
    <x v="124"/>
    <x v="79"/>
    <x v="0"/>
    <s v="Елисей"/>
    <n v="3"/>
    <n v="2710"/>
    <n v="903.33333333333337"/>
    <n v="191"/>
    <n v="0.33333333333333331"/>
  </r>
  <r>
    <n v="78"/>
    <n v="392"/>
    <x v="33"/>
    <x v="7"/>
    <n v="484"/>
    <n v="249.02380952380952"/>
    <n v="0.94358925327469167"/>
    <n v="222.2"/>
    <n v="1.1782178217821784"/>
    <n v="4"/>
    <n v="1936"/>
    <x v="286"/>
    <x v="2"/>
    <n v="252"/>
    <x v="1"/>
    <x v="104"/>
    <x v="324"/>
    <x v="2"/>
    <s v="Ладимир"/>
    <n v="4"/>
    <n v="4764"/>
    <n v="1191"/>
    <n v="314"/>
    <n v="0.25"/>
  </r>
  <r>
    <n v="437"/>
    <n v="383"/>
    <x v="9"/>
    <x v="9"/>
    <n v="429"/>
    <n v="274.16279069767444"/>
    <n v="0.56476376282975638"/>
    <n v="258.30769230769232"/>
    <n v="0.66081000595592609"/>
    <n v="4"/>
    <n v="1716"/>
    <x v="298"/>
    <x v="12"/>
    <n v="367"/>
    <x v="1"/>
    <x v="90"/>
    <x v="250"/>
    <x v="4"/>
    <s v="Эмилия"/>
    <n v="2"/>
    <n v="2107"/>
    <n v="1053.5"/>
    <n v="186"/>
    <n v="0.5"/>
  </r>
  <r>
    <n v="438"/>
    <n v="406"/>
    <x v="5"/>
    <x v="5"/>
    <n v="87"/>
    <n v="268.60344827586209"/>
    <n v="-0.676102445599846"/>
    <n v="281.96875"/>
    <n v="-0.69145517012080238"/>
    <n v="2"/>
    <n v="174"/>
    <x v="299"/>
    <x v="11"/>
    <n v="255"/>
    <x v="0"/>
    <x v="117"/>
    <x v="130"/>
    <x v="3"/>
    <s v="Филимон"/>
    <n v="7"/>
    <n v="2740"/>
    <n v="391.42857142857144"/>
    <n v="187"/>
    <n v="0.14285714285714285"/>
  </r>
  <r>
    <n v="439"/>
    <n v="252"/>
    <x v="37"/>
    <x v="8"/>
    <n v="50"/>
    <n v="271.18181818181819"/>
    <n v="-0.81562185719074753"/>
    <n v="260.15789473684208"/>
    <n v="-0.80780902286061096"/>
    <n v="1"/>
    <n v="50"/>
    <x v="9"/>
    <x v="6"/>
    <n v="138"/>
    <x v="0"/>
    <x v="191"/>
    <x v="139"/>
    <x v="3"/>
    <s v="Нинель"/>
    <n v="4"/>
    <n v="1084"/>
    <n v="271"/>
    <n v="187"/>
    <n v="0.25"/>
  </r>
  <r>
    <n v="440"/>
    <n v="365"/>
    <x v="10"/>
    <x v="10"/>
    <n v="127"/>
    <n v="271.74545454545455"/>
    <n v="-0.53265087648869258"/>
    <n v="311.2"/>
    <n v="-0.5919023136246786"/>
    <n v="1"/>
    <n v="127"/>
    <x v="182"/>
    <x v="11"/>
    <n v="158"/>
    <x v="1"/>
    <x v="182"/>
    <x v="208"/>
    <x v="0"/>
    <s v="Ксения"/>
    <n v="1"/>
    <n v="127"/>
    <n v="127"/>
    <n v="191"/>
    <n v="1"/>
  </r>
  <r>
    <n v="410"/>
    <n v="96"/>
    <x v="43"/>
    <x v="1"/>
    <n v="386"/>
    <n v="264.8679245283019"/>
    <n v="0.45733010400341922"/>
    <n v="273.7"/>
    <n v="0.41030325173547677"/>
    <n v="4"/>
    <n v="1544"/>
    <x v="256"/>
    <x v="10"/>
    <n v="252"/>
    <x v="1"/>
    <x v="104"/>
    <x v="325"/>
    <x v="2"/>
    <s v="Ладимир"/>
    <n v="4"/>
    <n v="4764"/>
    <n v="1191"/>
    <n v="314"/>
    <n v="0.25"/>
  </r>
  <r>
    <n v="442"/>
    <n v="97"/>
    <x v="16"/>
    <x v="2"/>
    <n v="298"/>
    <n v="283.468085106383"/>
    <n v="5.1264730165878403E-2"/>
    <n v="323.07692307692309"/>
    <n v="-7.7619047619047699E-2"/>
    <n v="2"/>
    <n v="596"/>
    <x v="102"/>
    <x v="10"/>
    <n v="102"/>
    <x v="1"/>
    <x v="191"/>
    <x v="326"/>
    <x v="0"/>
    <s v="Галактион"/>
    <n v="3"/>
    <n v="2546"/>
    <n v="848.66666666666663"/>
    <n v="191"/>
    <n v="0.33333333333333331"/>
  </r>
  <r>
    <n v="443"/>
    <n v="217"/>
    <x v="10"/>
    <x v="10"/>
    <n v="471"/>
    <n v="271.74545454545455"/>
    <n v="0.73323966278602959"/>
    <n v="311.2"/>
    <n v="0.513496143958869"/>
    <n v="3"/>
    <n v="1413"/>
    <x v="258"/>
    <x v="5"/>
    <n v="425"/>
    <x v="1"/>
    <x v="192"/>
    <x v="70"/>
    <x v="0"/>
    <s v="Алевтина"/>
    <n v="1"/>
    <n v="1413"/>
    <n v="1413"/>
    <n v="191"/>
    <n v="1"/>
  </r>
  <r>
    <n v="520"/>
    <n v="484"/>
    <x v="16"/>
    <x v="2"/>
    <n v="238"/>
    <n v="283.468085106383"/>
    <n v="-0.16039930946483527"/>
    <n v="323.07692307692309"/>
    <n v="-0.26333333333333342"/>
    <n v="2"/>
    <n v="476"/>
    <x v="300"/>
    <x v="5"/>
    <n v="252"/>
    <x v="1"/>
    <x v="104"/>
    <x v="180"/>
    <x v="2"/>
    <s v="Ладимир"/>
    <n v="4"/>
    <n v="4764"/>
    <n v="1191"/>
    <n v="314"/>
    <n v="0.25"/>
  </r>
  <r>
    <n v="445"/>
    <n v="346"/>
    <x v="8"/>
    <x v="8"/>
    <n v="267"/>
    <n v="271.18181818181819"/>
    <n v="-1.5420717398592076E-2"/>
    <n v="291.45454545454544"/>
    <n v="-8.3905177791640639E-2"/>
    <n v="3"/>
    <n v="801"/>
    <x v="252"/>
    <x v="9"/>
    <n v="385"/>
    <x v="1"/>
    <x v="40"/>
    <x v="192"/>
    <x v="3"/>
    <s v="Геннадий"/>
    <n v="7"/>
    <n v="4334"/>
    <n v="619.14285714285711"/>
    <n v="187"/>
    <n v="0.14285714285714285"/>
  </r>
  <r>
    <n v="774"/>
    <n v="39"/>
    <x v="34"/>
    <x v="14"/>
    <n v="404"/>
    <n v="262.63492063492066"/>
    <n v="0.53825698053910287"/>
    <n v="271"/>
    <n v="0.4907749077490775"/>
    <n v="2"/>
    <n v="808"/>
    <x v="144"/>
    <x v="6"/>
    <n v="252"/>
    <x v="1"/>
    <x v="104"/>
    <x v="327"/>
    <x v="2"/>
    <s v="Ладимир"/>
    <n v="4"/>
    <n v="4764"/>
    <n v="1191"/>
    <n v="314"/>
    <n v="0.25"/>
  </r>
  <r>
    <n v="423"/>
    <n v="217"/>
    <x v="10"/>
    <x v="10"/>
    <n v="260"/>
    <n v="271.74545454545455"/>
    <n v="-4.3222266827244726E-2"/>
    <n v="311.2"/>
    <n v="-0.16452442159383029"/>
    <n v="5"/>
    <n v="1300"/>
    <x v="93"/>
    <x v="3"/>
    <n v="257"/>
    <x v="1"/>
    <x v="109"/>
    <x v="168"/>
    <x v="2"/>
    <s v="Прасковья"/>
    <n v="1"/>
    <n v="1300"/>
    <n v="1300"/>
    <n v="314"/>
    <n v="1"/>
  </r>
  <r>
    <n v="448"/>
    <n v="484"/>
    <x v="16"/>
    <x v="2"/>
    <n v="114"/>
    <n v="283.468085106383"/>
    <n v="-0.59783832470164389"/>
    <n v="323.07692307692309"/>
    <n v="-0.64714285714285724"/>
    <n v="1"/>
    <n v="114"/>
    <x v="301"/>
    <x v="15"/>
    <n v="402"/>
    <x v="0"/>
    <x v="193"/>
    <x v="328"/>
    <x v="0"/>
    <s v="Пахом"/>
    <n v="5"/>
    <n v="2388"/>
    <n v="477.6"/>
    <n v="191"/>
    <n v="0.2"/>
  </r>
  <r>
    <n v="348"/>
    <n v="70"/>
    <x v="32"/>
    <x v="13"/>
    <n v="51"/>
    <n v="258.375"/>
    <n v="-0.8026124818577649"/>
    <n v="181.57142857142858"/>
    <n v="-0.71911880409126672"/>
    <n v="1"/>
    <n v="51"/>
    <x v="302"/>
    <x v="1"/>
    <n v="261"/>
    <x v="0"/>
    <x v="153"/>
    <x v="329"/>
    <x v="2"/>
    <s v="Ратмир"/>
    <n v="2"/>
    <n v="831"/>
    <n v="415.5"/>
    <n v="314"/>
    <n v="0.5"/>
  </r>
  <r>
    <n v="450"/>
    <n v="187"/>
    <x v="15"/>
    <x v="12"/>
    <n v="185"/>
    <n v="265.47674418604652"/>
    <n v="-0.30314046690902718"/>
    <n v="276.67567567567568"/>
    <n v="-0.331347074338185"/>
    <n v="2"/>
    <n v="370"/>
    <x v="102"/>
    <x v="7"/>
    <n v="468"/>
    <x v="0"/>
    <x v="7"/>
    <x v="134"/>
    <x v="0"/>
    <s v="Дарья"/>
    <n v="1"/>
    <n v="370"/>
    <n v="370"/>
    <n v="191"/>
    <n v="1"/>
  </r>
  <r>
    <n v="451"/>
    <n v="429"/>
    <x v="65"/>
    <x v="19"/>
    <n v="368"/>
    <n v="255.11627906976744"/>
    <n v="0.44247948951686422"/>
    <n v="251.91666666666666"/>
    <n v="0.46080052927555415"/>
    <n v="2"/>
    <n v="736"/>
    <x v="303"/>
    <x v="5"/>
    <n v="16"/>
    <x v="1"/>
    <x v="78"/>
    <x v="71"/>
    <x v="3"/>
    <s v="Лука"/>
    <n v="3"/>
    <n v="2383"/>
    <n v="794.33333333333337"/>
    <n v="187"/>
    <n v="0.33333333333333331"/>
  </r>
  <r>
    <n v="452"/>
    <n v="93"/>
    <x v="8"/>
    <x v="8"/>
    <n v="387"/>
    <n v="271.18181818181819"/>
    <n v="0.42708682534361375"/>
    <n v="291.45454545454544"/>
    <n v="0.32782283218964459"/>
    <n v="2"/>
    <n v="774"/>
    <x v="304"/>
    <x v="7"/>
    <n v="156"/>
    <x v="0"/>
    <x v="125"/>
    <x v="330"/>
    <x v="3"/>
    <s v="Симон"/>
    <n v="2"/>
    <n v="1764"/>
    <n v="882"/>
    <n v="187"/>
    <n v="0.5"/>
  </r>
  <r>
    <n v="738"/>
    <n v="118"/>
    <x v="0"/>
    <x v="0"/>
    <n v="156"/>
    <n v="252.76271186440678"/>
    <n v="-0.38282035807684567"/>
    <n v="240.5"/>
    <n v="-0.35135135135135132"/>
    <n v="5"/>
    <n v="780"/>
    <x v="305"/>
    <x v="9"/>
    <n v="261"/>
    <x v="0"/>
    <x v="153"/>
    <x v="196"/>
    <x v="2"/>
    <s v="Ратмир"/>
    <n v="2"/>
    <n v="831"/>
    <n v="415.5"/>
    <n v="314"/>
    <n v="0.5"/>
  </r>
  <r>
    <n v="454"/>
    <n v="198"/>
    <x v="73"/>
    <x v="10"/>
    <n v="438"/>
    <n v="271.74545454545455"/>
    <n v="0.61180248896025691"/>
    <n v="316.58333333333331"/>
    <n v="0.38352197946828115"/>
    <n v="4"/>
    <n v="1752"/>
    <x v="306"/>
    <x v="17"/>
    <n v="385"/>
    <x v="1"/>
    <x v="40"/>
    <x v="331"/>
    <x v="3"/>
    <s v="Геннадий"/>
    <n v="7"/>
    <n v="4334"/>
    <n v="619.14285714285711"/>
    <n v="187"/>
    <n v="0.14285714285714285"/>
  </r>
  <r>
    <n v="455"/>
    <n v="202"/>
    <x v="23"/>
    <x v="4"/>
    <n v="308"/>
    <n v="250.48780487804879"/>
    <n v="0.22960077896786757"/>
    <n v="303.8235294117647"/>
    <n v="1.3746369796708624E-2"/>
    <n v="2"/>
    <n v="616"/>
    <x v="307"/>
    <x v="12"/>
    <n v="182"/>
    <x v="0"/>
    <x v="188"/>
    <x v="332"/>
    <x v="0"/>
    <s v="Калинин"/>
    <n v="1"/>
    <n v="616"/>
    <n v="616"/>
    <n v="191"/>
    <n v="1"/>
  </r>
  <r>
    <n v="456"/>
    <n v="427"/>
    <x v="54"/>
    <x v="17"/>
    <n v="240"/>
    <n v="300.31818181818181"/>
    <n v="-0.20084758589374907"/>
    <n v="316.60000000000002"/>
    <n v="-0.24194567277321544"/>
    <n v="1"/>
    <n v="240"/>
    <x v="308"/>
    <x v="2"/>
    <n v="225"/>
    <x v="0"/>
    <x v="35"/>
    <x v="210"/>
    <x v="1"/>
    <s v="Зоя"/>
    <n v="2"/>
    <n v="660"/>
    <n v="330"/>
    <n v="122"/>
    <n v="0.5"/>
  </r>
  <r>
    <n v="457"/>
    <n v="272"/>
    <x v="69"/>
    <x v="19"/>
    <n v="67"/>
    <n v="255.11627906976744"/>
    <n v="-0.73737465815861447"/>
    <n v="252.09090909090909"/>
    <n v="-0.73422286332491882"/>
    <n v="3"/>
    <n v="201"/>
    <x v="247"/>
    <x v="4"/>
    <n v="151"/>
    <x v="1"/>
    <x v="183"/>
    <x v="224"/>
    <x v="1"/>
    <s v="Лука"/>
    <n v="2"/>
    <n v="394"/>
    <n v="197"/>
    <n v="122"/>
    <n v="0.5"/>
  </r>
  <r>
    <n v="458"/>
    <n v="473"/>
    <x v="28"/>
    <x v="17"/>
    <n v="474"/>
    <n v="300.31818181818181"/>
    <n v="0.57832601785984572"/>
    <n v="281.73333333333335"/>
    <n v="0.68244202555608124"/>
    <n v="2"/>
    <n v="948"/>
    <x v="44"/>
    <x v="3"/>
    <n v="428"/>
    <x v="1"/>
    <x v="153"/>
    <x v="333"/>
    <x v="1"/>
    <s v="Лавр"/>
    <n v="1"/>
    <n v="948"/>
    <n v="948"/>
    <n v="122"/>
    <n v="1"/>
  </r>
  <r>
    <n v="459"/>
    <n v="189"/>
    <x v="76"/>
    <x v="17"/>
    <n v="275"/>
    <n v="300.31818181818181"/>
    <n v="-8.4304525503254069E-2"/>
    <n v="264"/>
    <n v="4.1666666666666741E-2"/>
    <n v="4"/>
    <n v="1100"/>
    <x v="101"/>
    <x v="13"/>
    <n v="438"/>
    <x v="0"/>
    <x v="33"/>
    <x v="134"/>
    <x v="0"/>
    <s v="Прасковья"/>
    <n v="1"/>
    <n v="1100"/>
    <n v="1100"/>
    <n v="191"/>
    <n v="1"/>
  </r>
  <r>
    <n v="460"/>
    <n v="362"/>
    <x v="54"/>
    <x v="17"/>
    <n v="358"/>
    <n v="300.31818181818181"/>
    <n v="0.19206901770849094"/>
    <n v="316.60000000000002"/>
    <n v="0.13076437144662023"/>
    <n v="4"/>
    <n v="1432"/>
    <x v="14"/>
    <x v="8"/>
    <n v="465"/>
    <x v="1"/>
    <x v="63"/>
    <x v="87"/>
    <x v="0"/>
    <s v="Евдокия"/>
    <n v="2"/>
    <n v="2616"/>
    <n v="1308"/>
    <n v="191"/>
    <n v="0.5"/>
  </r>
  <r>
    <n v="56"/>
    <n v="338"/>
    <x v="20"/>
    <x v="14"/>
    <n v="97"/>
    <n v="262.63492063492066"/>
    <n v="-0.6306660219992748"/>
    <n v="238.72222222222223"/>
    <n v="-0.59367000232720502"/>
    <n v="1"/>
    <n v="97"/>
    <x v="42"/>
    <x v="10"/>
    <n v="266"/>
    <x v="1"/>
    <x v="119"/>
    <x v="285"/>
    <x v="2"/>
    <s v="Василиса"/>
    <n v="2"/>
    <n v="781"/>
    <n v="390.5"/>
    <n v="314"/>
    <n v="0.5"/>
  </r>
  <r>
    <n v="198"/>
    <n v="473"/>
    <x v="28"/>
    <x v="17"/>
    <n v="171"/>
    <n v="300.31818181818181"/>
    <n v="-0.43060390494929623"/>
    <n v="281.73333333333335"/>
    <n v="-0.39304306672976819"/>
    <n v="4"/>
    <n v="684"/>
    <x v="259"/>
    <x v="15"/>
    <n v="266"/>
    <x v="1"/>
    <x v="119"/>
    <x v="63"/>
    <x v="2"/>
    <s v="Василиса"/>
    <n v="2"/>
    <n v="781"/>
    <n v="390.5"/>
    <n v="314"/>
    <n v="0.5"/>
  </r>
  <r>
    <n v="463"/>
    <n v="401"/>
    <x v="8"/>
    <x v="8"/>
    <n v="464"/>
    <n v="271.18181818181819"/>
    <n v="0.7110291652698626"/>
    <n v="291.45454545454544"/>
    <n v="0.59201497192763575"/>
    <n v="2"/>
    <n v="928"/>
    <x v="218"/>
    <x v="4"/>
    <n v="15"/>
    <x v="1"/>
    <x v="79"/>
    <x v="132"/>
    <x v="3"/>
    <s v="Алексей"/>
    <n v="2"/>
    <n v="1219"/>
    <n v="609.5"/>
    <n v="187"/>
    <n v="0.5"/>
  </r>
  <r>
    <n v="464"/>
    <n v="427"/>
    <x v="54"/>
    <x v="17"/>
    <n v="307"/>
    <n v="300.31818181818181"/>
    <n v="2.2249129710912641E-2"/>
    <n v="316.60000000000002"/>
    <n v="-3.032217308907148E-2"/>
    <n v="5"/>
    <n v="1535"/>
    <x v="102"/>
    <x v="14"/>
    <n v="191"/>
    <x v="0"/>
    <x v="151"/>
    <x v="30"/>
    <x v="3"/>
    <s v="Матвей"/>
    <n v="7"/>
    <n v="8294"/>
    <n v="1184.8571428571429"/>
    <n v="187"/>
    <n v="0.14285714285714285"/>
  </r>
  <r>
    <n v="40"/>
    <n v="36"/>
    <x v="70"/>
    <x v="12"/>
    <n v="414"/>
    <n v="265.47674418604652"/>
    <n v="0.55945863080898772"/>
    <n v="235.55555555555554"/>
    <n v="0.75754716981132075"/>
    <n v="3"/>
    <n v="1242"/>
    <x v="202"/>
    <x v="5"/>
    <n v="267"/>
    <x v="0"/>
    <x v="194"/>
    <x v="334"/>
    <x v="2"/>
    <s v="Лора"/>
    <n v="2"/>
    <n v="3137"/>
    <n v="1568.5"/>
    <n v="314"/>
    <n v="0.5"/>
  </r>
  <r>
    <n v="903"/>
    <n v="369"/>
    <x v="30"/>
    <x v="18"/>
    <n v="379"/>
    <n v="294.95238095238096"/>
    <n v="0.28495318049725538"/>
    <n v="274.77777777777777"/>
    <n v="0.37929640113222818"/>
    <n v="5"/>
    <n v="1895"/>
    <x v="81"/>
    <x v="14"/>
    <n v="267"/>
    <x v="0"/>
    <x v="194"/>
    <x v="220"/>
    <x v="2"/>
    <s v="Лора"/>
    <n v="2"/>
    <n v="3137"/>
    <n v="1568.5"/>
    <n v="314"/>
    <n v="0.5"/>
  </r>
  <r>
    <n v="118"/>
    <n v="223"/>
    <x v="8"/>
    <x v="8"/>
    <n v="174"/>
    <n v="271.18181818181819"/>
    <n v="-0.35836406302380153"/>
    <n v="291.45454545454544"/>
    <n v="-0.40299438552713662"/>
    <n v="2"/>
    <n v="348"/>
    <x v="309"/>
    <x v="5"/>
    <n v="269"/>
    <x v="1"/>
    <x v="195"/>
    <x v="335"/>
    <x v="2"/>
    <s v="Анжела"/>
    <n v="1"/>
    <n v="348"/>
    <n v="348"/>
    <n v="314"/>
    <n v="1"/>
  </r>
  <r>
    <n v="468"/>
    <n v="348"/>
    <x v="64"/>
    <x v="15"/>
    <n v="212"/>
    <n v="273.72549019607845"/>
    <n v="-0.22550143266475653"/>
    <n v="266.27272727272725"/>
    <n v="-0.20382383065892795"/>
    <n v="5"/>
    <n v="1060"/>
    <x v="310"/>
    <x v="8"/>
    <n v="126"/>
    <x v="0"/>
    <x v="68"/>
    <x v="336"/>
    <x v="0"/>
    <s v="Жанна"/>
    <n v="5"/>
    <n v="2459"/>
    <n v="491.8"/>
    <n v="191"/>
    <n v="0.2"/>
  </r>
  <r>
    <n v="197"/>
    <n v="341"/>
    <x v="18"/>
    <x v="12"/>
    <n v="194"/>
    <n v="265.47674418604652"/>
    <n v="-0.26923919232622318"/>
    <n v="329.27272727272725"/>
    <n v="-0.41082274986195466"/>
    <n v="3"/>
    <n v="582"/>
    <x v="311"/>
    <x v="6"/>
    <n v="274"/>
    <x v="0"/>
    <x v="196"/>
    <x v="95"/>
    <x v="2"/>
    <s v="Сорокина"/>
    <n v="2"/>
    <n v="1997"/>
    <n v="998.5"/>
    <n v="314"/>
    <n v="0.5"/>
  </r>
  <r>
    <n v="470"/>
    <n v="70"/>
    <x v="32"/>
    <x v="13"/>
    <n v="407"/>
    <n v="258.375"/>
    <n v="0.57522980164489601"/>
    <n v="181.57142857142858"/>
    <n v="1.2415420928402829"/>
    <n v="2"/>
    <n v="814"/>
    <x v="91"/>
    <x v="5"/>
    <n v="334"/>
    <x v="1"/>
    <x v="32"/>
    <x v="337"/>
    <x v="3"/>
    <s v="Радислав"/>
    <n v="3"/>
    <n v="3105"/>
    <n v="1035"/>
    <n v="187"/>
    <n v="0.33333333333333331"/>
  </r>
  <r>
    <n v="471"/>
    <n v="476"/>
    <x v="59"/>
    <x v="6"/>
    <n v="109"/>
    <n v="258.5128205128205"/>
    <n v="-0.5783574687561992"/>
    <n v="289.88888888888891"/>
    <n v="-0.6239938673821388"/>
    <n v="4"/>
    <n v="436"/>
    <x v="243"/>
    <x v="5"/>
    <n v="335"/>
    <x v="1"/>
    <x v="7"/>
    <x v="72"/>
    <x v="0"/>
    <s v="Светозар"/>
    <n v="4"/>
    <n v="3908"/>
    <n v="977"/>
    <n v="191"/>
    <n v="0.25"/>
  </r>
  <r>
    <n v="472"/>
    <n v="49"/>
    <x v="60"/>
    <x v="13"/>
    <n v="412"/>
    <n v="258.375"/>
    <n v="0.59458151910982093"/>
    <n v="317.85714285714283"/>
    <n v="0.296179775280899"/>
    <n v="3"/>
    <n v="1236"/>
    <x v="221"/>
    <x v="7"/>
    <n v="370"/>
    <x v="0"/>
    <x v="129"/>
    <x v="285"/>
    <x v="4"/>
    <s v="Кира"/>
    <n v="3"/>
    <n v="2106"/>
    <n v="702"/>
    <n v="186"/>
    <n v="0.33333333333333331"/>
  </r>
  <r>
    <n v="473"/>
    <n v="7"/>
    <x v="20"/>
    <x v="14"/>
    <n v="254"/>
    <n v="262.63492063492066"/>
    <n v="-3.2878036987791681E-2"/>
    <n v="238.72222222222223"/>
    <n v="6.3998138235978663E-2"/>
    <n v="2"/>
    <n v="508"/>
    <x v="312"/>
    <x v="4"/>
    <n v="76"/>
    <x v="0"/>
    <x v="162"/>
    <x v="166"/>
    <x v="1"/>
    <s v="Василиса"/>
    <n v="3"/>
    <n v="2148"/>
    <n v="716"/>
    <n v="122"/>
    <n v="0.33333333333333331"/>
  </r>
  <r>
    <n v="474"/>
    <n v="180"/>
    <x v="55"/>
    <x v="15"/>
    <n v="338"/>
    <n v="273.72549019607845"/>
    <n v="0.2348137535816619"/>
    <n v="241.83333333333334"/>
    <n v="0.3976567884217781"/>
    <n v="3"/>
    <n v="1014"/>
    <x v="19"/>
    <x v="12"/>
    <n v="25"/>
    <x v="0"/>
    <x v="5"/>
    <x v="54"/>
    <x v="4"/>
    <s v="Аггей"/>
    <n v="5"/>
    <n v="3684"/>
    <n v="736.8"/>
    <n v="186"/>
    <n v="0.2"/>
  </r>
  <r>
    <n v="475"/>
    <n v="194"/>
    <x v="43"/>
    <x v="1"/>
    <n v="268"/>
    <n v="264.8679245283019"/>
    <n v="1.1825046302892162E-2"/>
    <n v="273.7"/>
    <n v="-2.0825721592985014E-2"/>
    <n v="5"/>
    <n v="1340"/>
    <x v="313"/>
    <x v="14"/>
    <n v="80"/>
    <x v="1"/>
    <x v="114"/>
    <x v="338"/>
    <x v="1"/>
    <s v="Рубен"/>
    <n v="4"/>
    <n v="2588"/>
    <n v="647"/>
    <n v="122"/>
    <n v="0.25"/>
  </r>
  <r>
    <n v="476"/>
    <n v="312"/>
    <x v="45"/>
    <x v="17"/>
    <n v="223"/>
    <n v="300.31818181818181"/>
    <n v="-0.2574542152262751"/>
    <n v="331.16666666666669"/>
    <n v="-0.32662304982385515"/>
    <n v="2"/>
    <n v="446"/>
    <x v="135"/>
    <x v="3"/>
    <n v="276"/>
    <x v="1"/>
    <x v="81"/>
    <x v="267"/>
    <x v="4"/>
    <s v="Арефий"/>
    <n v="4"/>
    <n v="3546"/>
    <n v="886.5"/>
    <n v="186"/>
    <n v="0.25"/>
  </r>
  <r>
    <n v="477"/>
    <n v="235"/>
    <x v="54"/>
    <x v="17"/>
    <n v="455"/>
    <n v="300.31818181818181"/>
    <n v="0.51505978507643402"/>
    <n v="316.60000000000002"/>
    <n v="0.4371446620341124"/>
    <n v="5"/>
    <n v="2275"/>
    <x v="241"/>
    <x v="16"/>
    <n v="71"/>
    <x v="0"/>
    <x v="65"/>
    <x v="339"/>
    <x v="3"/>
    <s v="Алина"/>
    <n v="5"/>
    <n v="4375"/>
    <n v="875"/>
    <n v="187"/>
    <n v="0.2"/>
  </r>
  <r>
    <n v="478"/>
    <n v="399"/>
    <x v="28"/>
    <x v="17"/>
    <n v="379"/>
    <n v="300.31818181818181"/>
    <n v="0.26199485394278788"/>
    <n v="281.73333333333335"/>
    <n v="0.34524372929484137"/>
    <n v="1"/>
    <n v="379"/>
    <x v="314"/>
    <x v="19"/>
    <n v="12"/>
    <x v="0"/>
    <x v="2"/>
    <x v="317"/>
    <x v="1"/>
    <s v="Никодим"/>
    <n v="3"/>
    <n v="1819"/>
    <n v="606.33333333333337"/>
    <n v="122"/>
    <n v="0.33333333333333331"/>
  </r>
  <r>
    <n v="479"/>
    <n v="494"/>
    <x v="34"/>
    <x v="14"/>
    <n v="216"/>
    <n v="262.63492063492066"/>
    <n v="-0.17756557476127166"/>
    <n v="271"/>
    <n v="-0.20295202952029523"/>
    <n v="3"/>
    <n v="648"/>
    <x v="112"/>
    <x v="16"/>
    <n v="9"/>
    <x v="0"/>
    <x v="36"/>
    <x v="340"/>
    <x v="4"/>
    <s v="Милан"/>
    <n v="5"/>
    <n v="4200"/>
    <n v="840"/>
    <n v="186"/>
    <n v="0.2"/>
  </r>
  <r>
    <n v="480"/>
    <n v="458"/>
    <x v="38"/>
    <x v="12"/>
    <n v="469"/>
    <n v="265.47674418604652"/>
    <n v="0.76663308659279039"/>
    <n v="236.27586206896552"/>
    <n v="0.98496789258610629"/>
    <n v="4"/>
    <n v="1876"/>
    <x v="153"/>
    <x v="12"/>
    <n v="51"/>
    <x v="1"/>
    <x v="137"/>
    <x v="341"/>
    <x v="0"/>
    <s v="Костина"/>
    <n v="2"/>
    <n v="1977"/>
    <n v="988.5"/>
    <n v="191"/>
    <n v="0.5"/>
  </r>
  <r>
    <n v="481"/>
    <n v="193"/>
    <x v="43"/>
    <x v="1"/>
    <n v="94"/>
    <n v="264.8679245283019"/>
    <n v="-0.64510614047585135"/>
    <n v="273.7"/>
    <n v="-0.65655827548410661"/>
    <n v="3"/>
    <n v="282"/>
    <x v="185"/>
    <x v="2"/>
    <n v="370"/>
    <x v="0"/>
    <x v="129"/>
    <x v="235"/>
    <x v="4"/>
    <s v="Кира"/>
    <n v="3"/>
    <n v="2106"/>
    <n v="702"/>
    <n v="186"/>
    <n v="0.33333333333333331"/>
  </r>
  <r>
    <n v="482"/>
    <n v="450"/>
    <x v="28"/>
    <x v="17"/>
    <n v="494"/>
    <n v="300.31818181818181"/>
    <n v="0.64492205236869982"/>
    <n v="281.73333333333335"/>
    <n v="0.75343114055844751"/>
    <n v="4"/>
    <n v="1976"/>
    <x v="291"/>
    <x v="17"/>
    <n v="17"/>
    <x v="1"/>
    <x v="197"/>
    <x v="342"/>
    <x v="4"/>
    <s v="Валентина"/>
    <n v="2"/>
    <n v="3496"/>
    <n v="1748"/>
    <n v="186"/>
    <n v="0.5"/>
  </r>
  <r>
    <n v="483"/>
    <n v="334"/>
    <x v="30"/>
    <x v="18"/>
    <n v="309"/>
    <n v="294.95238095238096"/>
    <n v="4.7626735550532651E-2"/>
    <n v="274.77777777777777"/>
    <n v="0.12454508693894062"/>
    <n v="5"/>
    <n v="1545"/>
    <x v="315"/>
    <x v="6"/>
    <n v="39"/>
    <x v="0"/>
    <x v="19"/>
    <x v="343"/>
    <x v="1"/>
    <s v="Олимпий"/>
    <n v="2"/>
    <n v="2189"/>
    <n v="1094.5"/>
    <n v="122"/>
    <n v="0.5"/>
  </r>
  <r>
    <n v="484"/>
    <n v="115"/>
    <x v="20"/>
    <x v="14"/>
    <n v="118"/>
    <n v="262.63492063492066"/>
    <n v="-0.55070711954550955"/>
    <n v="238.72222222222223"/>
    <n v="-0.50570165231556907"/>
    <n v="1"/>
    <n v="118"/>
    <x v="7"/>
    <x v="1"/>
    <n v="481"/>
    <x v="0"/>
    <x v="16"/>
    <x v="21"/>
    <x v="1"/>
    <s v="Лидия"/>
    <n v="5"/>
    <n v="2576"/>
    <n v="515.20000000000005"/>
    <n v="122"/>
    <n v="0.2"/>
  </r>
  <r>
    <n v="485"/>
    <n v="163"/>
    <x v="13"/>
    <x v="1"/>
    <n v="344"/>
    <n v="264.8679245283019"/>
    <n v="0.298760507194757"/>
    <n v="320.84615384615387"/>
    <n v="7.2164948453608213E-2"/>
    <n v="1"/>
    <n v="344"/>
    <x v="314"/>
    <x v="2"/>
    <n v="363"/>
    <x v="1"/>
    <x v="17"/>
    <x v="60"/>
    <x v="0"/>
    <s v="Сорокина"/>
    <n v="2"/>
    <n v="648"/>
    <n v="324"/>
    <n v="191"/>
    <n v="0.5"/>
  </r>
  <r>
    <n v="987"/>
    <n v="361"/>
    <x v="12"/>
    <x v="10"/>
    <n v="283"/>
    <n v="271.74545454545455"/>
    <n v="4.141576341496056E-2"/>
    <n v="212.8125"/>
    <n v="0.32980910425844345"/>
    <n v="5"/>
    <n v="1415"/>
    <x v="13"/>
    <x v="0"/>
    <n v="274"/>
    <x v="0"/>
    <x v="196"/>
    <x v="344"/>
    <x v="2"/>
    <s v="Сорокина"/>
    <n v="2"/>
    <n v="1997"/>
    <n v="998.5"/>
    <n v="314"/>
    <n v="0.5"/>
  </r>
  <r>
    <n v="487"/>
    <n v="129"/>
    <x v="10"/>
    <x v="10"/>
    <n v="328"/>
    <n v="271.74545454545455"/>
    <n v="0.20701190954101434"/>
    <n v="311.2"/>
    <n v="5.3984575835475557E-2"/>
    <n v="4"/>
    <n v="1312"/>
    <x v="316"/>
    <x v="8"/>
    <n v="127"/>
    <x v="1"/>
    <x v="122"/>
    <x v="24"/>
    <x v="3"/>
    <s v="Аристарх"/>
    <n v="2"/>
    <n v="1464"/>
    <n v="732"/>
    <n v="187"/>
    <n v="0.5"/>
  </r>
  <r>
    <n v="488"/>
    <n v="12"/>
    <x v="18"/>
    <x v="12"/>
    <n v="357"/>
    <n v="265.47674418604652"/>
    <n v="0.34475055845122848"/>
    <n v="329.27272727272725"/>
    <n v="8.4207620099392644E-2"/>
    <n v="1"/>
    <n v="357"/>
    <x v="145"/>
    <x v="2"/>
    <n v="221"/>
    <x v="0"/>
    <x v="13"/>
    <x v="73"/>
    <x v="4"/>
    <s v="Демид"/>
    <n v="3"/>
    <n v="1861"/>
    <n v="620.33333333333337"/>
    <n v="186"/>
    <n v="0.33333333333333331"/>
  </r>
  <r>
    <n v="339"/>
    <n v="204"/>
    <x v="2"/>
    <x v="2"/>
    <n v="279"/>
    <n v="283.468085106383"/>
    <n v="-1.5762215717180839E-2"/>
    <n v="232.44444444444446"/>
    <n v="0.2002868068833652"/>
    <n v="4"/>
    <n v="1116"/>
    <x v="317"/>
    <x v="3"/>
    <n v="277"/>
    <x v="0"/>
    <x v="1"/>
    <x v="265"/>
    <x v="2"/>
    <s v="Любомир"/>
    <n v="4"/>
    <n v="3534"/>
    <n v="883.5"/>
    <n v="314"/>
    <n v="0.25"/>
  </r>
  <r>
    <n v="490"/>
    <n v="61"/>
    <x v="31"/>
    <x v="16"/>
    <n v="170"/>
    <n v="263.25423728813558"/>
    <n v="-0.35423641514293069"/>
    <n v="248.5"/>
    <n v="-0.31589537223340036"/>
    <n v="2"/>
    <n v="340"/>
    <x v="165"/>
    <x v="8"/>
    <n v="374"/>
    <x v="1"/>
    <x v="5"/>
    <x v="345"/>
    <x v="3"/>
    <s v="Калинина"/>
    <n v="2"/>
    <n v="1244"/>
    <n v="622"/>
    <n v="187"/>
    <n v="0.5"/>
  </r>
  <r>
    <n v="491"/>
    <n v="202"/>
    <x v="23"/>
    <x v="4"/>
    <n v="89"/>
    <n v="250.48780487804879"/>
    <n v="-0.64469328140214222"/>
    <n v="303.8235294117647"/>
    <n v="-0.70706679574056142"/>
    <n v="1"/>
    <n v="89"/>
    <x v="318"/>
    <x v="0"/>
    <n v="441"/>
    <x v="1"/>
    <x v="90"/>
    <x v="346"/>
    <x v="0"/>
    <s v="Силина"/>
    <n v="1"/>
    <n v="89"/>
    <n v="89"/>
    <n v="191"/>
    <n v="1"/>
  </r>
  <r>
    <n v="492"/>
    <n v="464"/>
    <x v="34"/>
    <x v="14"/>
    <n v="134"/>
    <n v="262.63492063492066"/>
    <n v="-0.48978605100930739"/>
    <n v="271"/>
    <n v="-0.50553505535055354"/>
    <n v="1"/>
    <n v="134"/>
    <x v="124"/>
    <x v="0"/>
    <n v="220"/>
    <x v="1"/>
    <x v="69"/>
    <x v="347"/>
    <x v="3"/>
    <s v="Николай"/>
    <n v="2"/>
    <n v="2229"/>
    <n v="1114.5"/>
    <n v="187"/>
    <n v="0.5"/>
  </r>
  <r>
    <n v="493"/>
    <n v="335"/>
    <x v="45"/>
    <x v="17"/>
    <n v="436"/>
    <n v="300.31818181818181"/>
    <n v="0.45179355229302254"/>
    <n v="331.16666666666669"/>
    <n v="0.31655762455963754"/>
    <n v="1"/>
    <n v="436"/>
    <x v="319"/>
    <x v="5"/>
    <n v="235"/>
    <x v="1"/>
    <x v="124"/>
    <x v="297"/>
    <x v="0"/>
    <s v="Елисей"/>
    <n v="3"/>
    <n v="2710"/>
    <n v="903.33333333333337"/>
    <n v="191"/>
    <n v="0.33333333333333331"/>
  </r>
  <r>
    <n v="494"/>
    <n v="15"/>
    <x v="66"/>
    <x v="0"/>
    <n v="318"/>
    <n v="252.76271186440678"/>
    <n v="0.25809696238181457"/>
    <n v="215.85714285714286"/>
    <n v="0.47319655857048315"/>
    <n v="5"/>
    <n v="1590"/>
    <x v="274"/>
    <x v="18"/>
    <n v="323"/>
    <x v="0"/>
    <x v="73"/>
    <x v="348"/>
    <x v="4"/>
    <s v="Прасковья"/>
    <n v="5"/>
    <n v="4995"/>
    <n v="999"/>
    <n v="186"/>
    <n v="0.2"/>
  </r>
  <r>
    <n v="495"/>
    <n v="441"/>
    <x v="37"/>
    <x v="8"/>
    <n v="183"/>
    <n v="271.18181818181819"/>
    <n v="-0.32517599731813607"/>
    <n v="260.15789473684208"/>
    <n v="-0.29658102366983607"/>
    <n v="1"/>
    <n v="183"/>
    <x v="90"/>
    <x v="5"/>
    <n v="296"/>
    <x v="1"/>
    <x v="147"/>
    <x v="265"/>
    <x v="0"/>
    <s v="Людмила"/>
    <n v="3"/>
    <n v="1421"/>
    <n v="473.66666666666669"/>
    <n v="191"/>
    <n v="0.33333333333333331"/>
  </r>
  <r>
    <n v="465"/>
    <n v="129"/>
    <x v="10"/>
    <x v="10"/>
    <n v="121"/>
    <n v="271.74545454545455"/>
    <n v="-0.55473036263883313"/>
    <n v="311.2"/>
    <n v="-0.61118251928020562"/>
    <n v="5"/>
    <n v="605"/>
    <x v="320"/>
    <x v="14"/>
    <n v="277"/>
    <x v="0"/>
    <x v="1"/>
    <x v="244"/>
    <x v="2"/>
    <s v="Любомир"/>
    <n v="4"/>
    <n v="3534"/>
    <n v="883.5"/>
    <n v="314"/>
    <n v="0.25"/>
  </r>
  <r>
    <n v="497"/>
    <n v="490"/>
    <x v="34"/>
    <x v="14"/>
    <n v="58"/>
    <n v="262.63492063492066"/>
    <n v="-0.77916112655626746"/>
    <n v="271"/>
    <n v="-0.7859778597785978"/>
    <n v="4"/>
    <n v="232"/>
    <x v="321"/>
    <x v="18"/>
    <n v="255"/>
    <x v="0"/>
    <x v="117"/>
    <x v="38"/>
    <x v="3"/>
    <s v="Филимон"/>
    <n v="7"/>
    <n v="2740"/>
    <n v="391.42857142857144"/>
    <n v="187"/>
    <n v="0.14285714285714285"/>
  </r>
  <r>
    <n v="498"/>
    <n v="90"/>
    <x v="56"/>
    <x v="7"/>
    <n v="162"/>
    <n v="249.02380952380952"/>
    <n v="-0.34945979539152883"/>
    <n v="256.89999999999998"/>
    <n v="-0.3694044375243285"/>
    <n v="3"/>
    <n v="486"/>
    <x v="271"/>
    <x v="5"/>
    <n v="88"/>
    <x v="0"/>
    <x v="172"/>
    <x v="286"/>
    <x v="3"/>
    <s v="Севастьян"/>
    <n v="5"/>
    <n v="4574"/>
    <n v="914.8"/>
    <n v="187"/>
    <n v="0.2"/>
  </r>
  <r>
    <n v="572"/>
    <n v="17"/>
    <x v="7"/>
    <x v="7"/>
    <n v="363"/>
    <n v="249.02380952380952"/>
    <n v="0.45769193995601887"/>
    <n v="276.21052631578948"/>
    <n v="0.31421493902439024"/>
    <n v="4"/>
    <n v="1452"/>
    <x v="322"/>
    <x v="12"/>
    <n v="277"/>
    <x v="0"/>
    <x v="1"/>
    <x v="349"/>
    <x v="2"/>
    <s v="Любомир"/>
    <n v="4"/>
    <n v="3534"/>
    <n v="883.5"/>
    <n v="314"/>
    <n v="0.25"/>
  </r>
  <r>
    <n v="500"/>
    <n v="323"/>
    <x v="6"/>
    <x v="6"/>
    <n v="64"/>
    <n v="258.5128205128205"/>
    <n v="-0.75243007339813528"/>
    <n v="260.64705882352939"/>
    <n v="-0.75445723313021884"/>
    <n v="4"/>
    <n v="256"/>
    <x v="6"/>
    <x v="1"/>
    <n v="265"/>
    <x v="1"/>
    <x v="16"/>
    <x v="210"/>
    <x v="0"/>
    <s v="Эраст"/>
    <n v="5"/>
    <n v="3450"/>
    <n v="690"/>
    <n v="191"/>
    <n v="0.2"/>
  </r>
  <r>
    <n v="630"/>
    <n v="422"/>
    <x v="56"/>
    <x v="7"/>
    <n v="361"/>
    <n v="249.02380952380952"/>
    <n v="0.4496605794052968"/>
    <n v="256.89999999999998"/>
    <n v="0.40521603736862599"/>
    <n v="1"/>
    <n v="361"/>
    <x v="108"/>
    <x v="6"/>
    <n v="277"/>
    <x v="0"/>
    <x v="1"/>
    <x v="6"/>
    <x v="2"/>
    <s v="Любомир"/>
    <n v="4"/>
    <n v="3534"/>
    <n v="883.5"/>
    <n v="314"/>
    <n v="0.25"/>
  </r>
  <r>
    <n v="23"/>
    <n v="226"/>
    <x v="63"/>
    <x v="14"/>
    <n v="228"/>
    <n v="262.63492063492066"/>
    <n v="-0.13187477335912012"/>
    <n v="311.33333333333331"/>
    <n v="-0.2676659528907922"/>
    <n v="2"/>
    <n v="456"/>
    <x v="323"/>
    <x v="19"/>
    <n v="280"/>
    <x v="1"/>
    <x v="60"/>
    <x v="350"/>
    <x v="2"/>
    <s v="Автоном"/>
    <n v="2"/>
    <n v="576"/>
    <n v="288"/>
    <n v="314"/>
    <n v="0.5"/>
  </r>
  <r>
    <n v="975"/>
    <n v="497"/>
    <x v="3"/>
    <x v="3"/>
    <n v="120"/>
    <n v="267.85483870967744"/>
    <n v="-0.5519961462034082"/>
    <n v="250.25925925925927"/>
    <n v="-0.52049726209856439"/>
    <n v="1"/>
    <n v="120"/>
    <x v="324"/>
    <x v="13"/>
    <n v="280"/>
    <x v="1"/>
    <x v="60"/>
    <x v="180"/>
    <x v="2"/>
    <s v="Автоном"/>
    <n v="2"/>
    <n v="576"/>
    <n v="288"/>
    <n v="314"/>
    <n v="0.5"/>
  </r>
  <r>
    <n v="43"/>
    <n v="41"/>
    <x v="60"/>
    <x v="13"/>
    <n v="493"/>
    <n v="258.375"/>
    <n v="0.90807934204160623"/>
    <n v="317.85714285714283"/>
    <n v="0.5510112359550563"/>
    <n v="3"/>
    <n v="1479"/>
    <x v="260"/>
    <x v="1"/>
    <n v="287"/>
    <x v="0"/>
    <x v="198"/>
    <x v="351"/>
    <x v="2"/>
    <s v="Анжела"/>
    <n v="4"/>
    <n v="4206"/>
    <n v="1051.5"/>
    <n v="314"/>
    <n v="0.25"/>
  </r>
  <r>
    <n v="505"/>
    <n v="336"/>
    <x v="64"/>
    <x v="15"/>
    <n v="416"/>
    <n v="273.72549019607845"/>
    <n v="0.51977077363896829"/>
    <n v="266.27272727272725"/>
    <n v="0.56230795493342445"/>
    <n v="2"/>
    <n v="832"/>
    <x v="176"/>
    <x v="3"/>
    <n v="335"/>
    <x v="1"/>
    <x v="7"/>
    <x v="332"/>
    <x v="0"/>
    <s v="Светозар"/>
    <n v="4"/>
    <n v="3908"/>
    <n v="977"/>
    <n v="191"/>
    <n v="0.25"/>
  </r>
  <r>
    <n v="506"/>
    <n v="441"/>
    <x v="37"/>
    <x v="8"/>
    <n v="293"/>
    <n v="271.18181818181819"/>
    <n v="8.0455916862219201E-2"/>
    <n v="260.15789473684208"/>
    <n v="0.12623912603681986"/>
    <n v="3"/>
    <n v="879"/>
    <x v="263"/>
    <x v="14"/>
    <n v="136"/>
    <x v="0"/>
    <x v="88"/>
    <x v="294"/>
    <x v="3"/>
    <s v="Ефрем"/>
    <n v="6"/>
    <n v="5506"/>
    <n v="917.66666666666663"/>
    <n v="187"/>
    <n v="0.16666666666666666"/>
  </r>
  <r>
    <n v="83"/>
    <n v="345"/>
    <x v="27"/>
    <x v="3"/>
    <n v="267"/>
    <n v="267.85483870967744"/>
    <n v="-3.1914253025833172E-3"/>
    <n v="288.23809523809524"/>
    <n v="-7.3682471501734681E-2"/>
    <n v="5"/>
    <n v="1335"/>
    <x v="291"/>
    <x v="1"/>
    <n v="287"/>
    <x v="0"/>
    <x v="198"/>
    <x v="214"/>
    <x v="2"/>
    <s v="Анжела"/>
    <n v="4"/>
    <n v="4206"/>
    <n v="1051.5"/>
    <n v="314"/>
    <n v="0.25"/>
  </r>
  <r>
    <n v="216"/>
    <n v="223"/>
    <x v="8"/>
    <x v="8"/>
    <n v="174"/>
    <n v="271.18181818181819"/>
    <n v="-0.35836406302380153"/>
    <n v="291.45454545454544"/>
    <n v="-0.40299438552713662"/>
    <n v="1"/>
    <n v="174"/>
    <x v="325"/>
    <x v="2"/>
    <n v="287"/>
    <x v="0"/>
    <x v="198"/>
    <x v="294"/>
    <x v="2"/>
    <s v="Анжела"/>
    <n v="4"/>
    <n v="4206"/>
    <n v="1051.5"/>
    <n v="314"/>
    <n v="0.25"/>
  </r>
  <r>
    <n v="509"/>
    <n v="137"/>
    <x v="17"/>
    <x v="9"/>
    <n v="432"/>
    <n v="274.16279069767444"/>
    <n v="0.57570616676562891"/>
    <n v="253.6875"/>
    <n v="0.70288248337028825"/>
    <n v="5"/>
    <n v="2160"/>
    <x v="27"/>
    <x v="13"/>
    <n v="185"/>
    <x v="1"/>
    <x v="134"/>
    <x v="352"/>
    <x v="0"/>
    <s v="Родион"/>
    <n v="2"/>
    <n v="2353"/>
    <n v="1176.5"/>
    <n v="191"/>
    <n v="0.5"/>
  </r>
  <r>
    <n v="510"/>
    <n v="246"/>
    <x v="20"/>
    <x v="14"/>
    <n v="196"/>
    <n v="262.63492063492066"/>
    <n v="-0.25371691043152433"/>
    <n v="238.72222222222223"/>
    <n v="-0.17896206655806379"/>
    <n v="5"/>
    <n v="980"/>
    <x v="264"/>
    <x v="6"/>
    <n v="437"/>
    <x v="1"/>
    <x v="86"/>
    <x v="49"/>
    <x v="0"/>
    <s v="Мария"/>
    <n v="3"/>
    <n v="3039"/>
    <n v="1013"/>
    <n v="191"/>
    <n v="0.33333333333333331"/>
  </r>
  <r>
    <n v="511"/>
    <n v="4"/>
    <x v="19"/>
    <x v="13"/>
    <n v="493"/>
    <n v="258.375"/>
    <n v="0.90807934204160623"/>
    <n v="269.70588235294116"/>
    <n v="0.82791712104689208"/>
    <n v="4"/>
    <n v="1972"/>
    <x v="326"/>
    <x v="7"/>
    <n v="263"/>
    <x v="0"/>
    <x v="186"/>
    <x v="353"/>
    <x v="4"/>
    <s v="Элеонора"/>
    <n v="3"/>
    <n v="3526"/>
    <n v="1175.3333333333333"/>
    <n v="186"/>
    <n v="0.33333333333333331"/>
  </r>
  <r>
    <n v="512"/>
    <n v="484"/>
    <x v="16"/>
    <x v="2"/>
    <n v="436"/>
    <n v="283.468085106383"/>
    <n v="0.53809202131652012"/>
    <n v="323.07692307692309"/>
    <n v="0.34952380952380935"/>
    <n v="2"/>
    <n v="872"/>
    <x v="195"/>
    <x v="6"/>
    <n v="358"/>
    <x v="0"/>
    <x v="108"/>
    <x v="354"/>
    <x v="3"/>
    <s v="Евфросиния"/>
    <n v="3"/>
    <n v="3802"/>
    <n v="1267.3333333333333"/>
    <n v="187"/>
    <n v="0.33333333333333331"/>
  </r>
  <r>
    <n v="513"/>
    <n v="60"/>
    <x v="7"/>
    <x v="7"/>
    <n v="412"/>
    <n v="249.02380952380952"/>
    <n v="0.65446027344870461"/>
    <n v="276.21052631578948"/>
    <n v="0.49161585365853666"/>
    <n v="5"/>
    <n v="2060"/>
    <x v="71"/>
    <x v="10"/>
    <n v="377"/>
    <x v="1"/>
    <x v="12"/>
    <x v="146"/>
    <x v="0"/>
    <s v="Виктория"/>
    <n v="3"/>
    <n v="4460"/>
    <n v="1486.6666666666667"/>
    <n v="191"/>
    <n v="0.33333333333333331"/>
  </r>
  <r>
    <n v="303"/>
    <n v="414"/>
    <x v="17"/>
    <x v="9"/>
    <n v="406"/>
    <n v="274.16279069767444"/>
    <n v="0.48087199932140123"/>
    <n v="253.6875"/>
    <n v="0.60039418576003944"/>
    <n v="3"/>
    <n v="1218"/>
    <x v="51"/>
    <x v="8"/>
    <n v="287"/>
    <x v="0"/>
    <x v="198"/>
    <x v="355"/>
    <x v="2"/>
    <s v="Анжела"/>
    <n v="4"/>
    <n v="4206"/>
    <n v="1051.5"/>
    <n v="314"/>
    <n v="0.25"/>
  </r>
  <r>
    <n v="515"/>
    <n v="174"/>
    <x v="47"/>
    <x v="8"/>
    <n v="301"/>
    <n v="271.18181818181819"/>
    <n v="0.10995641971169956"/>
    <n v="243.3"/>
    <n v="0.23715577476366612"/>
    <n v="4"/>
    <n v="1204"/>
    <x v="327"/>
    <x v="5"/>
    <n v="210"/>
    <x v="1"/>
    <x v="131"/>
    <x v="356"/>
    <x v="0"/>
    <s v="Мартын"/>
    <n v="1"/>
    <n v="1204"/>
    <n v="1204"/>
    <n v="191"/>
    <n v="1"/>
  </r>
  <r>
    <n v="516"/>
    <n v="240"/>
    <x v="38"/>
    <x v="12"/>
    <n v="156"/>
    <n v="265.47674418604652"/>
    <n v="-0.41237790723139589"/>
    <n v="236.27586206896552"/>
    <n v="-0.33975481611208413"/>
    <n v="4"/>
    <n v="624"/>
    <x v="328"/>
    <x v="17"/>
    <n v="67"/>
    <x v="0"/>
    <x v="199"/>
    <x v="357"/>
    <x v="0"/>
    <s v="Алла"/>
    <n v="2"/>
    <n v="1200"/>
    <n v="600"/>
    <n v="191"/>
    <n v="0.5"/>
  </r>
  <r>
    <n v="295"/>
    <n v="17"/>
    <x v="7"/>
    <x v="7"/>
    <n v="253"/>
    <n v="249.02380952380952"/>
    <n v="1.5967109666316093E-2"/>
    <n v="276.21052631578948"/>
    <n v="-8.4032012195122019E-2"/>
    <n v="3"/>
    <n v="759"/>
    <x v="145"/>
    <x v="17"/>
    <n v="290"/>
    <x v="0"/>
    <x v="72"/>
    <x v="49"/>
    <x v="2"/>
    <s v="Николай"/>
    <n v="3"/>
    <n v="1146"/>
    <n v="382"/>
    <n v="314"/>
    <n v="0.33333333333333331"/>
  </r>
  <r>
    <n v="518"/>
    <n v="481"/>
    <x v="21"/>
    <x v="15"/>
    <n v="463"/>
    <n v="273.72549019607845"/>
    <n v="0.69147564469914036"/>
    <n v="280.23809523809524"/>
    <n v="0.65216652506372141"/>
    <n v="2"/>
    <n v="926"/>
    <x v="94"/>
    <x v="13"/>
    <n v="213"/>
    <x v="1"/>
    <x v="200"/>
    <x v="226"/>
    <x v="0"/>
    <s v="Адриан"/>
    <n v="1"/>
    <n v="926"/>
    <n v="926"/>
    <n v="191"/>
    <n v="1"/>
  </r>
  <r>
    <n v="519"/>
    <n v="213"/>
    <x v="0"/>
    <x v="0"/>
    <n v="432"/>
    <n v="252.76271186440678"/>
    <n v="0.70911285455642736"/>
    <n v="240.5"/>
    <n v="0.79625779625779636"/>
    <n v="3"/>
    <n v="1296"/>
    <x v="40"/>
    <x v="9"/>
    <n v="254"/>
    <x v="0"/>
    <x v="181"/>
    <x v="246"/>
    <x v="1"/>
    <s v="Любовь"/>
    <n v="3"/>
    <n v="4234"/>
    <n v="1411.3333333333333"/>
    <n v="122"/>
    <n v="0.33333333333333331"/>
  </r>
  <r>
    <n v="523"/>
    <n v="110"/>
    <x v="15"/>
    <x v="12"/>
    <n v="279"/>
    <n v="265.47674418604652"/>
    <n v="5.0939512066926484E-2"/>
    <n v="276.67567567567568"/>
    <n v="8.4008987007913039E-3"/>
    <n v="1"/>
    <n v="279"/>
    <x v="329"/>
    <x v="19"/>
    <n v="290"/>
    <x v="0"/>
    <x v="72"/>
    <x v="216"/>
    <x v="2"/>
    <s v="Николай"/>
    <n v="3"/>
    <n v="1146"/>
    <n v="382"/>
    <n v="314"/>
    <n v="0.33333333333333331"/>
  </r>
  <r>
    <n v="735"/>
    <n v="267"/>
    <x v="36"/>
    <x v="4"/>
    <n v="54"/>
    <n v="250.48780487804879"/>
    <n v="-0.78442064264849076"/>
    <n v="208"/>
    <n v="-0.74038461538461542"/>
    <n v="2"/>
    <n v="108"/>
    <x v="173"/>
    <x v="17"/>
    <n v="290"/>
    <x v="0"/>
    <x v="72"/>
    <x v="203"/>
    <x v="2"/>
    <s v="Николай"/>
    <n v="3"/>
    <n v="1146"/>
    <n v="382"/>
    <n v="314"/>
    <n v="0.33333333333333331"/>
  </r>
  <r>
    <n v="522"/>
    <n v="159"/>
    <x v="61"/>
    <x v="19"/>
    <n v="225"/>
    <n v="255.11627906976744"/>
    <n v="-0.11804922515952598"/>
    <n v="274.28571428571428"/>
    <n v="-0.1796875"/>
    <n v="1"/>
    <n v="225"/>
    <x v="330"/>
    <x v="9"/>
    <n v="258"/>
    <x v="0"/>
    <x v="96"/>
    <x v="358"/>
    <x v="3"/>
    <s v="Василиса"/>
    <n v="3"/>
    <n v="1675"/>
    <n v="558.33333333333337"/>
    <n v="187"/>
    <n v="0.33333333333333331"/>
  </r>
  <r>
    <n v="305"/>
    <n v="367"/>
    <x v="71"/>
    <x v="11"/>
    <n v="79"/>
    <n v="286.92307692307691"/>
    <n v="-0.72466487935656843"/>
    <n v="273.58333333333331"/>
    <n v="-0.71123971976850442"/>
    <n v="5"/>
    <n v="395"/>
    <x v="331"/>
    <x v="18"/>
    <n v="292"/>
    <x v="1"/>
    <x v="198"/>
    <x v="123"/>
    <x v="2"/>
    <s v="Аполлинарий"/>
    <n v="3"/>
    <n v="2259"/>
    <n v="753"/>
    <n v="314"/>
    <n v="0.33333333333333331"/>
  </r>
  <r>
    <n v="524"/>
    <n v="224"/>
    <x v="21"/>
    <x v="15"/>
    <n v="161"/>
    <n v="273.72549019607845"/>
    <n v="-0.41181948424068771"/>
    <n v="280.23809523809524"/>
    <n v="-0.4254885301614274"/>
    <n v="2"/>
    <n v="322"/>
    <x v="332"/>
    <x v="19"/>
    <n v="336"/>
    <x v="1"/>
    <x v="188"/>
    <x v="177"/>
    <x v="0"/>
    <s v="Ульяна"/>
    <n v="2"/>
    <n v="1832"/>
    <n v="916"/>
    <n v="191"/>
    <n v="0.5"/>
  </r>
  <r>
    <n v="525"/>
    <n v="126"/>
    <x v="35"/>
    <x v="0"/>
    <n v="267"/>
    <n v="252.76271186440678"/>
    <n v="5.6326694830014068E-2"/>
    <n v="293.41176470588238"/>
    <n v="-9.0016038492381822E-2"/>
    <n v="1"/>
    <n v="267"/>
    <x v="215"/>
    <x v="14"/>
    <n v="437"/>
    <x v="1"/>
    <x v="86"/>
    <x v="80"/>
    <x v="0"/>
    <s v="Мария"/>
    <n v="3"/>
    <n v="3039"/>
    <n v="1013"/>
    <n v="191"/>
    <n v="0.33333333333333331"/>
  </r>
  <r>
    <n v="526"/>
    <n v="344"/>
    <x v="29"/>
    <x v="5"/>
    <n v="110"/>
    <n v="268.60344827586209"/>
    <n v="-0.59047435650555236"/>
    <n v="254.18181818181819"/>
    <n v="-0.56723891273247495"/>
    <n v="4"/>
    <n v="440"/>
    <x v="324"/>
    <x v="16"/>
    <n v="294"/>
    <x v="0"/>
    <x v="201"/>
    <x v="359"/>
    <x v="3"/>
    <s v="Давыд"/>
    <n v="1"/>
    <n v="440"/>
    <n v="440"/>
    <n v="187"/>
    <n v="1"/>
  </r>
  <r>
    <n v="527"/>
    <n v="447"/>
    <x v="31"/>
    <x v="16"/>
    <n v="316"/>
    <n v="263.25423728813558"/>
    <n v="0.20036054596961117"/>
    <n v="248.5"/>
    <n v="0.27162977867203209"/>
    <n v="1"/>
    <n v="316"/>
    <x v="333"/>
    <x v="10"/>
    <n v="297"/>
    <x v="1"/>
    <x v="149"/>
    <x v="196"/>
    <x v="3"/>
    <s v="Чеслав"/>
    <n v="2"/>
    <n v="795"/>
    <n v="397.5"/>
    <n v="187"/>
    <n v="0.5"/>
  </r>
  <r>
    <n v="528"/>
    <n v="450"/>
    <x v="28"/>
    <x v="17"/>
    <n v="228"/>
    <n v="300.31818181818181"/>
    <n v="-0.24080520659906157"/>
    <n v="281.73333333333335"/>
    <n v="-0.19072408897302418"/>
    <n v="4"/>
    <n v="912"/>
    <x v="257"/>
    <x v="6"/>
    <n v="27"/>
    <x v="1"/>
    <x v="202"/>
    <x v="360"/>
    <x v="3"/>
    <s v="Аггей"/>
    <n v="2"/>
    <n v="1350"/>
    <n v="675"/>
    <n v="187"/>
    <n v="0.5"/>
  </r>
  <r>
    <n v="529"/>
    <n v="60"/>
    <x v="7"/>
    <x v="7"/>
    <n v="100"/>
    <n v="249.02380952380952"/>
    <n v="-0.59843197246390667"/>
    <n v="276.21052631578948"/>
    <n v="-0.63795731707317072"/>
    <n v="1"/>
    <n v="100"/>
    <x v="334"/>
    <x v="15"/>
    <n v="102"/>
    <x v="1"/>
    <x v="191"/>
    <x v="361"/>
    <x v="0"/>
    <s v="Галактион"/>
    <n v="3"/>
    <n v="2546"/>
    <n v="848.66666666666663"/>
    <n v="191"/>
    <n v="0.33333333333333331"/>
  </r>
  <r>
    <n v="530"/>
    <n v="42"/>
    <x v="32"/>
    <x v="13"/>
    <n v="332"/>
    <n v="258.375"/>
    <n v="0.28495403967102084"/>
    <n v="181.57142857142858"/>
    <n v="0.82848151062155773"/>
    <n v="2"/>
    <n v="664"/>
    <x v="335"/>
    <x v="0"/>
    <n v="323"/>
    <x v="0"/>
    <x v="73"/>
    <x v="362"/>
    <x v="4"/>
    <s v="Прасковья"/>
    <n v="5"/>
    <n v="4995"/>
    <n v="999"/>
    <n v="186"/>
    <n v="0.2"/>
  </r>
  <r>
    <n v="648"/>
    <n v="215"/>
    <x v="5"/>
    <x v="5"/>
    <n v="440"/>
    <n v="268.60344827586209"/>
    <n v="0.63810257397779058"/>
    <n v="281.96875"/>
    <n v="0.56045661088329823"/>
    <n v="2"/>
    <n v="880"/>
    <x v="216"/>
    <x v="19"/>
    <n v="292"/>
    <x v="1"/>
    <x v="198"/>
    <x v="363"/>
    <x v="2"/>
    <s v="Аполлинарий"/>
    <n v="3"/>
    <n v="2259"/>
    <n v="753"/>
    <n v="314"/>
    <n v="0.33333333333333331"/>
  </r>
  <r>
    <n v="902"/>
    <n v="444"/>
    <x v="31"/>
    <x v="16"/>
    <n v="328"/>
    <n v="263.25423728813558"/>
    <n v="0.24594385784187489"/>
    <n v="248.5"/>
    <n v="0.31991951710261568"/>
    <n v="3"/>
    <n v="984"/>
    <x v="102"/>
    <x v="15"/>
    <n v="292"/>
    <x v="1"/>
    <x v="198"/>
    <x v="110"/>
    <x v="2"/>
    <s v="Аполлинарий"/>
    <n v="3"/>
    <n v="2259"/>
    <n v="753"/>
    <n v="314"/>
    <n v="0.33333333333333331"/>
  </r>
  <r>
    <n v="219"/>
    <n v="410"/>
    <x v="40"/>
    <x v="15"/>
    <n v="228"/>
    <n v="273.72549019607845"/>
    <n v="-0.16704871060171922"/>
    <n v="320.57142857142856"/>
    <n v="-0.28877005347593576"/>
    <n v="2"/>
    <n v="456"/>
    <x v="336"/>
    <x v="13"/>
    <n v="295"/>
    <x v="1"/>
    <x v="203"/>
    <x v="364"/>
    <x v="2"/>
    <s v="Конон"/>
    <n v="2"/>
    <n v="2791"/>
    <n v="1395.5"/>
    <n v="314"/>
    <n v="0.5"/>
  </r>
  <r>
    <n v="534"/>
    <n v="315"/>
    <x v="39"/>
    <x v="16"/>
    <n v="348"/>
    <n v="263.25423728813558"/>
    <n v="0.32191604429564769"/>
    <n v="287.10000000000002"/>
    <n v="0.21212121212121193"/>
    <n v="2"/>
    <n v="696"/>
    <x v="337"/>
    <x v="3"/>
    <n v="402"/>
    <x v="0"/>
    <x v="193"/>
    <x v="365"/>
    <x v="0"/>
    <s v="Пахом"/>
    <n v="5"/>
    <n v="2388"/>
    <n v="477.6"/>
    <n v="191"/>
    <n v="0.2"/>
  </r>
  <r>
    <n v="535"/>
    <n v="121"/>
    <x v="21"/>
    <x v="15"/>
    <n v="77"/>
    <n v="273.72549019607845"/>
    <n v="-0.71869627507163325"/>
    <n v="280.23809523809524"/>
    <n v="-0.72523364485981312"/>
    <n v="1"/>
    <n v="77"/>
    <x v="338"/>
    <x v="8"/>
    <n v="279"/>
    <x v="0"/>
    <x v="204"/>
    <x v="261"/>
    <x v="0"/>
    <s v="Наталья"/>
    <n v="2"/>
    <n v="677"/>
    <n v="338.5"/>
    <n v="191"/>
    <n v="0.5"/>
  </r>
  <r>
    <n v="536"/>
    <n v="371"/>
    <x v="35"/>
    <x v="0"/>
    <n v="62"/>
    <n v="252.76271186440678"/>
    <n v="-0.75471065513310531"/>
    <n v="293.41176470588238"/>
    <n v="-0.78869286287089013"/>
    <n v="5"/>
    <n v="310"/>
    <x v="339"/>
    <x v="2"/>
    <n v="385"/>
    <x v="1"/>
    <x v="40"/>
    <x v="286"/>
    <x v="3"/>
    <s v="Геннадий"/>
    <n v="7"/>
    <n v="4334"/>
    <n v="619.14285714285711"/>
    <n v="187"/>
    <n v="0.14285714285714285"/>
  </r>
  <r>
    <n v="301"/>
    <n v="223"/>
    <x v="8"/>
    <x v="8"/>
    <n v="467"/>
    <n v="271.18181818181819"/>
    <n v="0.72209185383841756"/>
    <n v="291.45454545454544"/>
    <n v="0.60230817217716792"/>
    <n v="5"/>
    <n v="2335"/>
    <x v="128"/>
    <x v="3"/>
    <n v="295"/>
    <x v="1"/>
    <x v="203"/>
    <x v="366"/>
    <x v="2"/>
    <s v="Конон"/>
    <n v="2"/>
    <n v="2791"/>
    <n v="1395.5"/>
    <n v="314"/>
    <n v="0.5"/>
  </r>
  <r>
    <n v="538"/>
    <n v="433"/>
    <x v="6"/>
    <x v="6"/>
    <n v="115"/>
    <n v="258.5128205128205"/>
    <n v="-0.55514778813727439"/>
    <n v="260.64705882352939"/>
    <n v="-0.55879034078086209"/>
    <n v="4"/>
    <n v="460"/>
    <x v="340"/>
    <x v="16"/>
    <n v="138"/>
    <x v="0"/>
    <x v="191"/>
    <x v="362"/>
    <x v="3"/>
    <s v="Нинель"/>
    <n v="4"/>
    <n v="1084"/>
    <n v="271"/>
    <n v="187"/>
    <n v="0.25"/>
  </r>
  <r>
    <n v="539"/>
    <n v="43"/>
    <x v="16"/>
    <x v="2"/>
    <n v="158"/>
    <n v="283.468085106383"/>
    <n v="-0.44261802897245373"/>
    <n v="323.07692307692309"/>
    <n v="-0.51095238095238105"/>
    <n v="5"/>
    <n v="790"/>
    <x v="334"/>
    <x v="7"/>
    <n v="271"/>
    <x v="1"/>
    <x v="29"/>
    <x v="322"/>
    <x v="1"/>
    <s v="Степан"/>
    <n v="3"/>
    <n v="2704"/>
    <n v="901.33333333333337"/>
    <n v="122"/>
    <n v="0.33333333333333331"/>
  </r>
  <r>
    <n v="99"/>
    <n v="202"/>
    <x v="23"/>
    <x v="4"/>
    <n v="422"/>
    <n v="250.48780487804879"/>
    <n v="0.68471275559883149"/>
    <n v="303.8235294117647"/>
    <n v="0.3889641819941918"/>
    <n v="2"/>
    <n v="844"/>
    <x v="223"/>
    <x v="4"/>
    <n v="301"/>
    <x v="0"/>
    <x v="80"/>
    <x v="232"/>
    <x v="2"/>
    <s v="Зинаида"/>
    <n v="1"/>
    <n v="844"/>
    <n v="844"/>
    <n v="314"/>
    <n v="1"/>
  </r>
  <r>
    <n v="286"/>
    <n v="139"/>
    <x v="25"/>
    <x v="16"/>
    <n v="232"/>
    <n v="263.25423728813558"/>
    <n v="-0.11872263713623488"/>
    <n v="257.78260869565219"/>
    <n v="-0.10001686625063255"/>
    <n v="3"/>
    <n v="696"/>
    <x v="91"/>
    <x v="18"/>
    <n v="302"/>
    <x v="1"/>
    <x v="205"/>
    <x v="367"/>
    <x v="2"/>
    <s v="Александра"/>
    <n v="3"/>
    <n v="1661"/>
    <n v="553.66666666666663"/>
    <n v="314"/>
    <n v="0.33333333333333331"/>
  </r>
  <r>
    <n v="297"/>
    <n v="5"/>
    <x v="70"/>
    <x v="12"/>
    <n v="65"/>
    <n v="265.47674418604652"/>
    <n v="-0.75515746134641493"/>
    <n v="235.55555555555554"/>
    <n v="-0.72405660377358494"/>
    <n v="5"/>
    <n v="325"/>
    <x v="173"/>
    <x v="13"/>
    <n v="302"/>
    <x v="1"/>
    <x v="205"/>
    <x v="142"/>
    <x v="2"/>
    <s v="Александра"/>
    <n v="3"/>
    <n v="1661"/>
    <n v="553.66666666666663"/>
    <n v="314"/>
    <n v="0.33333333333333331"/>
  </r>
  <r>
    <n v="543"/>
    <n v="492"/>
    <x v="50"/>
    <x v="6"/>
    <n v="469"/>
    <n v="258.5128205128205"/>
    <n v="0.81422336837928988"/>
    <n v="292.66666666666669"/>
    <n v="0.60250569476081983"/>
    <n v="4"/>
    <n v="1876"/>
    <x v="341"/>
    <x v="2"/>
    <n v="38"/>
    <x v="1"/>
    <x v="169"/>
    <x v="368"/>
    <x v="4"/>
    <s v="Ираида"/>
    <n v="2"/>
    <n v="2592"/>
    <n v="1296"/>
    <n v="186"/>
    <n v="0.5"/>
  </r>
  <r>
    <n v="544"/>
    <n v="428"/>
    <x v="3"/>
    <x v="3"/>
    <n v="263"/>
    <n v="267.85483870967744"/>
    <n v="-1.8124887095803066E-2"/>
    <n v="250.25925925925927"/>
    <n v="5.0910167233979564E-2"/>
    <n v="4"/>
    <n v="1052"/>
    <x v="261"/>
    <x v="13"/>
    <n v="136"/>
    <x v="0"/>
    <x v="88"/>
    <x v="268"/>
    <x v="3"/>
    <s v="Ефрем"/>
    <n v="6"/>
    <n v="5506"/>
    <n v="917.66666666666663"/>
    <n v="187"/>
    <n v="0.16666666666666666"/>
  </r>
  <r>
    <n v="545"/>
    <n v="91"/>
    <x v="34"/>
    <x v="14"/>
    <n v="335"/>
    <n v="262.63492063492066"/>
    <n v="0.27553487247673147"/>
    <n v="271"/>
    <n v="0.23616236162361615"/>
    <n v="2"/>
    <n v="670"/>
    <x v="342"/>
    <x v="17"/>
    <n v="310"/>
    <x v="1"/>
    <x v="26"/>
    <x v="326"/>
    <x v="4"/>
    <s v="Феофан"/>
    <n v="2"/>
    <n v="1057"/>
    <n v="528.5"/>
    <n v="186"/>
    <n v="0.5"/>
  </r>
  <r>
    <n v="546"/>
    <n v="122"/>
    <x v="44"/>
    <x v="9"/>
    <n v="309"/>
    <n v="274.16279069767444"/>
    <n v="0.12706760539485962"/>
    <n v="280.66666666666669"/>
    <n v="0.10095011876484561"/>
    <n v="3"/>
    <n v="927"/>
    <x v="343"/>
    <x v="11"/>
    <n v="263"/>
    <x v="0"/>
    <x v="186"/>
    <x v="369"/>
    <x v="4"/>
    <s v="Элеонора"/>
    <n v="3"/>
    <n v="3526"/>
    <n v="1175.3333333333333"/>
    <n v="186"/>
    <n v="0.33333333333333331"/>
  </r>
  <r>
    <n v="547"/>
    <n v="444"/>
    <x v="31"/>
    <x v="16"/>
    <n v="59"/>
    <n v="263.25423728813558"/>
    <n v="-0.77588204996137011"/>
    <n v="248.5"/>
    <n v="-0.76257545271629779"/>
    <n v="2"/>
    <n v="118"/>
    <x v="344"/>
    <x v="15"/>
    <n v="381"/>
    <x v="1"/>
    <x v="80"/>
    <x v="73"/>
    <x v="0"/>
    <s v="Раиса"/>
    <n v="4"/>
    <n v="3158"/>
    <n v="789.5"/>
    <n v="191"/>
    <n v="0.25"/>
  </r>
  <r>
    <n v="548"/>
    <n v="334"/>
    <x v="30"/>
    <x v="18"/>
    <n v="459"/>
    <n v="294.95238095238096"/>
    <n v="0.55618340329350979"/>
    <n v="274.77777777777777"/>
    <n v="0.67044076021027088"/>
    <n v="5"/>
    <n v="2295"/>
    <x v="345"/>
    <x v="0"/>
    <n v="167"/>
    <x v="0"/>
    <x v="60"/>
    <x v="188"/>
    <x v="0"/>
    <s v="Никифор"/>
    <n v="5"/>
    <n v="4243"/>
    <n v="848.6"/>
    <n v="191"/>
    <n v="0.2"/>
  </r>
  <r>
    <n v="549"/>
    <n v="431"/>
    <x v="52"/>
    <x v="4"/>
    <n v="149"/>
    <n v="250.48780487804879"/>
    <n v="-0.40516066212268742"/>
    <n v="247.66666666666666"/>
    <n v="-0.39838492597577391"/>
    <n v="5"/>
    <n v="745"/>
    <x v="312"/>
    <x v="17"/>
    <n v="12"/>
    <x v="0"/>
    <x v="2"/>
    <x v="44"/>
    <x v="1"/>
    <s v="Никодим"/>
    <n v="3"/>
    <n v="1819"/>
    <n v="606.33333333333337"/>
    <n v="122"/>
    <n v="0.33333333333333331"/>
  </r>
  <r>
    <n v="550"/>
    <n v="62"/>
    <x v="59"/>
    <x v="6"/>
    <n v="88"/>
    <n v="258.5128205128205"/>
    <n v="-0.65959135092243604"/>
    <n v="289.88888888888891"/>
    <n v="-0.69643541586814872"/>
    <n v="1"/>
    <n v="88"/>
    <x v="346"/>
    <x v="5"/>
    <n v="44"/>
    <x v="1"/>
    <x v="109"/>
    <x v="157"/>
    <x v="1"/>
    <s v="Кир"/>
    <n v="3"/>
    <n v="1399"/>
    <n v="466.33333333333331"/>
    <n v="122"/>
    <n v="0.33333333333333331"/>
  </r>
  <r>
    <n v="551"/>
    <n v="458"/>
    <x v="38"/>
    <x v="12"/>
    <n v="79"/>
    <n v="265.47674418604652"/>
    <n v="-0.70242214532871972"/>
    <n v="236.27586206896552"/>
    <n v="-0.66564506713368354"/>
    <n v="2"/>
    <n v="158"/>
    <x v="347"/>
    <x v="13"/>
    <n v="133"/>
    <x v="1"/>
    <x v="203"/>
    <x v="370"/>
    <x v="0"/>
    <s v="Марфа"/>
    <n v="1"/>
    <n v="158"/>
    <n v="158"/>
    <n v="191"/>
    <n v="1"/>
  </r>
  <r>
    <n v="552"/>
    <n v="119"/>
    <x v="16"/>
    <x v="2"/>
    <n v="369"/>
    <n v="283.468085106383"/>
    <n v="0.30173384372888989"/>
    <n v="323.07692307692309"/>
    <n v="0.14214285714285713"/>
    <n v="2"/>
    <n v="738"/>
    <x v="79"/>
    <x v="12"/>
    <n v="21"/>
    <x v="0"/>
    <x v="32"/>
    <x v="371"/>
    <x v="1"/>
    <s v="Никита"/>
    <n v="2"/>
    <n v="1077"/>
    <n v="538.5"/>
    <n v="122"/>
    <n v="0.5"/>
  </r>
  <r>
    <n v="899"/>
    <n v="73"/>
    <x v="76"/>
    <x v="17"/>
    <n v="160"/>
    <n v="300.31818181818181"/>
    <n v="-0.46723172392916601"/>
    <n v="264"/>
    <n v="-0.39393939393939392"/>
    <n v="4"/>
    <n v="640"/>
    <x v="348"/>
    <x v="3"/>
    <n v="302"/>
    <x v="1"/>
    <x v="205"/>
    <x v="247"/>
    <x v="2"/>
    <s v="Александра"/>
    <n v="3"/>
    <n v="1661"/>
    <n v="553.66666666666663"/>
    <n v="314"/>
    <n v="0.33333333333333331"/>
  </r>
  <r>
    <n v="554"/>
    <n v="303"/>
    <x v="9"/>
    <x v="9"/>
    <n v="258"/>
    <n v="274.16279069767444"/>
    <n v="-5.89532615149716E-2"/>
    <n v="258.30769230769232"/>
    <n v="-1.1911852293031711E-3"/>
    <n v="4"/>
    <n v="1032"/>
    <x v="180"/>
    <x v="19"/>
    <n v="300"/>
    <x v="0"/>
    <x v="206"/>
    <x v="372"/>
    <x v="3"/>
    <s v="Мартьян"/>
    <n v="1"/>
    <n v="1032"/>
    <n v="1032"/>
    <n v="187"/>
    <n v="1"/>
  </r>
  <r>
    <n v="382"/>
    <n v="451"/>
    <x v="19"/>
    <x v="13"/>
    <n v="227"/>
    <n v="258.375"/>
    <n v="-0.12143202709240442"/>
    <n v="269.70588235294116"/>
    <n v="-0.15834242093784068"/>
    <n v="3"/>
    <n v="681"/>
    <x v="349"/>
    <x v="19"/>
    <n v="304"/>
    <x v="1"/>
    <x v="97"/>
    <x v="373"/>
    <x v="2"/>
    <s v="Сорокина"/>
    <n v="1"/>
    <n v="681"/>
    <n v="681"/>
    <n v="314"/>
    <n v="1"/>
  </r>
  <r>
    <n v="556"/>
    <n v="66"/>
    <x v="33"/>
    <x v="7"/>
    <n v="230"/>
    <n v="249.02380952380952"/>
    <n v="-7.639353666698534E-2"/>
    <n v="222.2"/>
    <n v="3.5103510351035094E-2"/>
    <n v="2"/>
    <n v="460"/>
    <x v="350"/>
    <x v="9"/>
    <n v="391"/>
    <x v="0"/>
    <x v="17"/>
    <x v="148"/>
    <x v="4"/>
    <s v="Вероника"/>
    <n v="2"/>
    <n v="560"/>
    <n v="280"/>
    <n v="186"/>
    <n v="0.5"/>
  </r>
  <r>
    <n v="557"/>
    <n v="125"/>
    <x v="61"/>
    <x v="13"/>
    <n v="187"/>
    <n v="258.375"/>
    <n v="-0.27624576681180457"/>
    <n v="187"/>
    <n v="0"/>
    <n v="5"/>
    <n v="935"/>
    <x v="323"/>
    <x v="17"/>
    <n v="54"/>
    <x v="1"/>
    <x v="207"/>
    <x v="313"/>
    <x v="1"/>
    <s v="Сила"/>
    <n v="2"/>
    <n v="1451"/>
    <n v="725.5"/>
    <n v="122"/>
    <n v="0.5"/>
  </r>
  <r>
    <n v="425"/>
    <n v="60"/>
    <x v="7"/>
    <x v="7"/>
    <n v="251"/>
    <n v="249.02380952380952"/>
    <n v="7.9357491155942483E-3"/>
    <n v="276.21052631578948"/>
    <n v="-9.1272865853658569E-2"/>
    <n v="2"/>
    <n v="502"/>
    <x v="138"/>
    <x v="16"/>
    <n v="309"/>
    <x v="1"/>
    <x v="79"/>
    <x v="374"/>
    <x v="2"/>
    <s v="Любомир"/>
    <n v="1"/>
    <n v="502"/>
    <n v="502"/>
    <n v="314"/>
    <n v="1"/>
  </r>
  <r>
    <n v="241"/>
    <n v="40"/>
    <x v="77"/>
    <x v="11"/>
    <n v="82"/>
    <n v="286.92307692307691"/>
    <n v="-0.71420911528150133"/>
    <n v="82"/>
    <n v="0"/>
    <n v="1"/>
    <n v="82"/>
    <x v="273"/>
    <x v="3"/>
    <n v="312"/>
    <x v="0"/>
    <x v="97"/>
    <x v="375"/>
    <x v="2"/>
    <s v="Климент"/>
    <n v="2"/>
    <n v="523"/>
    <n v="261.5"/>
    <n v="314"/>
    <n v="0.5"/>
  </r>
  <r>
    <n v="560"/>
    <n v="317"/>
    <x v="5"/>
    <x v="5"/>
    <n v="267"/>
    <n v="268.60344827586209"/>
    <n v="-5.9695744271135442E-3"/>
    <n v="281.96875"/>
    <n v="-5.3086556577634947E-2"/>
    <n v="3"/>
    <n v="801"/>
    <x v="74"/>
    <x v="18"/>
    <n v="71"/>
    <x v="0"/>
    <x v="65"/>
    <x v="354"/>
    <x v="3"/>
    <s v="Алина"/>
    <n v="5"/>
    <n v="4375"/>
    <n v="875"/>
    <n v="187"/>
    <n v="0.2"/>
  </r>
  <r>
    <n v="561"/>
    <n v="260"/>
    <x v="13"/>
    <x v="1"/>
    <n v="370"/>
    <n v="264.8679245283019"/>
    <n v="0.39692263855250021"/>
    <n v="320.84615384615387"/>
    <n v="0.15320067130184589"/>
    <n v="5"/>
    <n v="1850"/>
    <x v="130"/>
    <x v="19"/>
    <n v="102"/>
    <x v="1"/>
    <x v="191"/>
    <x v="376"/>
    <x v="0"/>
    <s v="Галактион"/>
    <n v="3"/>
    <n v="2546"/>
    <n v="848.66666666666663"/>
    <n v="191"/>
    <n v="0.33333333333333331"/>
  </r>
  <r>
    <n v="996"/>
    <n v="242"/>
    <x v="23"/>
    <x v="4"/>
    <n v="441"/>
    <n v="250.48780487804879"/>
    <n v="0.76056475170399218"/>
    <n v="303.8235294117647"/>
    <n v="0.45150048402710552"/>
    <n v="1"/>
    <n v="441"/>
    <x v="59"/>
    <x v="16"/>
    <n v="312"/>
    <x v="0"/>
    <x v="97"/>
    <x v="377"/>
    <x v="2"/>
    <s v="Климент"/>
    <n v="2"/>
    <n v="523"/>
    <n v="261.5"/>
    <n v="314"/>
    <n v="0.5"/>
  </r>
  <r>
    <n v="398"/>
    <n v="258"/>
    <x v="42"/>
    <x v="6"/>
    <n v="113"/>
    <n v="258.5128205128205"/>
    <n v="-0.56288434834358259"/>
    <n v="216.4"/>
    <n v="-0.47781885397412205"/>
    <n v="1"/>
    <n v="113"/>
    <x v="143"/>
    <x v="14"/>
    <n v="314"/>
    <x v="1"/>
    <x v="208"/>
    <x v="24"/>
    <x v="2"/>
    <s v="София"/>
    <n v="3"/>
    <n v="2018"/>
    <n v="672.66666666666663"/>
    <n v="314"/>
    <n v="0.33333333333333331"/>
  </r>
  <r>
    <n v="564"/>
    <n v="274"/>
    <x v="57"/>
    <x v="18"/>
    <n v="472"/>
    <n v="294.95238095238096"/>
    <n v="0.60025831449790124"/>
    <n v="318.81818181818181"/>
    <n v="0.48046763615625898"/>
    <n v="3"/>
    <n v="1416"/>
    <x v="313"/>
    <x v="1"/>
    <n v="272"/>
    <x v="1"/>
    <x v="209"/>
    <x v="205"/>
    <x v="4"/>
    <s v="Захар"/>
    <n v="4"/>
    <n v="4204"/>
    <n v="1051"/>
    <n v="186"/>
    <n v="0.25"/>
  </r>
  <r>
    <n v="565"/>
    <n v="471"/>
    <x v="4"/>
    <x v="4"/>
    <n v="294"/>
    <n v="250.48780487804879"/>
    <n v="0.17370983446932819"/>
    <n v="159.19999999999999"/>
    <n v="0.8467336683417086"/>
    <n v="2"/>
    <n v="588"/>
    <x v="351"/>
    <x v="8"/>
    <n v="370"/>
    <x v="0"/>
    <x v="129"/>
    <x v="378"/>
    <x v="4"/>
    <s v="Кира"/>
    <n v="3"/>
    <n v="2106"/>
    <n v="702"/>
    <n v="186"/>
    <n v="0.33333333333333331"/>
  </r>
  <r>
    <n v="566"/>
    <n v="398"/>
    <x v="5"/>
    <x v="5"/>
    <n v="65"/>
    <n v="268.60344827586209"/>
    <n v="-0.75800757429873555"/>
    <n v="281.96875"/>
    <n v="-0.7694780006649673"/>
    <n v="4"/>
    <n v="260"/>
    <x v="352"/>
    <x v="6"/>
    <n v="165"/>
    <x v="0"/>
    <x v="74"/>
    <x v="379"/>
    <x v="4"/>
    <s v="Вадим"/>
    <n v="2"/>
    <n v="1688"/>
    <n v="844"/>
    <n v="186"/>
    <n v="0.5"/>
  </r>
  <r>
    <n v="462"/>
    <n v="461"/>
    <x v="68"/>
    <x v="9"/>
    <n v="443"/>
    <n v="274.16279069767444"/>
    <n v="0.61582831453049436"/>
    <n v="369.2"/>
    <n v="0.19989165763813665"/>
    <n v="3"/>
    <n v="1329"/>
    <x v="180"/>
    <x v="15"/>
    <n v="314"/>
    <x v="1"/>
    <x v="208"/>
    <x v="296"/>
    <x v="2"/>
    <s v="София"/>
    <n v="3"/>
    <n v="2018"/>
    <n v="672.66666666666663"/>
    <n v="314"/>
    <n v="0.33333333333333331"/>
  </r>
  <r>
    <n v="568"/>
    <n v="424"/>
    <x v="16"/>
    <x v="2"/>
    <n v="472"/>
    <n v="283.468085106383"/>
    <n v="0.66509044509494841"/>
    <n v="323.07692307692309"/>
    <n v="0.46095238095238078"/>
    <n v="3"/>
    <n v="1416"/>
    <x v="198"/>
    <x v="13"/>
    <n v="181"/>
    <x v="0"/>
    <x v="128"/>
    <x v="380"/>
    <x v="3"/>
    <s v="Модест"/>
    <n v="4"/>
    <n v="2644"/>
    <n v="661"/>
    <n v="187"/>
    <n v="0.25"/>
  </r>
  <r>
    <n v="569"/>
    <n v="474"/>
    <x v="57"/>
    <x v="18"/>
    <n v="261"/>
    <n v="294.95238095238096"/>
    <n v="-0.11511139812721993"/>
    <n v="318.81818181818181"/>
    <n v="-0.18135158254918737"/>
    <n v="2"/>
    <n v="522"/>
    <x v="327"/>
    <x v="15"/>
    <n v="88"/>
    <x v="0"/>
    <x v="172"/>
    <x v="303"/>
    <x v="3"/>
    <s v="Севастьян"/>
    <n v="5"/>
    <n v="4574"/>
    <n v="914.8"/>
    <n v="187"/>
    <n v="0.2"/>
  </r>
  <r>
    <n v="570"/>
    <n v="346"/>
    <x v="8"/>
    <x v="8"/>
    <n v="390"/>
    <n v="271.18181818181819"/>
    <n v="0.43814951391216894"/>
    <n v="291.45454545454544"/>
    <n v="0.33811603243917654"/>
    <n v="5"/>
    <n v="1950"/>
    <x v="353"/>
    <x v="12"/>
    <n v="10"/>
    <x v="1"/>
    <x v="32"/>
    <x v="2"/>
    <x v="3"/>
    <s v="Амос"/>
    <n v="2"/>
    <n v="2908"/>
    <n v="1454"/>
    <n v="187"/>
    <n v="0.5"/>
  </r>
  <r>
    <n v="625"/>
    <n v="245"/>
    <x v="0"/>
    <x v="0"/>
    <n v="144"/>
    <n v="252.76271186440678"/>
    <n v="-0.43029571514785758"/>
    <n v="240.5"/>
    <n v="-0.40124740124740121"/>
    <n v="4"/>
    <n v="576"/>
    <x v="258"/>
    <x v="17"/>
    <n v="314"/>
    <x v="1"/>
    <x v="208"/>
    <x v="302"/>
    <x v="2"/>
    <s v="София"/>
    <n v="3"/>
    <n v="2018"/>
    <n v="672.66666666666663"/>
    <n v="314"/>
    <n v="0.33333333333333331"/>
  </r>
  <r>
    <n v="74"/>
    <n v="19"/>
    <x v="26"/>
    <x v="10"/>
    <n v="112"/>
    <n v="271.74545454545455"/>
    <n v="-0.58784959186404384"/>
    <n v="272.35294117647061"/>
    <n v="-0.58876889848812097"/>
    <n v="4"/>
    <n v="448"/>
    <x v="354"/>
    <x v="10"/>
    <n v="317"/>
    <x v="1"/>
    <x v="62"/>
    <x v="381"/>
    <x v="2"/>
    <s v="Ильина"/>
    <n v="2"/>
    <n v="1298"/>
    <n v="649"/>
    <n v="314"/>
    <n v="0.5"/>
  </r>
  <r>
    <n v="595"/>
    <n v="490"/>
    <x v="34"/>
    <x v="14"/>
    <n v="170"/>
    <n v="262.63492063492066"/>
    <n v="-0.35271364680285267"/>
    <n v="271"/>
    <n v="-0.37269372693726932"/>
    <n v="5"/>
    <n v="850"/>
    <x v="259"/>
    <x v="10"/>
    <n v="317"/>
    <x v="1"/>
    <x v="62"/>
    <x v="382"/>
    <x v="2"/>
    <s v="Ильина"/>
    <n v="2"/>
    <n v="1298"/>
    <n v="649"/>
    <n v="314"/>
    <n v="0.5"/>
  </r>
  <r>
    <n v="574"/>
    <n v="89"/>
    <x v="27"/>
    <x v="3"/>
    <n v="492"/>
    <n v="267.85483870967744"/>
    <n v="0.83681580056602622"/>
    <n v="288.23809523809524"/>
    <n v="0.70692218734511814"/>
    <n v="2"/>
    <n v="984"/>
    <x v="33"/>
    <x v="10"/>
    <n v="402"/>
    <x v="0"/>
    <x v="193"/>
    <x v="98"/>
    <x v="0"/>
    <s v="Пахом"/>
    <n v="5"/>
    <n v="2388"/>
    <n v="477.6"/>
    <n v="191"/>
    <n v="0.2"/>
  </r>
  <r>
    <n v="447"/>
    <n v="290"/>
    <x v="0"/>
    <x v="0"/>
    <n v="97"/>
    <n v="252.76271186440678"/>
    <n v="-0.6162408636759874"/>
    <n v="240.5"/>
    <n v="-0.59667359667359665"/>
    <n v="4"/>
    <n v="388"/>
    <x v="355"/>
    <x v="11"/>
    <n v="326"/>
    <x v="1"/>
    <x v="139"/>
    <x v="93"/>
    <x v="2"/>
    <s v="Марина"/>
    <n v="3"/>
    <n v="3626"/>
    <n v="1208.6666666666667"/>
    <n v="314"/>
    <n v="0.33333333333333331"/>
  </r>
  <r>
    <n v="576"/>
    <n v="27"/>
    <x v="15"/>
    <x v="12"/>
    <n v="193"/>
    <n v="265.47674418604652"/>
    <n v="-0.27300600061320135"/>
    <n v="276.67567567567568"/>
    <n v="-0.30243235322848494"/>
    <n v="1"/>
    <n v="193"/>
    <x v="356"/>
    <x v="6"/>
    <n v="151"/>
    <x v="1"/>
    <x v="183"/>
    <x v="227"/>
    <x v="1"/>
    <s v="Лука"/>
    <n v="2"/>
    <n v="394"/>
    <n v="197"/>
    <n v="122"/>
    <n v="0.5"/>
  </r>
  <r>
    <n v="577"/>
    <n v="221"/>
    <x v="21"/>
    <x v="15"/>
    <n v="406"/>
    <n v="273.72549019607845"/>
    <n v="0.48323782234957013"/>
    <n v="280.23809523809524"/>
    <n v="0.44876805437553102"/>
    <n v="3"/>
    <n v="1218"/>
    <x v="357"/>
    <x v="15"/>
    <n v="409"/>
    <x v="1"/>
    <x v="92"/>
    <x v="383"/>
    <x v="3"/>
    <s v="Маргарита"/>
    <n v="2"/>
    <n v="1942"/>
    <n v="971"/>
    <n v="187"/>
    <n v="0.5"/>
  </r>
  <r>
    <n v="578"/>
    <n v="127"/>
    <x v="36"/>
    <x v="4"/>
    <n v="384"/>
    <n v="250.48780487804879"/>
    <n v="0.53300876338851011"/>
    <n v="208"/>
    <n v="0.84615384615384626"/>
    <n v="2"/>
    <n v="768"/>
    <x v="162"/>
    <x v="11"/>
    <n v="348"/>
    <x v="0"/>
    <x v="210"/>
    <x v="349"/>
    <x v="3"/>
    <s v="Измаил"/>
    <n v="1"/>
    <n v="768"/>
    <n v="768"/>
    <n v="187"/>
    <n v="1"/>
  </r>
  <r>
    <n v="579"/>
    <n v="464"/>
    <x v="34"/>
    <x v="14"/>
    <n v="356"/>
    <n v="262.63492063492066"/>
    <n v="0.35549377493049672"/>
    <n v="271"/>
    <n v="0.31365313653136528"/>
    <n v="4"/>
    <n v="1424"/>
    <x v="167"/>
    <x v="11"/>
    <n v="255"/>
    <x v="0"/>
    <x v="117"/>
    <x v="384"/>
    <x v="3"/>
    <s v="Филимон"/>
    <n v="7"/>
    <n v="2740"/>
    <n v="391.42857142857144"/>
    <n v="187"/>
    <n v="0.14285714285714285"/>
  </r>
  <r>
    <n v="580"/>
    <n v="426"/>
    <x v="41"/>
    <x v="2"/>
    <n v="438"/>
    <n v="283.468085106383"/>
    <n v="0.54514748930421075"/>
    <n v="321.63636363636363"/>
    <n v="0.36178631995477684"/>
    <n v="1"/>
    <n v="438"/>
    <x v="227"/>
    <x v="2"/>
    <n v="27"/>
    <x v="1"/>
    <x v="202"/>
    <x v="317"/>
    <x v="3"/>
    <s v="Аггей"/>
    <n v="2"/>
    <n v="1350"/>
    <n v="675"/>
    <n v="187"/>
    <n v="0.5"/>
  </r>
  <r>
    <n v="581"/>
    <n v="224"/>
    <x v="21"/>
    <x v="15"/>
    <n v="232"/>
    <n v="273.72549019607845"/>
    <n v="-0.15243553008596"/>
    <n v="280.23809523809524"/>
    <n v="-0.17213254035683945"/>
    <n v="5"/>
    <n v="1160"/>
    <x v="278"/>
    <x v="15"/>
    <n v="219"/>
    <x v="0"/>
    <x v="3"/>
    <x v="385"/>
    <x v="4"/>
    <s v="Арсений"/>
    <n v="3"/>
    <n v="2211"/>
    <n v="737"/>
    <n v="186"/>
    <n v="0.33333333333333331"/>
  </r>
  <r>
    <n v="582"/>
    <n v="198"/>
    <x v="73"/>
    <x v="10"/>
    <n v="383"/>
    <n v="271.74545454545455"/>
    <n v="0.40940719925063562"/>
    <n v="316.58333333333331"/>
    <n v="0.2097920505396158"/>
    <n v="2"/>
    <n v="766"/>
    <x v="358"/>
    <x v="4"/>
    <n v="272"/>
    <x v="1"/>
    <x v="209"/>
    <x v="386"/>
    <x v="4"/>
    <s v="Захар"/>
    <n v="4"/>
    <n v="4204"/>
    <n v="1051"/>
    <n v="186"/>
    <n v="0.25"/>
  </r>
  <r>
    <n v="537"/>
    <n v="169"/>
    <x v="9"/>
    <x v="9"/>
    <n v="429"/>
    <n v="274.16279069767444"/>
    <n v="0.56476376282975638"/>
    <n v="258.30769230769232"/>
    <n v="0.66081000595592609"/>
    <n v="2"/>
    <n v="858"/>
    <x v="143"/>
    <x v="18"/>
    <n v="326"/>
    <x v="1"/>
    <x v="139"/>
    <x v="354"/>
    <x v="2"/>
    <s v="Марина"/>
    <n v="3"/>
    <n v="3626"/>
    <n v="1208.6666666666667"/>
    <n v="314"/>
    <n v="0.33333333333333331"/>
  </r>
  <r>
    <n v="584"/>
    <n v="355"/>
    <x v="7"/>
    <x v="7"/>
    <n v="210"/>
    <n v="249.02380952380952"/>
    <n v="-0.15670714217420401"/>
    <n v="276.21052631578948"/>
    <n v="-0.23971036585365857"/>
    <n v="1"/>
    <n v="210"/>
    <x v="272"/>
    <x v="5"/>
    <n v="446"/>
    <x v="0"/>
    <x v="63"/>
    <x v="387"/>
    <x v="4"/>
    <s v="Лора"/>
    <n v="3"/>
    <n v="1224"/>
    <n v="408"/>
    <n v="186"/>
    <n v="0.33333333333333331"/>
  </r>
  <r>
    <n v="585"/>
    <n v="118"/>
    <x v="0"/>
    <x v="0"/>
    <n v="214"/>
    <n v="252.76271186440678"/>
    <n v="-0.15335613223362166"/>
    <n v="240.5"/>
    <n v="-0.11018711018711014"/>
    <n v="2"/>
    <n v="428"/>
    <x v="259"/>
    <x v="5"/>
    <n v="138"/>
    <x v="0"/>
    <x v="191"/>
    <x v="307"/>
    <x v="3"/>
    <s v="Нинель"/>
    <n v="4"/>
    <n v="1084"/>
    <n v="271"/>
    <n v="187"/>
    <n v="0.25"/>
  </r>
  <r>
    <n v="586"/>
    <n v="414"/>
    <x v="17"/>
    <x v="9"/>
    <n v="115"/>
    <n v="274.16279069767444"/>
    <n v="-0.58054118245822384"/>
    <n v="253.6875"/>
    <n v="-0.54668637595466862"/>
    <n v="2"/>
    <n v="230"/>
    <x v="359"/>
    <x v="3"/>
    <n v="402"/>
    <x v="0"/>
    <x v="193"/>
    <x v="92"/>
    <x v="0"/>
    <s v="Пахом"/>
    <n v="5"/>
    <n v="2388"/>
    <n v="477.6"/>
    <n v="191"/>
    <n v="0.2"/>
  </r>
  <r>
    <n v="900"/>
    <n v="208"/>
    <x v="67"/>
    <x v="3"/>
    <n v="476"/>
    <n v="267.85483870967744"/>
    <n v="0.77708195339314745"/>
    <n v="268"/>
    <n v="0.77611940298507465"/>
    <n v="5"/>
    <n v="2380"/>
    <x v="142"/>
    <x v="18"/>
    <n v="326"/>
    <x v="1"/>
    <x v="139"/>
    <x v="360"/>
    <x v="2"/>
    <s v="Марина"/>
    <n v="3"/>
    <n v="3626"/>
    <n v="1208.6666666666667"/>
    <n v="314"/>
    <n v="0.33333333333333331"/>
  </r>
  <r>
    <n v="64"/>
    <n v="144"/>
    <x v="70"/>
    <x v="12"/>
    <n v="473"/>
    <n v="265.47674418604652"/>
    <n v="0.78170031974070331"/>
    <n v="235.55555555555554"/>
    <n v="1.0080188679245285"/>
    <n v="5"/>
    <n v="2365"/>
    <x v="360"/>
    <x v="10"/>
    <n v="328"/>
    <x v="0"/>
    <x v="128"/>
    <x v="152"/>
    <x v="2"/>
    <s v="Регина"/>
    <n v="5"/>
    <n v="4281"/>
    <n v="856.2"/>
    <n v="314"/>
    <n v="0.2"/>
  </r>
  <r>
    <n v="156"/>
    <n v="333"/>
    <x v="42"/>
    <x v="6"/>
    <n v="74"/>
    <n v="258.5128205128205"/>
    <n v="-0.71374727236659385"/>
    <n v="216.4"/>
    <n v="-0.65804066543438078"/>
    <n v="2"/>
    <n v="148"/>
    <x v="41"/>
    <x v="7"/>
    <n v="328"/>
    <x v="0"/>
    <x v="128"/>
    <x v="242"/>
    <x v="2"/>
    <s v="Регина"/>
    <n v="5"/>
    <n v="4281"/>
    <n v="856.2"/>
    <n v="314"/>
    <n v="0.2"/>
  </r>
  <r>
    <n v="186"/>
    <n v="446"/>
    <x v="40"/>
    <x v="15"/>
    <n v="316"/>
    <n v="273.72549019607845"/>
    <n v="0.15444126074498565"/>
    <n v="320.57142857142856"/>
    <n v="-1.426024955436711E-2"/>
    <n v="2"/>
    <n v="632"/>
    <x v="113"/>
    <x v="7"/>
    <n v="328"/>
    <x v="0"/>
    <x v="128"/>
    <x v="369"/>
    <x v="2"/>
    <s v="Регина"/>
    <n v="5"/>
    <n v="4281"/>
    <n v="856.2"/>
    <n v="314"/>
    <n v="0.2"/>
  </r>
  <r>
    <n v="486"/>
    <n v="321"/>
    <x v="12"/>
    <x v="10"/>
    <n v="322"/>
    <n v="271.74545454545455"/>
    <n v="0.18493242339087379"/>
    <n v="212.8125"/>
    <n v="0.51306901615271649"/>
    <n v="3"/>
    <n v="966"/>
    <x v="359"/>
    <x v="5"/>
    <n v="328"/>
    <x v="0"/>
    <x v="128"/>
    <x v="344"/>
    <x v="2"/>
    <s v="Регина"/>
    <n v="5"/>
    <n v="4281"/>
    <n v="856.2"/>
    <n v="314"/>
    <n v="0.2"/>
  </r>
  <r>
    <n v="592"/>
    <n v="291"/>
    <x v="59"/>
    <x v="6"/>
    <n v="455"/>
    <n v="258.5128205128205"/>
    <n v="0.76006744693513206"/>
    <n v="289.88888888888891"/>
    <n v="0.56956688386354903"/>
    <n v="5"/>
    <n v="2275"/>
    <x v="77"/>
    <x v="19"/>
    <n v="245"/>
    <x v="1"/>
    <x v="211"/>
    <x v="388"/>
    <x v="0"/>
    <s v="Феврония"/>
    <n v="2"/>
    <n v="3207"/>
    <n v="1603.5"/>
    <n v="191"/>
    <n v="0.5"/>
  </r>
  <r>
    <n v="593"/>
    <n v="360"/>
    <x v="46"/>
    <x v="1"/>
    <n v="137"/>
    <n v="264.8679245283019"/>
    <n v="-0.48276107707650662"/>
    <n v="236.91666666666666"/>
    <n v="-0.42173760112557157"/>
    <n v="2"/>
    <n v="274"/>
    <x v="361"/>
    <x v="13"/>
    <n v="80"/>
    <x v="1"/>
    <x v="114"/>
    <x v="389"/>
    <x v="1"/>
    <s v="Рубен"/>
    <n v="4"/>
    <n v="2588"/>
    <n v="647"/>
    <n v="122"/>
    <n v="0.25"/>
  </r>
  <r>
    <n v="594"/>
    <n v="182"/>
    <x v="13"/>
    <x v="1"/>
    <n v="152"/>
    <n v="264.8679245283019"/>
    <n v="-0.42612907821627011"/>
    <n v="320.84615384615387"/>
    <n v="-0.5262526971949173"/>
    <n v="3"/>
    <n v="456"/>
    <x v="362"/>
    <x v="13"/>
    <n v="466"/>
    <x v="0"/>
    <x v="155"/>
    <x v="390"/>
    <x v="1"/>
    <s v="Никитина"/>
    <n v="2"/>
    <n v="2048"/>
    <n v="1024"/>
    <n v="122"/>
    <n v="0.5"/>
  </r>
  <r>
    <n v="998"/>
    <n v="414"/>
    <x v="17"/>
    <x v="9"/>
    <n v="170"/>
    <n v="274.16279069767444"/>
    <n v="-0.37993044363389605"/>
    <n v="253.6875"/>
    <n v="-0.32988420793298845"/>
    <n v="1"/>
    <n v="170"/>
    <x v="363"/>
    <x v="3"/>
    <n v="328"/>
    <x v="0"/>
    <x v="128"/>
    <x v="391"/>
    <x v="2"/>
    <s v="Регина"/>
    <n v="5"/>
    <n v="4281"/>
    <n v="856.2"/>
    <n v="314"/>
    <n v="0.2"/>
  </r>
  <r>
    <n v="596"/>
    <n v="215"/>
    <x v="5"/>
    <x v="5"/>
    <n v="496"/>
    <n v="268.60344827586209"/>
    <n v="0.84658835612041838"/>
    <n v="281.96875"/>
    <n v="0.75906017954117266"/>
    <n v="2"/>
    <n v="992"/>
    <x v="364"/>
    <x v="3"/>
    <n v="342"/>
    <x v="0"/>
    <x v="69"/>
    <x v="392"/>
    <x v="4"/>
    <s v="Фёкла"/>
    <n v="4"/>
    <n v="4488"/>
    <n v="1122"/>
    <n v="186"/>
    <n v="0.25"/>
  </r>
  <r>
    <n v="597"/>
    <n v="137"/>
    <x v="17"/>
    <x v="9"/>
    <n v="411"/>
    <n v="274.16279069767444"/>
    <n v="0.49910933921452183"/>
    <n v="253.6875"/>
    <n v="0.62010347376201036"/>
    <n v="1"/>
    <n v="411"/>
    <x v="234"/>
    <x v="15"/>
    <n v="130"/>
    <x v="1"/>
    <x v="58"/>
    <x v="393"/>
    <x v="4"/>
    <s v="Виктор"/>
    <n v="5"/>
    <n v="3292"/>
    <n v="658.4"/>
    <n v="186"/>
    <n v="0.2"/>
  </r>
  <r>
    <n v="111"/>
    <n v="457"/>
    <x v="74"/>
    <x v="5"/>
    <n v="211"/>
    <n v="268.60344827586209"/>
    <n v="-0.21445535656974135"/>
    <n v="272.25"/>
    <n v="-0.22497704315886136"/>
    <n v="4"/>
    <n v="844"/>
    <x v="281"/>
    <x v="10"/>
    <n v="333"/>
    <x v="0"/>
    <x v="77"/>
    <x v="394"/>
    <x v="2"/>
    <s v="Никодим"/>
    <n v="4"/>
    <n v="3956"/>
    <n v="989"/>
    <n v="314"/>
    <n v="0.25"/>
  </r>
  <r>
    <n v="599"/>
    <n v="359"/>
    <x v="73"/>
    <x v="10"/>
    <n v="302"/>
    <n v="271.74545454545455"/>
    <n v="0.11133413622373878"/>
    <n v="316.58333333333331"/>
    <n v="-4.6064753882600673E-2"/>
    <n v="4"/>
    <n v="1208"/>
    <x v="170"/>
    <x v="13"/>
    <n v="122"/>
    <x v="1"/>
    <x v="134"/>
    <x v="395"/>
    <x v="1"/>
    <s v="Максим"/>
    <n v="1"/>
    <n v="1208"/>
    <n v="1208"/>
    <n v="122"/>
    <n v="1"/>
  </r>
  <r>
    <n v="600"/>
    <n v="364"/>
    <x v="35"/>
    <x v="0"/>
    <n v="138"/>
    <n v="252.76271186440678"/>
    <n v="-0.45403339368336348"/>
    <n v="293.41176470588238"/>
    <n v="-0.52967121090617486"/>
    <n v="4"/>
    <n v="552"/>
    <x v="355"/>
    <x v="13"/>
    <n v="199"/>
    <x v="0"/>
    <x v="212"/>
    <x v="115"/>
    <x v="0"/>
    <s v="Алевтина"/>
    <n v="2"/>
    <n v="902"/>
    <n v="451"/>
    <n v="191"/>
    <n v="0.5"/>
  </r>
  <r>
    <n v="281"/>
    <n v="236"/>
    <x v="41"/>
    <x v="2"/>
    <n v="221"/>
    <n v="283.468085106383"/>
    <n v="-0.22037078736020421"/>
    <n v="321.63636363636363"/>
    <n v="-0.31288863764838892"/>
    <n v="4"/>
    <n v="884"/>
    <x v="224"/>
    <x v="11"/>
    <n v="333"/>
    <x v="0"/>
    <x v="77"/>
    <x v="396"/>
    <x v="2"/>
    <s v="Никодим"/>
    <n v="4"/>
    <n v="3956"/>
    <n v="989"/>
    <n v="314"/>
    <n v="0.25"/>
  </r>
  <r>
    <n v="602"/>
    <n v="157"/>
    <x v="20"/>
    <x v="14"/>
    <n v="473"/>
    <n v="262.63492063492066"/>
    <n v="0.80097908860147449"/>
    <n v="238.72222222222223"/>
    <n v="0.98138235978589705"/>
    <n v="5"/>
    <n v="2365"/>
    <x v="134"/>
    <x v="13"/>
    <n v="477"/>
    <x v="0"/>
    <x v="6"/>
    <x v="175"/>
    <x v="0"/>
    <s v="Зоя"/>
    <n v="5"/>
    <n v="6766"/>
    <n v="1353.2"/>
    <n v="191"/>
    <n v="0.2"/>
  </r>
  <r>
    <n v="603"/>
    <n v="105"/>
    <x v="44"/>
    <x v="9"/>
    <n v="187"/>
    <n v="274.16279069767444"/>
    <n v="-0.31792348799728565"/>
    <n v="280.66666666666669"/>
    <n v="-0.333729216152019"/>
    <n v="1"/>
    <n v="187"/>
    <x v="241"/>
    <x v="11"/>
    <n v="24"/>
    <x v="0"/>
    <x v="22"/>
    <x v="44"/>
    <x v="0"/>
    <s v="Ульяна"/>
    <n v="3"/>
    <n v="4112"/>
    <n v="1370.6666666666667"/>
    <n v="191"/>
    <n v="0.33333333333333331"/>
  </r>
  <r>
    <n v="604"/>
    <n v="479"/>
    <x v="52"/>
    <x v="4"/>
    <n v="314"/>
    <n v="250.48780487804879"/>
    <n v="0.25355404089581302"/>
    <n v="247.66666666666666"/>
    <n v="0.26783310901749657"/>
    <n v="3"/>
    <n v="942"/>
    <x v="365"/>
    <x v="7"/>
    <n v="293"/>
    <x v="0"/>
    <x v="82"/>
    <x v="397"/>
    <x v="1"/>
    <s v="Брагин"/>
    <n v="2"/>
    <n v="1255"/>
    <n v="627.5"/>
    <n v="122"/>
    <n v="0.5"/>
  </r>
  <r>
    <n v="605"/>
    <n v="285"/>
    <x v="15"/>
    <x v="12"/>
    <n v="122"/>
    <n v="265.47674418604652"/>
    <n v="-0.5404493889886558"/>
    <n v="276.67567567567568"/>
    <n v="-0.55905050307707338"/>
    <n v="5"/>
    <n v="610"/>
    <x v="103"/>
    <x v="10"/>
    <n v="447"/>
    <x v="0"/>
    <x v="213"/>
    <x v="398"/>
    <x v="4"/>
    <s v="Жанна"/>
    <n v="1"/>
    <n v="610"/>
    <n v="610"/>
    <n v="186"/>
    <n v="1"/>
  </r>
  <r>
    <n v="606"/>
    <n v="93"/>
    <x v="8"/>
    <x v="8"/>
    <n v="184"/>
    <n v="271.18181818181819"/>
    <n v="-0.32148843446195108"/>
    <n v="291.45454545454544"/>
    <n v="-0.36868371802869615"/>
    <n v="2"/>
    <n v="368"/>
    <x v="0"/>
    <x v="11"/>
    <n v="163"/>
    <x v="0"/>
    <x v="214"/>
    <x v="89"/>
    <x v="0"/>
    <s v="Виктория"/>
    <n v="3"/>
    <n v="1092"/>
    <n v="364"/>
    <n v="191"/>
    <n v="0.33333333333333331"/>
  </r>
  <r>
    <n v="388"/>
    <n v="36"/>
    <x v="70"/>
    <x v="12"/>
    <n v="83"/>
    <n v="265.47674418604652"/>
    <n v="-0.6873549121808068"/>
    <n v="235.55555555555554"/>
    <n v="-0.64764150943396226"/>
    <n v="4"/>
    <n v="332"/>
    <x v="171"/>
    <x v="4"/>
    <n v="333"/>
    <x v="0"/>
    <x v="77"/>
    <x v="12"/>
    <x v="2"/>
    <s v="Никодим"/>
    <n v="4"/>
    <n v="3956"/>
    <n v="989"/>
    <n v="314"/>
    <n v="0.25"/>
  </r>
  <r>
    <n v="608"/>
    <n v="122"/>
    <x v="44"/>
    <x v="9"/>
    <n v="482"/>
    <n v="274.16279069767444"/>
    <n v="0.75807956569683599"/>
    <n v="280.66666666666669"/>
    <n v="0.71733966745843225"/>
    <n v="4"/>
    <n v="1928"/>
    <x v="241"/>
    <x v="17"/>
    <n v="320"/>
    <x v="1"/>
    <x v="92"/>
    <x v="399"/>
    <x v="1"/>
    <s v="Ия"/>
    <n v="1"/>
    <n v="1928"/>
    <n v="1928"/>
    <n v="122"/>
    <n v="1"/>
  </r>
  <r>
    <n v="609"/>
    <n v="415"/>
    <x v="21"/>
    <x v="15"/>
    <n v="350"/>
    <n v="273.72549019607845"/>
    <n v="0.27865329512893977"/>
    <n v="280.23809523809524"/>
    <n v="0.24893797790994054"/>
    <n v="1"/>
    <n v="350"/>
    <x v="366"/>
    <x v="0"/>
    <n v="199"/>
    <x v="0"/>
    <x v="212"/>
    <x v="155"/>
    <x v="0"/>
    <s v="Алевтина"/>
    <n v="2"/>
    <n v="902"/>
    <n v="451"/>
    <n v="191"/>
    <n v="0.5"/>
  </r>
  <r>
    <n v="610"/>
    <n v="315"/>
    <x v="39"/>
    <x v="16"/>
    <n v="232"/>
    <n v="263.25423728813558"/>
    <n v="-0.11872263713623488"/>
    <n v="287.10000000000002"/>
    <n v="-0.19191919191919193"/>
    <n v="1"/>
    <n v="232"/>
    <x v="367"/>
    <x v="4"/>
    <n v="247"/>
    <x v="0"/>
    <x v="65"/>
    <x v="400"/>
    <x v="0"/>
    <s v="Павел"/>
    <n v="3"/>
    <n v="830"/>
    <n v="276.66666666666669"/>
    <n v="191"/>
    <n v="0.33333333333333331"/>
  </r>
  <r>
    <n v="801"/>
    <n v="148"/>
    <x v="5"/>
    <x v="5"/>
    <n v="474"/>
    <n v="268.60344827586209"/>
    <n v="0.76468322742152872"/>
    <n v="281.96875"/>
    <n v="0.68103734899700763"/>
    <n v="4"/>
    <n v="1896"/>
    <x v="350"/>
    <x v="11"/>
    <n v="333"/>
    <x v="0"/>
    <x v="77"/>
    <x v="207"/>
    <x v="2"/>
    <s v="Никодим"/>
    <n v="4"/>
    <n v="3956"/>
    <n v="989"/>
    <n v="314"/>
    <n v="0.25"/>
  </r>
  <r>
    <n v="205"/>
    <n v="226"/>
    <x v="63"/>
    <x v="14"/>
    <n v="339"/>
    <n v="262.63492063492066"/>
    <n v="0.29076513961078199"/>
    <n v="311.33333333333331"/>
    <n v="8.8865096359743045E-2"/>
    <n v="4"/>
    <n v="1356"/>
    <x v="173"/>
    <x v="6"/>
    <n v="337"/>
    <x v="0"/>
    <x v="98"/>
    <x v="401"/>
    <x v="2"/>
    <s v="Евпраксия"/>
    <n v="2"/>
    <n v="1634"/>
    <n v="817"/>
    <n v="314"/>
    <n v="0.5"/>
  </r>
  <r>
    <n v="972"/>
    <n v="418"/>
    <x v="68"/>
    <x v="9"/>
    <n v="139"/>
    <n v="274.16279069767444"/>
    <n v="-0.49300195097124444"/>
    <n v="369.2"/>
    <n v="-0.62351029252437695"/>
    <n v="2"/>
    <n v="278"/>
    <x v="368"/>
    <x v="16"/>
    <n v="337"/>
    <x v="0"/>
    <x v="98"/>
    <x v="402"/>
    <x v="2"/>
    <s v="Евпраксия"/>
    <n v="2"/>
    <n v="1634"/>
    <n v="817"/>
    <n v="314"/>
    <n v="0.5"/>
  </r>
  <r>
    <n v="559"/>
    <n v="309"/>
    <x v="27"/>
    <x v="3"/>
    <n v="368"/>
    <n v="267.85483870967744"/>
    <n v="0.37387848497621468"/>
    <n v="288.23809523809524"/>
    <n v="0.27672228646951913"/>
    <n v="3"/>
    <n v="1104"/>
    <x v="9"/>
    <x v="6"/>
    <n v="340"/>
    <x v="1"/>
    <x v="66"/>
    <x v="403"/>
    <x v="2"/>
    <s v="Леон"/>
    <n v="2"/>
    <n v="1598"/>
    <n v="799"/>
    <n v="314"/>
    <n v="0.5"/>
  </r>
  <r>
    <n v="615"/>
    <n v="211"/>
    <x v="23"/>
    <x v="4"/>
    <n v="338"/>
    <n v="250.48780487804879"/>
    <n v="0.3493670886075948"/>
    <n v="303.8235294117647"/>
    <n v="0.11248789932236214"/>
    <n v="4"/>
    <n v="1352"/>
    <x v="317"/>
    <x v="8"/>
    <n v="379"/>
    <x v="1"/>
    <x v="215"/>
    <x v="404"/>
    <x v="4"/>
    <s v="Кира"/>
    <n v="2"/>
    <n v="2152"/>
    <n v="1076"/>
    <n v="186"/>
    <n v="0.5"/>
  </r>
  <r>
    <n v="616"/>
    <n v="26"/>
    <x v="12"/>
    <x v="10"/>
    <n v="143"/>
    <n v="271.74545454545455"/>
    <n v="-0.47377224675498464"/>
    <n v="212.8125"/>
    <n v="-0.32804698972099855"/>
    <n v="2"/>
    <n v="286"/>
    <x v="334"/>
    <x v="13"/>
    <n v="183"/>
    <x v="0"/>
    <x v="36"/>
    <x v="405"/>
    <x v="4"/>
    <s v="Ия"/>
    <n v="2"/>
    <n v="2001"/>
    <n v="1000.5"/>
    <n v="186"/>
    <n v="0.5"/>
  </r>
  <r>
    <n v="617"/>
    <n v="22"/>
    <x v="3"/>
    <x v="3"/>
    <n v="217"/>
    <n v="267.85483870967744"/>
    <n v="-0.18985969771782985"/>
    <n v="250.25925925925927"/>
    <n v="-0.13289921562823737"/>
    <n v="3"/>
    <n v="651"/>
    <x v="359"/>
    <x v="12"/>
    <n v="37"/>
    <x v="0"/>
    <x v="18"/>
    <x v="406"/>
    <x v="3"/>
    <s v="Нина"/>
    <n v="2"/>
    <n v="1866"/>
    <n v="933"/>
    <n v="187"/>
    <n v="0.5"/>
  </r>
  <r>
    <n v="618"/>
    <n v="150"/>
    <x v="6"/>
    <x v="6"/>
    <n v="347"/>
    <n v="258.5128205128205"/>
    <n v="0.34229319579448525"/>
    <n v="260.64705882352939"/>
    <n v="0.33130218912209441"/>
    <n v="3"/>
    <n v="1041"/>
    <x v="369"/>
    <x v="2"/>
    <n v="201"/>
    <x v="0"/>
    <x v="216"/>
    <x v="146"/>
    <x v="4"/>
    <s v="Ростислав"/>
    <n v="2"/>
    <n v="1367"/>
    <n v="683.5"/>
    <n v="186"/>
    <n v="0.5"/>
  </r>
  <r>
    <n v="951"/>
    <n v="199"/>
    <x v="38"/>
    <x v="12"/>
    <n v="494"/>
    <n v="265.47674418604652"/>
    <n v="0.86080329376724629"/>
    <n v="236.27586206896552"/>
    <n v="1.0907764156450672"/>
    <n v="1"/>
    <n v="494"/>
    <x v="370"/>
    <x v="2"/>
    <n v="340"/>
    <x v="1"/>
    <x v="66"/>
    <x v="407"/>
    <x v="2"/>
    <s v="Леон"/>
    <n v="2"/>
    <n v="1598"/>
    <n v="799"/>
    <n v="314"/>
    <n v="0.5"/>
  </r>
  <r>
    <n v="620"/>
    <n v="67"/>
    <x v="39"/>
    <x v="16"/>
    <n v="142"/>
    <n v="263.25423728813558"/>
    <n v="-0.46059747617821267"/>
    <n v="287.10000000000002"/>
    <n v="-0.50539881574364331"/>
    <n v="4"/>
    <n v="568"/>
    <x v="355"/>
    <x v="0"/>
    <n v="69"/>
    <x v="1"/>
    <x v="180"/>
    <x v="408"/>
    <x v="4"/>
    <s v="Елизар"/>
    <n v="2"/>
    <n v="1042"/>
    <n v="521"/>
    <n v="186"/>
    <n v="0.5"/>
  </r>
  <r>
    <n v="621"/>
    <n v="453"/>
    <x v="18"/>
    <x v="12"/>
    <n v="459"/>
    <n v="265.47674418604652"/>
    <n v="0.72896500372300821"/>
    <n v="329.27272727272725"/>
    <n v="0.39398122584207629"/>
    <n v="1"/>
    <n v="459"/>
    <x v="10"/>
    <x v="6"/>
    <n v="498"/>
    <x v="0"/>
    <x v="217"/>
    <x v="132"/>
    <x v="3"/>
    <s v="Евстафий"/>
    <n v="2"/>
    <n v="1380"/>
    <n v="690"/>
    <n v="187"/>
    <n v="0.5"/>
  </r>
  <r>
    <n v="287"/>
    <n v="351"/>
    <x v="55"/>
    <x v="15"/>
    <n v="93"/>
    <n v="273.72549019607845"/>
    <n v="-0.66024355300859594"/>
    <n v="241.83333333333334"/>
    <n v="-0.61543762922122669"/>
    <n v="3"/>
    <n v="279"/>
    <x v="371"/>
    <x v="12"/>
    <n v="341"/>
    <x v="1"/>
    <x v="15"/>
    <x v="409"/>
    <x v="2"/>
    <s v="Алевтина"/>
    <n v="3"/>
    <n v="800"/>
    <n v="266.66666666666669"/>
    <n v="314"/>
    <n v="0.33333333333333331"/>
  </r>
  <r>
    <n v="623"/>
    <n v="49"/>
    <x v="60"/>
    <x v="13"/>
    <n v="465"/>
    <n v="258.375"/>
    <n v="0.79970972423802622"/>
    <n v="317.85714285714283"/>
    <n v="0.46292134831460685"/>
    <n v="2"/>
    <n v="930"/>
    <x v="372"/>
    <x v="2"/>
    <n v="365"/>
    <x v="1"/>
    <x v="61"/>
    <x v="396"/>
    <x v="1"/>
    <s v="Елизавета"/>
    <n v="3"/>
    <n v="2355"/>
    <n v="785"/>
    <n v="122"/>
    <n v="0.33333333333333331"/>
  </r>
  <r>
    <n v="624"/>
    <n v="313"/>
    <x v="3"/>
    <x v="3"/>
    <n v="152"/>
    <n v="267.85483870967744"/>
    <n v="-0.43252845185765043"/>
    <n v="250.25925925925927"/>
    <n v="-0.39262986532484834"/>
    <n v="1"/>
    <n v="152"/>
    <x v="373"/>
    <x v="7"/>
    <n v="127"/>
    <x v="1"/>
    <x v="122"/>
    <x v="410"/>
    <x v="3"/>
    <s v="Аристарх"/>
    <n v="2"/>
    <n v="1464"/>
    <n v="732"/>
    <n v="187"/>
    <n v="0.5"/>
  </r>
  <r>
    <n v="508"/>
    <n v="403"/>
    <x v="47"/>
    <x v="8"/>
    <n v="240"/>
    <n v="271.18181818181819"/>
    <n v="-0.11498491451558834"/>
    <n v="243.3"/>
    <n v="-1.3563501849568449E-2"/>
    <n v="1"/>
    <n v="240"/>
    <x v="374"/>
    <x v="2"/>
    <n v="341"/>
    <x v="1"/>
    <x v="15"/>
    <x v="122"/>
    <x v="2"/>
    <s v="Алевтина"/>
    <n v="3"/>
    <n v="800"/>
    <n v="266.66666666666669"/>
    <n v="314"/>
    <n v="0.33333333333333331"/>
  </r>
  <r>
    <n v="819"/>
    <n v="245"/>
    <x v="0"/>
    <x v="0"/>
    <n v="281"/>
    <n v="252.76271186440678"/>
    <n v="0.11171461141286132"/>
    <n v="240.5"/>
    <n v="0.16839916839916835"/>
    <n v="1"/>
    <n v="281"/>
    <x v="100"/>
    <x v="8"/>
    <n v="341"/>
    <x v="1"/>
    <x v="15"/>
    <x v="411"/>
    <x v="2"/>
    <s v="Алевтина"/>
    <n v="3"/>
    <n v="800"/>
    <n v="266.66666666666669"/>
    <n v="314"/>
    <n v="0.33333333333333331"/>
  </r>
  <r>
    <n v="627"/>
    <n v="154"/>
    <x v="4"/>
    <x v="4"/>
    <n v="75"/>
    <n v="250.48780487804879"/>
    <n v="-0.70058422590068159"/>
    <n v="159.19999999999999"/>
    <n v="-0.52889447236180898"/>
    <n v="1"/>
    <n v="75"/>
    <x v="375"/>
    <x v="5"/>
    <n v="255"/>
    <x v="0"/>
    <x v="117"/>
    <x v="242"/>
    <x v="3"/>
    <s v="Филимон"/>
    <n v="7"/>
    <n v="2740"/>
    <n v="391.42857142857144"/>
    <n v="187"/>
    <n v="0.14285714285714285"/>
  </r>
  <r>
    <n v="628"/>
    <n v="462"/>
    <x v="19"/>
    <x v="13"/>
    <n v="147"/>
    <n v="258.375"/>
    <n v="-0.43105950653120462"/>
    <n v="269.70588235294116"/>
    <n v="-0.45496183206106866"/>
    <n v="5"/>
    <n v="735"/>
    <x v="376"/>
    <x v="17"/>
    <n v="229"/>
    <x v="1"/>
    <x v="39"/>
    <x v="36"/>
    <x v="1"/>
    <s v="Татьяна"/>
    <n v="5"/>
    <n v="3236"/>
    <n v="647.20000000000005"/>
    <n v="122"/>
    <n v="0.2"/>
  </r>
  <r>
    <n v="67"/>
    <n v="425"/>
    <x v="13"/>
    <x v="1"/>
    <n v="365"/>
    <n v="264.8679245283019"/>
    <n v="0.37804530559908822"/>
    <n v="320.84615384615387"/>
    <n v="0.13761687844641557"/>
    <n v="2"/>
    <n v="730"/>
    <x v="215"/>
    <x v="9"/>
    <n v="346"/>
    <x v="0"/>
    <x v="106"/>
    <x v="412"/>
    <x v="2"/>
    <s v="Капитон"/>
    <n v="4"/>
    <n v="3146"/>
    <n v="786.5"/>
    <n v="314"/>
    <n v="0.25"/>
  </r>
  <r>
    <n v="190"/>
    <n v="69"/>
    <x v="64"/>
    <x v="15"/>
    <n v="88"/>
    <n v="273.72549019607845"/>
    <n v="-0.67851002865329513"/>
    <n v="266.27272727272725"/>
    <n v="-0.6695117787640833"/>
    <n v="4"/>
    <n v="352"/>
    <x v="377"/>
    <x v="3"/>
    <n v="346"/>
    <x v="0"/>
    <x v="106"/>
    <x v="413"/>
    <x v="2"/>
    <s v="Капитон"/>
    <n v="4"/>
    <n v="3146"/>
    <n v="786.5"/>
    <n v="314"/>
    <n v="0.25"/>
  </r>
  <r>
    <n v="770"/>
    <n v="155"/>
    <x v="31"/>
    <x v="16"/>
    <n v="310"/>
    <n v="263.25423728813558"/>
    <n v="0.17756889003347931"/>
    <n v="248.5"/>
    <n v="0.2474849094567404"/>
    <n v="4"/>
    <n v="1240"/>
    <x v="71"/>
    <x v="11"/>
    <n v="346"/>
    <x v="0"/>
    <x v="106"/>
    <x v="234"/>
    <x v="2"/>
    <s v="Капитон"/>
    <n v="4"/>
    <n v="3146"/>
    <n v="786.5"/>
    <n v="314"/>
    <n v="0.25"/>
  </r>
  <r>
    <n v="632"/>
    <n v="337"/>
    <x v="15"/>
    <x v="12"/>
    <n v="132"/>
    <n v="265.47674418604652"/>
    <n v="-0.50278130611887351"/>
    <n v="276.67567567567568"/>
    <n v="-0.52290710168994825"/>
    <n v="3"/>
    <n v="396"/>
    <x v="315"/>
    <x v="18"/>
    <n v="434"/>
    <x v="1"/>
    <x v="34"/>
    <x v="130"/>
    <x v="3"/>
    <s v="Христофор"/>
    <n v="4"/>
    <n v="2342"/>
    <n v="585.5"/>
    <n v="187"/>
    <n v="0.25"/>
  </r>
  <r>
    <n v="864"/>
    <n v="369"/>
    <x v="30"/>
    <x v="18"/>
    <n v="206"/>
    <n v="294.95238095238096"/>
    <n v="-0.30158217629964479"/>
    <n v="274.77777777777777"/>
    <n v="-0.25030327537403962"/>
    <n v="4"/>
    <n v="824"/>
    <x v="268"/>
    <x v="10"/>
    <n v="346"/>
    <x v="0"/>
    <x v="106"/>
    <x v="351"/>
    <x v="2"/>
    <s v="Капитон"/>
    <n v="4"/>
    <n v="3146"/>
    <n v="786.5"/>
    <n v="314"/>
    <n v="0.25"/>
  </r>
  <r>
    <n v="153"/>
    <n v="204"/>
    <x v="2"/>
    <x v="2"/>
    <n v="88"/>
    <n v="283.468085106383"/>
    <n v="-0.68955940854161979"/>
    <n v="232.44444444444446"/>
    <n v="-0.62141491395793502"/>
    <n v="4"/>
    <n v="352"/>
    <x v="129"/>
    <x v="14"/>
    <n v="349"/>
    <x v="1"/>
    <x v="120"/>
    <x v="168"/>
    <x v="2"/>
    <s v="Филипп"/>
    <n v="1"/>
    <n v="352"/>
    <n v="352"/>
    <n v="314"/>
    <n v="1"/>
  </r>
  <r>
    <n v="587"/>
    <n v="405"/>
    <x v="45"/>
    <x v="17"/>
    <n v="340"/>
    <n v="300.31818181818181"/>
    <n v="0.1321325866505223"/>
    <n v="331.16666666666669"/>
    <n v="2.6673376950176131E-2"/>
    <n v="1"/>
    <n v="340"/>
    <x v="272"/>
    <x v="8"/>
    <n v="351"/>
    <x v="0"/>
    <x v="58"/>
    <x v="343"/>
    <x v="2"/>
    <s v="Щукина"/>
    <n v="1"/>
    <n v="340"/>
    <n v="340"/>
    <n v="314"/>
    <n v="1"/>
  </r>
  <r>
    <n v="636"/>
    <n v="266"/>
    <x v="6"/>
    <x v="6"/>
    <n v="141"/>
    <n v="258.5128205128205"/>
    <n v="-0.45457250545526673"/>
    <n v="260.64705882352939"/>
    <n v="-0.45903859174001349"/>
    <n v="5"/>
    <n v="705"/>
    <x v="24"/>
    <x v="8"/>
    <n v="50"/>
    <x v="0"/>
    <x v="86"/>
    <x v="414"/>
    <x v="0"/>
    <s v="Гостомысл"/>
    <n v="2"/>
    <n v="1161"/>
    <n v="580.5"/>
    <n v="191"/>
    <n v="0.5"/>
  </r>
  <r>
    <n v="637"/>
    <n v="143"/>
    <x v="66"/>
    <x v="0"/>
    <n v="339"/>
    <n v="252.76271186440678"/>
    <n v="0.34117883725608533"/>
    <n v="215.85714285714286"/>
    <n v="0.57048312375909993"/>
    <n v="1"/>
    <n v="339"/>
    <x v="99"/>
    <x v="8"/>
    <n v="197"/>
    <x v="1"/>
    <x v="218"/>
    <x v="415"/>
    <x v="3"/>
    <s v="Клавдия"/>
    <n v="2"/>
    <n v="2539"/>
    <n v="1269.5"/>
    <n v="187"/>
    <n v="0.5"/>
  </r>
  <r>
    <n v="676"/>
    <n v="243"/>
    <x v="19"/>
    <x v="13"/>
    <n v="371"/>
    <n v="258.375"/>
    <n v="0.4358974358974359"/>
    <n v="269.70588235294116"/>
    <n v="0.3755725190839696"/>
    <n v="3"/>
    <n v="1113"/>
    <x v="133"/>
    <x v="1"/>
    <n v="352"/>
    <x v="1"/>
    <x v="82"/>
    <x v="347"/>
    <x v="2"/>
    <s v="Таисия"/>
    <n v="1"/>
    <n v="1113"/>
    <n v="1113"/>
    <n v="314"/>
    <n v="1"/>
  </r>
  <r>
    <n v="639"/>
    <n v="52"/>
    <x v="1"/>
    <x v="1"/>
    <n v="105"/>
    <n v="264.8679245283019"/>
    <n v="-0.60357600797834454"/>
    <n v="238.16666666666666"/>
    <n v="-0.55913226032190333"/>
    <n v="2"/>
    <n v="210"/>
    <x v="250"/>
    <x v="0"/>
    <n v="275"/>
    <x v="1"/>
    <x v="127"/>
    <x v="39"/>
    <x v="4"/>
    <s v="Андрон"/>
    <n v="3"/>
    <n v="2221"/>
    <n v="740.33333333333337"/>
    <n v="186"/>
    <n v="0.33333333333333331"/>
  </r>
  <r>
    <n v="640"/>
    <n v="47"/>
    <x v="26"/>
    <x v="10"/>
    <n v="356"/>
    <n v="271.74545454545455"/>
    <n v="0.31004951157500327"/>
    <n v="272.35294117647061"/>
    <n v="0.30712742980561547"/>
    <n v="3"/>
    <n v="1068"/>
    <x v="378"/>
    <x v="6"/>
    <n v="45"/>
    <x v="0"/>
    <x v="166"/>
    <x v="61"/>
    <x v="0"/>
    <s v="Елизар"/>
    <n v="1"/>
    <n v="1068"/>
    <n v="1068"/>
    <n v="191"/>
    <n v="1"/>
  </r>
  <r>
    <n v="641"/>
    <n v="122"/>
    <x v="44"/>
    <x v="9"/>
    <n v="240"/>
    <n v="274.16279069767444"/>
    <n v="-0.12460768513020615"/>
    <n v="280.66666666666669"/>
    <n v="-0.14489311163895491"/>
    <n v="1"/>
    <n v="240"/>
    <x v="292"/>
    <x v="1"/>
    <n v="419"/>
    <x v="0"/>
    <x v="92"/>
    <x v="416"/>
    <x v="4"/>
    <s v="Аверьян"/>
    <n v="4"/>
    <n v="2769"/>
    <n v="692.25"/>
    <n v="186"/>
    <n v="0.25"/>
  </r>
  <r>
    <n v="338"/>
    <n v="271"/>
    <x v="34"/>
    <x v="14"/>
    <n v="382"/>
    <n v="262.63492063492066"/>
    <n v="0.45449051130182516"/>
    <n v="271"/>
    <n v="0.40959409594095941"/>
    <n v="1"/>
    <n v="382"/>
    <x v="26"/>
    <x v="1"/>
    <n v="355"/>
    <x v="1"/>
    <x v="219"/>
    <x v="298"/>
    <x v="2"/>
    <s v="Ия"/>
    <n v="2"/>
    <n v="451"/>
    <n v="225.5"/>
    <n v="314"/>
    <n v="0.5"/>
  </r>
  <r>
    <n v="591"/>
    <n v="361"/>
    <x v="12"/>
    <x v="10"/>
    <n v="69"/>
    <n v="271.74545454545455"/>
    <n v="-0.74608590927338425"/>
    <n v="212.8125"/>
    <n v="-0.67577092511013215"/>
    <n v="1"/>
    <n v="69"/>
    <x v="212"/>
    <x v="15"/>
    <n v="355"/>
    <x v="1"/>
    <x v="219"/>
    <x v="24"/>
    <x v="2"/>
    <s v="Ия"/>
    <n v="2"/>
    <n v="451"/>
    <n v="225.5"/>
    <n v="314"/>
    <n v="0.5"/>
  </r>
  <r>
    <n v="644"/>
    <n v="99"/>
    <x v="36"/>
    <x v="4"/>
    <n v="281"/>
    <n v="250.48780487804879"/>
    <n v="0.12181110029211295"/>
    <n v="208"/>
    <n v="0.35096153846153855"/>
    <n v="5"/>
    <n v="1405"/>
    <x v="196"/>
    <x v="6"/>
    <n v="329"/>
    <x v="0"/>
    <x v="19"/>
    <x v="46"/>
    <x v="1"/>
    <s v="Агафья"/>
    <n v="2"/>
    <n v="3213"/>
    <n v="1606.5"/>
    <n v="122"/>
    <n v="0.5"/>
  </r>
  <r>
    <n v="645"/>
    <n v="272"/>
    <x v="69"/>
    <x v="19"/>
    <n v="207"/>
    <n v="255.11627906976744"/>
    <n v="-0.18860528714676394"/>
    <n v="252.09090909090909"/>
    <n v="-0.1788676523620627"/>
    <n v="5"/>
    <n v="1035"/>
    <x v="350"/>
    <x v="15"/>
    <n v="42"/>
    <x v="0"/>
    <x v="50"/>
    <x v="197"/>
    <x v="4"/>
    <s v="Панфил"/>
    <n v="7"/>
    <n v="6110"/>
    <n v="872.85714285714289"/>
    <n v="186"/>
    <n v="0.14285714285714285"/>
  </r>
  <r>
    <n v="646"/>
    <n v="493"/>
    <x v="23"/>
    <x v="4"/>
    <n v="378"/>
    <n v="250.48780487804879"/>
    <n v="0.50905550146056466"/>
    <n v="303.8235294117647"/>
    <n v="0.24414327202323327"/>
    <n v="2"/>
    <n v="756"/>
    <x v="238"/>
    <x v="13"/>
    <n v="229"/>
    <x v="1"/>
    <x v="39"/>
    <x v="417"/>
    <x v="1"/>
    <s v="Татьяна"/>
    <n v="5"/>
    <n v="3236"/>
    <n v="647.20000000000005"/>
    <n v="122"/>
    <n v="0.2"/>
  </r>
  <r>
    <n v="647"/>
    <n v="360"/>
    <x v="46"/>
    <x v="1"/>
    <n v="120"/>
    <n v="264.8679245283019"/>
    <n v="-0.54694400911810803"/>
    <n v="236.91666666666666"/>
    <n v="-0.49349278930706997"/>
    <n v="2"/>
    <n v="240"/>
    <x v="9"/>
    <x v="15"/>
    <n v="306"/>
    <x v="0"/>
    <x v="189"/>
    <x v="418"/>
    <x v="3"/>
    <s v="Силантий"/>
    <n v="3"/>
    <n v="2276"/>
    <n v="758.66666666666663"/>
    <n v="187"/>
    <n v="0.33333333333333331"/>
  </r>
  <r>
    <n v="100"/>
    <n v="244"/>
    <x v="12"/>
    <x v="10"/>
    <n v="57"/>
    <n v="271.74545454545455"/>
    <n v="-0.79024488157366524"/>
    <n v="212.8125"/>
    <n v="-0.73215859030837005"/>
    <n v="3"/>
    <n v="171"/>
    <x v="204"/>
    <x v="18"/>
    <n v="359"/>
    <x v="1"/>
    <x v="220"/>
    <x v="385"/>
    <x v="2"/>
    <s v="Тимур"/>
    <n v="3"/>
    <n v="1747"/>
    <n v="582.33333333333337"/>
    <n v="314"/>
    <n v="0.33333333333333331"/>
  </r>
  <r>
    <n v="649"/>
    <n v="292"/>
    <x v="14"/>
    <x v="11"/>
    <n v="327"/>
    <n v="286.92307692307691"/>
    <n v="0.13967828418230566"/>
    <n v="312.66666666666669"/>
    <n v="4.5842217484008518E-2"/>
    <n v="5"/>
    <n v="1635"/>
    <x v="241"/>
    <x v="12"/>
    <n v="275"/>
    <x v="1"/>
    <x v="127"/>
    <x v="419"/>
    <x v="4"/>
    <s v="Андрон"/>
    <n v="3"/>
    <n v="2221"/>
    <n v="740.33333333333337"/>
    <n v="186"/>
    <n v="0.33333333333333331"/>
  </r>
  <r>
    <n v="650"/>
    <n v="307"/>
    <x v="63"/>
    <x v="14"/>
    <n v="407"/>
    <n v="262.63492063492066"/>
    <n v="0.54967968088964092"/>
    <n v="311.33333333333331"/>
    <n v="0.30728051391862965"/>
    <n v="1"/>
    <n v="407"/>
    <x v="346"/>
    <x v="12"/>
    <n v="103"/>
    <x v="0"/>
    <x v="123"/>
    <x v="42"/>
    <x v="0"/>
    <s v="Панкратий"/>
    <n v="4"/>
    <n v="2880"/>
    <n v="720"/>
    <n v="191"/>
    <n v="0.25"/>
  </r>
  <r>
    <n v="183"/>
    <n v="385"/>
    <x v="18"/>
    <x v="12"/>
    <n v="427"/>
    <n v="265.47674418604652"/>
    <n v="0.60842713853970465"/>
    <n v="329.27272727272725"/>
    <n v="0.29679734953064618"/>
    <n v="3"/>
    <n v="1281"/>
    <x v="92"/>
    <x v="15"/>
    <n v="359"/>
    <x v="1"/>
    <x v="220"/>
    <x v="420"/>
    <x v="2"/>
    <s v="Тимур"/>
    <n v="3"/>
    <n v="1747"/>
    <n v="582.33333333333337"/>
    <n v="314"/>
    <n v="0.33333333333333331"/>
  </r>
  <r>
    <n v="652"/>
    <n v="112"/>
    <x v="49"/>
    <x v="18"/>
    <n v="237"/>
    <n v="294.95238095238096"/>
    <n v="-0.19648046496609628"/>
    <n v="322.54545454545456"/>
    <n v="-0.26521984216459982"/>
    <n v="3"/>
    <n v="711"/>
    <x v="82"/>
    <x v="16"/>
    <n v="342"/>
    <x v="0"/>
    <x v="69"/>
    <x v="421"/>
    <x v="4"/>
    <s v="Фёкла"/>
    <n v="4"/>
    <n v="4488"/>
    <n v="1122"/>
    <n v="186"/>
    <n v="0.25"/>
  </r>
  <r>
    <n v="653"/>
    <n v="131"/>
    <x v="29"/>
    <x v="5"/>
    <n v="116"/>
    <n v="268.60344827586209"/>
    <n v="-0.568136594133128"/>
    <n v="254.18181818181819"/>
    <n v="-0.54363376251788265"/>
    <n v="5"/>
    <n v="580"/>
    <x v="239"/>
    <x v="1"/>
    <n v="246"/>
    <x v="1"/>
    <x v="163"/>
    <x v="326"/>
    <x v="0"/>
    <s v="Евфросиния"/>
    <n v="3"/>
    <n v="2466"/>
    <n v="822"/>
    <n v="191"/>
    <n v="0.33333333333333331"/>
  </r>
  <r>
    <n v="427"/>
    <n v="116"/>
    <x v="13"/>
    <x v="1"/>
    <n v="295"/>
    <n v="264.8679245283019"/>
    <n v="0.11376264425131777"/>
    <n v="320.84615384615387"/>
    <n v="-8.0556221529609284E-2"/>
    <n v="1"/>
    <n v="295"/>
    <x v="60"/>
    <x v="2"/>
    <n v="359"/>
    <x v="1"/>
    <x v="220"/>
    <x v="303"/>
    <x v="2"/>
    <s v="Тимур"/>
    <n v="3"/>
    <n v="1747"/>
    <n v="582.33333333333337"/>
    <n v="314"/>
    <n v="0.33333333333333331"/>
  </r>
  <r>
    <n v="655"/>
    <n v="39"/>
    <x v="34"/>
    <x v="14"/>
    <n v="375"/>
    <n v="262.63492063492066"/>
    <n v="0.4278375438172366"/>
    <n v="271"/>
    <n v="0.38376383763837629"/>
    <n v="2"/>
    <n v="750"/>
    <x v="143"/>
    <x v="13"/>
    <n v="366"/>
    <x v="1"/>
    <x v="35"/>
    <x v="275"/>
    <x v="0"/>
    <s v="Анна"/>
    <n v="4"/>
    <n v="2813"/>
    <n v="703.25"/>
    <n v="191"/>
    <n v="0.25"/>
  </r>
  <r>
    <n v="656"/>
    <n v="481"/>
    <x v="21"/>
    <x v="15"/>
    <n v="374"/>
    <n v="273.72549019607845"/>
    <n v="0.36633237822349551"/>
    <n v="280.23809523809524"/>
    <n v="0.33457943925233646"/>
    <n v="5"/>
    <n v="1870"/>
    <x v="25"/>
    <x v="13"/>
    <n v="254"/>
    <x v="0"/>
    <x v="181"/>
    <x v="139"/>
    <x v="1"/>
    <s v="Любовь"/>
    <n v="3"/>
    <n v="4234"/>
    <n v="1411.3333333333333"/>
    <n v="122"/>
    <n v="0.33333333333333331"/>
  </r>
  <r>
    <n v="657"/>
    <n v="438"/>
    <x v="56"/>
    <x v="7"/>
    <n v="81"/>
    <n v="249.02380952380952"/>
    <n v="-0.67472989769576441"/>
    <n v="256.89999999999998"/>
    <n v="-0.68470221876216431"/>
    <n v="4"/>
    <n v="324"/>
    <x v="290"/>
    <x v="14"/>
    <n v="79"/>
    <x v="1"/>
    <x v="221"/>
    <x v="422"/>
    <x v="4"/>
    <s v="Анжелика"/>
    <n v="3"/>
    <n v="1188"/>
    <n v="396"/>
    <n v="186"/>
    <n v="0.33333333333333331"/>
  </r>
  <r>
    <n v="658"/>
    <n v="316"/>
    <x v="38"/>
    <x v="12"/>
    <n v="428"/>
    <n v="265.47674418604652"/>
    <n v="0.61219394682668304"/>
    <n v="236.27586206896552"/>
    <n v="0.8114419147694103"/>
    <n v="3"/>
    <n v="1284"/>
    <x v="43"/>
    <x v="3"/>
    <n v="70"/>
    <x v="0"/>
    <x v="222"/>
    <x v="423"/>
    <x v="3"/>
    <s v="Эммануил"/>
    <n v="2"/>
    <n v="2192"/>
    <n v="1096"/>
    <n v="187"/>
    <n v="0.5"/>
  </r>
  <r>
    <n v="659"/>
    <n v="174"/>
    <x v="47"/>
    <x v="8"/>
    <n v="456"/>
    <n v="271.18181818181819"/>
    <n v="0.68152866242038224"/>
    <n v="243.3"/>
    <n v="0.87422934648581996"/>
    <n v="3"/>
    <n v="1368"/>
    <x v="87"/>
    <x v="17"/>
    <n v="76"/>
    <x v="0"/>
    <x v="162"/>
    <x v="209"/>
    <x v="1"/>
    <s v="Василиса"/>
    <n v="3"/>
    <n v="2148"/>
    <n v="716"/>
    <n v="122"/>
    <n v="0.33333333333333331"/>
  </r>
  <r>
    <n v="132"/>
    <n v="237"/>
    <x v="27"/>
    <x v="3"/>
    <n v="348"/>
    <n v="267.85483870967744"/>
    <n v="0.29921117601011615"/>
    <n v="288.23809523809524"/>
    <n v="0.20733520568313235"/>
    <n v="2"/>
    <n v="696"/>
    <x v="379"/>
    <x v="1"/>
    <n v="362"/>
    <x v="1"/>
    <x v="223"/>
    <x v="72"/>
    <x v="2"/>
    <s v="Авдей"/>
    <n v="3"/>
    <n v="2056"/>
    <n v="685.33333333333337"/>
    <n v="314"/>
    <n v="0.33333333333333331"/>
  </r>
  <r>
    <n v="661"/>
    <n v="269"/>
    <x v="35"/>
    <x v="0"/>
    <n v="455"/>
    <n v="252.76271186440678"/>
    <n v="0.80010728894253336"/>
    <n v="293.41176470588238"/>
    <n v="0.55072173215717712"/>
    <n v="5"/>
    <n v="2275"/>
    <x v="260"/>
    <x v="8"/>
    <n v="345"/>
    <x v="0"/>
    <x v="161"/>
    <x v="148"/>
    <x v="1"/>
    <s v="Лыткина"/>
    <n v="2"/>
    <n v="3935"/>
    <n v="1967.5"/>
    <n v="122"/>
    <n v="0.5"/>
  </r>
  <r>
    <n v="662"/>
    <n v="461"/>
    <x v="68"/>
    <x v="9"/>
    <n v="388"/>
    <n v="274.16279069767444"/>
    <n v="0.41521757570616669"/>
    <n v="369.2"/>
    <n v="5.0920910075839654E-2"/>
    <n v="4"/>
    <n v="1552"/>
    <x v="380"/>
    <x v="9"/>
    <n v="303"/>
    <x v="1"/>
    <x v="20"/>
    <x v="424"/>
    <x v="0"/>
    <s v="Чеслав"/>
    <n v="2"/>
    <n v="1914"/>
    <n v="957"/>
    <n v="191"/>
    <n v="0.5"/>
  </r>
  <r>
    <n v="499"/>
    <n v="396"/>
    <x v="30"/>
    <x v="18"/>
    <n v="482"/>
    <n v="294.95238095238096"/>
    <n v="0.63416209234743293"/>
    <n v="274.77777777777777"/>
    <n v="0.75414476344520831"/>
    <n v="2"/>
    <n v="964"/>
    <x v="313"/>
    <x v="12"/>
    <n v="362"/>
    <x v="1"/>
    <x v="223"/>
    <x v="425"/>
    <x v="2"/>
    <s v="Авдей"/>
    <n v="3"/>
    <n v="2056"/>
    <n v="685.33333333333337"/>
    <n v="314"/>
    <n v="0.33333333333333331"/>
  </r>
  <r>
    <n v="664"/>
    <n v="386"/>
    <x v="65"/>
    <x v="19"/>
    <n v="295"/>
    <n v="255.11627906976744"/>
    <n v="0.15633546034639934"/>
    <n v="251.91666666666666"/>
    <n v="0.17102216341382737"/>
    <n v="3"/>
    <n v="885"/>
    <x v="39"/>
    <x v="11"/>
    <n v="25"/>
    <x v="0"/>
    <x v="5"/>
    <x v="426"/>
    <x v="4"/>
    <s v="Аггей"/>
    <n v="5"/>
    <n v="3684"/>
    <n v="736.8"/>
    <n v="186"/>
    <n v="0.2"/>
  </r>
  <r>
    <n v="823"/>
    <n v="326"/>
    <x v="65"/>
    <x v="19"/>
    <n v="198"/>
    <n v="255.11627906976744"/>
    <n v="-0.22388331814038287"/>
    <n v="251.91666666666666"/>
    <n v="-0.21402580218326162"/>
    <n v="2"/>
    <n v="396"/>
    <x v="74"/>
    <x v="2"/>
    <n v="362"/>
    <x v="1"/>
    <x v="223"/>
    <x v="362"/>
    <x v="2"/>
    <s v="Авдей"/>
    <n v="3"/>
    <n v="2056"/>
    <n v="685.33333333333337"/>
    <n v="314"/>
    <n v="0.33333333333333331"/>
  </r>
  <r>
    <n v="139"/>
    <n v="380"/>
    <x v="3"/>
    <x v="3"/>
    <n v="344"/>
    <n v="267.85483870967744"/>
    <n v="0.2842777142168964"/>
    <n v="250.25925925925927"/>
    <n v="0.37457451531744845"/>
    <n v="5"/>
    <n v="1720"/>
    <x v="81"/>
    <x v="3"/>
    <n v="364"/>
    <x v="0"/>
    <x v="224"/>
    <x v="427"/>
    <x v="2"/>
    <s v="Евпраксия"/>
    <n v="4"/>
    <n v="5313"/>
    <n v="1328.25"/>
    <n v="314"/>
    <n v="0.25"/>
  </r>
  <r>
    <n v="667"/>
    <n v="27"/>
    <x v="15"/>
    <x v="12"/>
    <n v="301"/>
    <n v="265.47674418604652"/>
    <n v="0.13380929438044764"/>
    <n v="276.67567567567568"/>
    <n v="8.7916381752466632E-2"/>
    <n v="1"/>
    <n v="301"/>
    <x v="295"/>
    <x v="13"/>
    <n v="494"/>
    <x v="1"/>
    <x v="6"/>
    <x v="98"/>
    <x v="1"/>
    <s v="Анна"/>
    <n v="1"/>
    <n v="301"/>
    <n v="301"/>
    <n v="122"/>
    <n v="1"/>
  </r>
  <r>
    <n v="668"/>
    <n v="435"/>
    <x v="26"/>
    <x v="10"/>
    <n v="452"/>
    <n v="271.74545454545455"/>
    <n v="0.66332128997725137"/>
    <n v="272.35294117647061"/>
    <n v="0.65961123110151165"/>
    <n v="4"/>
    <n v="1808"/>
    <x v="168"/>
    <x v="4"/>
    <n v="420"/>
    <x v="1"/>
    <x v="103"/>
    <x v="27"/>
    <x v="3"/>
    <s v="Евфросиния"/>
    <n v="2"/>
    <n v="2753"/>
    <n v="1376.5"/>
    <n v="187"/>
    <n v="0.5"/>
  </r>
  <r>
    <n v="669"/>
    <n v="101"/>
    <x v="47"/>
    <x v="8"/>
    <n v="293"/>
    <n v="271.18181818181819"/>
    <n v="8.0455916862219201E-2"/>
    <n v="243.3"/>
    <n v="0.20427455815865181"/>
    <n v="1"/>
    <n v="293"/>
    <x v="221"/>
    <x v="13"/>
    <n v="75"/>
    <x v="1"/>
    <x v="64"/>
    <x v="428"/>
    <x v="3"/>
    <s v="Леонид"/>
    <n v="5"/>
    <n v="3994"/>
    <n v="798.8"/>
    <n v="187"/>
    <n v="0.2"/>
  </r>
  <r>
    <n v="670"/>
    <n v="423"/>
    <x v="21"/>
    <x v="15"/>
    <n v="382"/>
    <n v="273.72549019607845"/>
    <n v="0.39555873925501417"/>
    <n v="280.23809523809524"/>
    <n v="0.3631265930331351"/>
    <n v="2"/>
    <n v="764"/>
    <x v="136"/>
    <x v="7"/>
    <n v="83"/>
    <x v="0"/>
    <x v="225"/>
    <x v="429"/>
    <x v="4"/>
    <s v="Трифон"/>
    <n v="1"/>
    <n v="764"/>
    <n v="764"/>
    <n v="186"/>
    <n v="1"/>
  </r>
  <r>
    <n v="671"/>
    <n v="411"/>
    <x v="28"/>
    <x v="17"/>
    <n v="158"/>
    <n v="300.31818181818181"/>
    <n v="-0.47389132738005146"/>
    <n v="281.73333333333335"/>
    <n v="-0.43918599148130621"/>
    <n v="3"/>
    <n v="474"/>
    <x v="119"/>
    <x v="7"/>
    <n v="109"/>
    <x v="0"/>
    <x v="156"/>
    <x v="367"/>
    <x v="3"/>
    <s v="Людмила"/>
    <n v="2"/>
    <n v="1369"/>
    <n v="684.5"/>
    <n v="187"/>
    <n v="0.5"/>
  </r>
  <r>
    <n v="672"/>
    <n v="381"/>
    <x v="50"/>
    <x v="6"/>
    <n v="296"/>
    <n v="258.5128205128205"/>
    <n v="0.14501091053362436"/>
    <n v="292.66666666666669"/>
    <n v="1.1389521640090994E-2"/>
    <n v="4"/>
    <n v="1184"/>
    <x v="185"/>
    <x v="12"/>
    <n v="465"/>
    <x v="1"/>
    <x v="63"/>
    <x v="370"/>
    <x v="0"/>
    <s v="Евдокия"/>
    <n v="2"/>
    <n v="2616"/>
    <n v="1308"/>
    <n v="191"/>
    <n v="0.5"/>
  </r>
  <r>
    <n v="673"/>
    <n v="400"/>
    <x v="49"/>
    <x v="18"/>
    <n v="345"/>
    <n v="294.95238095238096"/>
    <n v="0.16968033580884723"/>
    <n v="322.54545454545456"/>
    <n v="6.9616685456595162E-2"/>
    <n v="2"/>
    <n v="690"/>
    <x v="381"/>
    <x v="13"/>
    <n v="18"/>
    <x v="1"/>
    <x v="171"/>
    <x v="314"/>
    <x v="3"/>
    <s v="Кира"/>
    <n v="4"/>
    <n v="2394"/>
    <n v="598.5"/>
    <n v="187"/>
    <n v="0.25"/>
  </r>
  <r>
    <n v="674"/>
    <n v="389"/>
    <x v="47"/>
    <x v="8"/>
    <n v="155"/>
    <n v="271.18181818181819"/>
    <n v="-0.42842775729131743"/>
    <n v="243.3"/>
    <n v="-0.36292642827784627"/>
    <n v="4"/>
    <n v="620"/>
    <x v="140"/>
    <x v="15"/>
    <n v="376"/>
    <x v="0"/>
    <x v="34"/>
    <x v="145"/>
    <x v="1"/>
    <s v="Лукин"/>
    <n v="4"/>
    <n v="1722"/>
    <n v="430.5"/>
    <n v="122"/>
    <n v="0.25"/>
  </r>
  <r>
    <n v="675"/>
    <n v="227"/>
    <x v="18"/>
    <x v="12"/>
    <n v="300"/>
    <n v="265.47674418604652"/>
    <n v="0.13004248609346947"/>
    <n v="329.27272727272725"/>
    <n v="-8.8901159580342282E-2"/>
    <n v="4"/>
    <n v="1200"/>
    <x v="135"/>
    <x v="7"/>
    <n v="88"/>
    <x v="0"/>
    <x v="172"/>
    <x v="238"/>
    <x v="3"/>
    <s v="Севастьян"/>
    <n v="5"/>
    <n v="4574"/>
    <n v="914.8"/>
    <n v="187"/>
    <n v="0.2"/>
  </r>
  <r>
    <n v="502"/>
    <n v="348"/>
    <x v="64"/>
    <x v="15"/>
    <n v="461"/>
    <n v="273.72549019607845"/>
    <n v="0.68416905444126064"/>
    <n v="266.27272727272725"/>
    <n v="0.73130761351997275"/>
    <n v="3"/>
    <n v="1383"/>
    <x v="382"/>
    <x v="19"/>
    <n v="364"/>
    <x v="0"/>
    <x v="224"/>
    <x v="369"/>
    <x v="2"/>
    <s v="Евпраксия"/>
    <n v="4"/>
    <n v="5313"/>
    <n v="1328.25"/>
    <n v="314"/>
    <n v="0.25"/>
  </r>
  <r>
    <n v="571"/>
    <n v="132"/>
    <x v="6"/>
    <x v="6"/>
    <n v="497"/>
    <n v="258.5128205128205"/>
    <n v="0.92253521126760574"/>
    <n v="260.64705882352939"/>
    <n v="0.90679304897314394"/>
    <n v="4"/>
    <n v="1988"/>
    <x v="189"/>
    <x v="15"/>
    <n v="364"/>
    <x v="0"/>
    <x v="224"/>
    <x v="430"/>
    <x v="2"/>
    <s v="Евпраксия"/>
    <n v="4"/>
    <n v="5313"/>
    <n v="1328.25"/>
    <n v="314"/>
    <n v="0.25"/>
  </r>
  <r>
    <n v="678"/>
    <n v="441"/>
    <x v="37"/>
    <x v="8"/>
    <n v="147"/>
    <n v="271.18181818181819"/>
    <n v="-0.4579282601407979"/>
    <n v="260.15789473684208"/>
    <n v="-0.43495852721019623"/>
    <n v="3"/>
    <n v="441"/>
    <x v="202"/>
    <x v="10"/>
    <n v="449"/>
    <x v="1"/>
    <x v="52"/>
    <x v="153"/>
    <x v="4"/>
    <s v="Измаил"/>
    <n v="4"/>
    <n v="1455"/>
    <n v="363.75"/>
    <n v="186"/>
    <n v="0.25"/>
  </r>
  <r>
    <n v="679"/>
    <n v="446"/>
    <x v="40"/>
    <x v="15"/>
    <n v="440"/>
    <n v="273.72549019607845"/>
    <n v="0.60744985673352425"/>
    <n v="320.57142857142856"/>
    <n v="0.37254901960784315"/>
    <n v="5"/>
    <n v="2200"/>
    <x v="11"/>
    <x v="14"/>
    <n v="197"/>
    <x v="1"/>
    <x v="218"/>
    <x v="431"/>
    <x v="3"/>
    <s v="Клавдия"/>
    <n v="2"/>
    <n v="2539"/>
    <n v="1269.5"/>
    <n v="187"/>
    <n v="0.5"/>
  </r>
  <r>
    <n v="680"/>
    <n v="55"/>
    <x v="61"/>
    <x v="19"/>
    <n v="227"/>
    <n v="255.11627906976744"/>
    <n v="-0.11020966271649957"/>
    <n v="274.28571428571428"/>
    <n v="-0.1723958333333333"/>
    <n v="4"/>
    <n v="908"/>
    <x v="309"/>
    <x v="0"/>
    <n v="70"/>
    <x v="0"/>
    <x v="222"/>
    <x v="385"/>
    <x v="3"/>
    <s v="Эммануил"/>
    <n v="2"/>
    <n v="2192"/>
    <n v="1096"/>
    <n v="187"/>
    <n v="0.5"/>
  </r>
  <r>
    <n v="681"/>
    <n v="27"/>
    <x v="15"/>
    <x v="12"/>
    <n v="415"/>
    <n v="265.47674418604652"/>
    <n v="0.5632254390959659"/>
    <n v="276.67567567567568"/>
    <n v="0.49995115756569297"/>
    <n v="4"/>
    <n v="1660"/>
    <x v="383"/>
    <x v="16"/>
    <n v="345"/>
    <x v="0"/>
    <x v="161"/>
    <x v="432"/>
    <x v="1"/>
    <s v="Лыткина"/>
    <n v="2"/>
    <n v="3935"/>
    <n v="1967.5"/>
    <n v="122"/>
    <n v="0.5"/>
  </r>
  <r>
    <n v="682"/>
    <n v="110"/>
    <x v="15"/>
    <x v="12"/>
    <n v="84"/>
    <n v="265.47674418604652"/>
    <n v="-0.68358810389382851"/>
    <n v="276.67567567567568"/>
    <n v="-0.69639542834814883"/>
    <n v="5"/>
    <n v="420"/>
    <x v="113"/>
    <x v="4"/>
    <n v="225"/>
    <x v="0"/>
    <x v="35"/>
    <x v="433"/>
    <x v="1"/>
    <s v="Зоя"/>
    <n v="2"/>
    <n v="660"/>
    <n v="330"/>
    <n v="122"/>
    <n v="0.5"/>
  </r>
  <r>
    <n v="683"/>
    <n v="196"/>
    <x v="27"/>
    <x v="3"/>
    <n v="196"/>
    <n v="267.85483870967744"/>
    <n v="-0.26826037213223342"/>
    <n v="288.23809523809524"/>
    <n v="-0.32000660829340821"/>
    <n v="4"/>
    <n v="784"/>
    <x v="287"/>
    <x v="9"/>
    <n v="8"/>
    <x v="0"/>
    <x v="224"/>
    <x v="398"/>
    <x v="1"/>
    <s v="Ирина"/>
    <n v="3"/>
    <n v="2514"/>
    <n v="838"/>
    <n v="122"/>
    <n v="0.33333333333333331"/>
  </r>
  <r>
    <n v="684"/>
    <n v="271"/>
    <x v="34"/>
    <x v="14"/>
    <n v="123"/>
    <n v="262.63492063492066"/>
    <n v="-0.53166928562794635"/>
    <n v="271"/>
    <n v="-0.54612546125461248"/>
    <n v="2"/>
    <n v="246"/>
    <x v="253"/>
    <x v="8"/>
    <n v="11"/>
    <x v="1"/>
    <x v="56"/>
    <x v="127"/>
    <x v="4"/>
    <s v="Силин"/>
    <n v="5"/>
    <n v="1738"/>
    <n v="347.6"/>
    <n v="186"/>
    <n v="0.2"/>
  </r>
  <r>
    <n v="611"/>
    <n v="25"/>
    <x v="55"/>
    <x v="15"/>
    <n v="222"/>
    <n v="273.72549019607845"/>
    <n v="-0.18896848137535827"/>
    <n v="241.83333333333334"/>
    <n v="-8.2012405237767094E-2"/>
    <n v="1"/>
    <n v="222"/>
    <x v="58"/>
    <x v="8"/>
    <n v="364"/>
    <x v="0"/>
    <x v="224"/>
    <x v="34"/>
    <x v="2"/>
    <s v="Евпраксия"/>
    <n v="4"/>
    <n v="5313"/>
    <n v="1328.25"/>
    <n v="314"/>
    <n v="0.25"/>
  </r>
  <r>
    <n v="343"/>
    <n v="462"/>
    <x v="19"/>
    <x v="13"/>
    <n v="209"/>
    <n v="258.375"/>
    <n v="-0.19109820996613447"/>
    <n v="269.70588235294116"/>
    <n v="-0.22508178844056703"/>
    <n v="4"/>
    <n v="836"/>
    <x v="17"/>
    <x v="13"/>
    <n v="369"/>
    <x v="0"/>
    <x v="144"/>
    <x v="226"/>
    <x v="2"/>
    <s v="Фёкла"/>
    <n v="2"/>
    <n v="1472"/>
    <n v="736"/>
    <n v="314"/>
    <n v="0.5"/>
  </r>
  <r>
    <n v="687"/>
    <n v="205"/>
    <x v="38"/>
    <x v="12"/>
    <n v="156"/>
    <n v="265.47674418604652"/>
    <n v="-0.41237790723139589"/>
    <n v="236.27586206896552"/>
    <n v="-0.33975481611208413"/>
    <n v="4"/>
    <n v="624"/>
    <x v="365"/>
    <x v="3"/>
    <n v="286"/>
    <x v="1"/>
    <x v="60"/>
    <x v="434"/>
    <x v="4"/>
    <s v="Федосий"/>
    <n v="4"/>
    <n v="2088"/>
    <n v="522"/>
    <n v="186"/>
    <n v="0.25"/>
  </r>
  <r>
    <n v="968"/>
    <n v="375"/>
    <x v="38"/>
    <x v="12"/>
    <n v="212"/>
    <n v="265.47674418604652"/>
    <n v="-0.20143664316061494"/>
    <n v="236.27586206896552"/>
    <n v="-0.10274372446001168"/>
    <n v="3"/>
    <n v="636"/>
    <x v="112"/>
    <x v="15"/>
    <n v="369"/>
    <x v="0"/>
    <x v="144"/>
    <x v="435"/>
    <x v="2"/>
    <s v="Фёкла"/>
    <n v="2"/>
    <n v="1472"/>
    <n v="736"/>
    <n v="314"/>
    <n v="0.5"/>
  </r>
  <r>
    <n v="689"/>
    <n v="194"/>
    <x v="43"/>
    <x v="1"/>
    <n v="257"/>
    <n v="264.8679245283019"/>
    <n v="-2.9705086194614649E-2"/>
    <n v="273.7"/>
    <n v="-6.101571063207889E-2"/>
    <n v="5"/>
    <n v="1285"/>
    <x v="384"/>
    <x v="1"/>
    <n v="291"/>
    <x v="0"/>
    <x v="145"/>
    <x v="96"/>
    <x v="4"/>
    <s v="Элеонора"/>
    <n v="1"/>
    <n v="1285"/>
    <n v="1285"/>
    <n v="186"/>
    <n v="1"/>
  </r>
  <r>
    <n v="690"/>
    <n v="51"/>
    <x v="14"/>
    <x v="11"/>
    <n v="476"/>
    <n v="286.92307692307691"/>
    <n v="0.65898123324396796"/>
    <n v="312.66666666666669"/>
    <n v="0.52238805970149249"/>
    <n v="2"/>
    <n v="952"/>
    <x v="385"/>
    <x v="18"/>
    <n v="480"/>
    <x v="0"/>
    <x v="128"/>
    <x v="436"/>
    <x v="0"/>
    <s v="Юлия"/>
    <n v="4"/>
    <n v="3740"/>
    <n v="935"/>
    <n v="191"/>
    <n v="0.25"/>
  </r>
  <r>
    <n v="691"/>
    <n v="80"/>
    <x v="62"/>
    <x v="3"/>
    <n v="232"/>
    <n v="267.85483870967744"/>
    <n v="-0.1338592159932559"/>
    <n v="273.625"/>
    <n v="-0.15212425765189586"/>
    <n v="2"/>
    <n v="464"/>
    <x v="17"/>
    <x v="7"/>
    <n v="418"/>
    <x v="0"/>
    <x v="38"/>
    <x v="258"/>
    <x v="1"/>
    <s v="Любовь"/>
    <n v="2"/>
    <n v="1404"/>
    <n v="702"/>
    <n v="122"/>
    <n v="0.5"/>
  </r>
  <r>
    <n v="692"/>
    <n v="474"/>
    <x v="57"/>
    <x v="18"/>
    <n v="252"/>
    <n v="294.95238095238096"/>
    <n v="-0.14562479819179852"/>
    <n v="318.81818181818181"/>
    <n v="-0.20958083832335328"/>
    <n v="3"/>
    <n v="756"/>
    <x v="67"/>
    <x v="4"/>
    <n v="470"/>
    <x v="0"/>
    <x v="56"/>
    <x v="198"/>
    <x v="4"/>
    <s v="Полина"/>
    <n v="2"/>
    <n v="1321"/>
    <n v="660.5"/>
    <n v="186"/>
    <n v="0.5"/>
  </r>
  <r>
    <n v="693"/>
    <n v="215"/>
    <x v="5"/>
    <x v="5"/>
    <n v="485"/>
    <n v="268.60344827586209"/>
    <n v="0.80563579177097355"/>
    <n v="281.96875"/>
    <n v="0.72004876426909004"/>
    <n v="4"/>
    <n v="1940"/>
    <x v="103"/>
    <x v="1"/>
    <n v="318"/>
    <x v="0"/>
    <x v="29"/>
    <x v="437"/>
    <x v="0"/>
    <s v="Боян"/>
    <n v="3"/>
    <n v="4778"/>
    <n v="1592.6666666666667"/>
    <n v="191"/>
    <n v="0.33333333333333331"/>
  </r>
  <r>
    <n v="694"/>
    <n v="36"/>
    <x v="70"/>
    <x v="12"/>
    <n v="150"/>
    <n v="265.47674418604652"/>
    <n v="-0.43497875695326527"/>
    <n v="235.55555555555554"/>
    <n v="-0.3632075471698113"/>
    <n v="2"/>
    <n v="300"/>
    <x v="206"/>
    <x v="12"/>
    <n v="283"/>
    <x v="1"/>
    <x v="85"/>
    <x v="438"/>
    <x v="4"/>
    <s v="Валерьян"/>
    <n v="5"/>
    <n v="4461"/>
    <n v="892.2"/>
    <n v="186"/>
    <n v="0.2"/>
  </r>
  <r>
    <n v="695"/>
    <n v="400"/>
    <x v="49"/>
    <x v="18"/>
    <n v="474"/>
    <n v="294.95238095238096"/>
    <n v="0.60703907006780744"/>
    <n v="322.54545454545456"/>
    <n v="0.46956031567080037"/>
    <n v="4"/>
    <n v="1896"/>
    <x v="386"/>
    <x v="10"/>
    <n v="191"/>
    <x v="0"/>
    <x v="151"/>
    <x v="439"/>
    <x v="3"/>
    <s v="Матвей"/>
    <n v="7"/>
    <n v="8294"/>
    <n v="1184.8571428571429"/>
    <n v="187"/>
    <n v="0.14285714285714285"/>
  </r>
  <r>
    <n v="400"/>
    <n v="321"/>
    <x v="12"/>
    <x v="10"/>
    <n v="61"/>
    <n v="271.74545454545455"/>
    <n v="-0.77552522414023817"/>
    <n v="212.8125"/>
    <n v="-0.71336270190895745"/>
    <n v="5"/>
    <n v="305"/>
    <x v="260"/>
    <x v="12"/>
    <n v="375"/>
    <x v="0"/>
    <x v="143"/>
    <x v="222"/>
    <x v="2"/>
    <s v="Боян"/>
    <n v="2"/>
    <n v="895"/>
    <n v="447.5"/>
    <n v="314"/>
    <n v="0.5"/>
  </r>
  <r>
    <n v="869"/>
    <n v="137"/>
    <x v="17"/>
    <x v="9"/>
    <n v="295"/>
    <n v="274.16279069767444"/>
    <n v="7.6003053694121636E-2"/>
    <n v="253.6875"/>
    <n v="0.16284799211628487"/>
    <n v="2"/>
    <n v="590"/>
    <x v="387"/>
    <x v="9"/>
    <n v="375"/>
    <x v="0"/>
    <x v="143"/>
    <x v="440"/>
    <x v="2"/>
    <s v="Боян"/>
    <n v="2"/>
    <n v="895"/>
    <n v="447.5"/>
    <n v="314"/>
    <n v="0.5"/>
  </r>
  <r>
    <n v="698"/>
    <n v="10"/>
    <x v="5"/>
    <x v="5"/>
    <n v="112"/>
    <n v="268.60344827586209"/>
    <n v="-0.58302843571474416"/>
    <n v="281.96875"/>
    <n v="-0.60279286268425136"/>
    <n v="3"/>
    <n v="336"/>
    <x v="253"/>
    <x v="2"/>
    <n v="442"/>
    <x v="1"/>
    <x v="226"/>
    <x v="424"/>
    <x v="4"/>
    <s v="Гордей"/>
    <n v="1"/>
    <n v="336"/>
    <n v="336"/>
    <n v="186"/>
    <n v="1"/>
  </r>
  <r>
    <n v="699"/>
    <n v="14"/>
    <x v="74"/>
    <x v="5"/>
    <n v="338"/>
    <n v="268.60344827586209"/>
    <n v="0.25836061364657548"/>
    <n v="272.25"/>
    <n v="0.24150596877869601"/>
    <n v="4"/>
    <n v="1352"/>
    <x v="388"/>
    <x v="4"/>
    <n v="218"/>
    <x v="1"/>
    <x v="217"/>
    <x v="121"/>
    <x v="0"/>
    <s v="Алевтина"/>
    <n v="2"/>
    <n v="1425"/>
    <n v="712.5"/>
    <n v="191"/>
    <n v="0.5"/>
  </r>
  <r>
    <n v="700"/>
    <n v="423"/>
    <x v="21"/>
    <x v="15"/>
    <n v="277"/>
    <n v="273.72549019607845"/>
    <n v="1.1962750716332238E-2"/>
    <n v="280.23809523809524"/>
    <n v="-1.1554800339847127E-2"/>
    <n v="5"/>
    <n v="1385"/>
    <x v="381"/>
    <x v="3"/>
    <n v="331"/>
    <x v="1"/>
    <x v="227"/>
    <x v="441"/>
    <x v="0"/>
    <s v="Фома"/>
    <n v="3"/>
    <n v="3074"/>
    <n v="1024.6666666666667"/>
    <n v="191"/>
    <n v="0.33333333333333331"/>
  </r>
  <r>
    <n v="71"/>
    <n v="30"/>
    <x v="21"/>
    <x v="15"/>
    <n v="261"/>
    <n v="273.72549019607845"/>
    <n v="-4.6489971346704961E-2"/>
    <n v="280.23809523809524"/>
    <n v="-6.8649107901444406E-2"/>
    <n v="1"/>
    <n v="261"/>
    <x v="115"/>
    <x v="13"/>
    <n v="378"/>
    <x v="1"/>
    <x v="145"/>
    <x v="442"/>
    <x v="2"/>
    <s v="Сократ"/>
    <n v="1"/>
    <n v="261"/>
    <n v="261"/>
    <n v="314"/>
    <n v="1"/>
  </r>
  <r>
    <n v="124"/>
    <n v="249"/>
    <x v="37"/>
    <x v="8"/>
    <n v="368"/>
    <n v="271.18181818181819"/>
    <n v="0.35702313107609784"/>
    <n v="260.15789473684208"/>
    <n v="0.41452559174590342"/>
    <n v="2"/>
    <n v="736"/>
    <x v="389"/>
    <x v="13"/>
    <n v="380"/>
    <x v="0"/>
    <x v="60"/>
    <x v="443"/>
    <x v="2"/>
    <s v="Марфа"/>
    <n v="4"/>
    <n v="4177"/>
    <n v="1044.25"/>
    <n v="314"/>
    <n v="0.25"/>
  </r>
  <r>
    <n v="703"/>
    <n v="46"/>
    <x v="51"/>
    <x v="16"/>
    <n v="228"/>
    <n v="263.25423728813558"/>
    <n v="-0.13391707442698941"/>
    <n v="293.66666666666669"/>
    <n v="-0.22360953461975031"/>
    <n v="5"/>
    <n v="1140"/>
    <x v="390"/>
    <x v="8"/>
    <n v="272"/>
    <x v="1"/>
    <x v="209"/>
    <x v="444"/>
    <x v="4"/>
    <s v="Захар"/>
    <n v="4"/>
    <n v="4204"/>
    <n v="1051"/>
    <n v="186"/>
    <n v="0.25"/>
  </r>
  <r>
    <n v="704"/>
    <n v="1"/>
    <x v="69"/>
    <x v="19"/>
    <n v="322"/>
    <n v="255.11627906976744"/>
    <n v="0.26216955332725611"/>
    <n v="252.09090909090909"/>
    <n v="0.27731698521456916"/>
    <n v="2"/>
    <n v="644"/>
    <x v="391"/>
    <x v="17"/>
    <n v="22"/>
    <x v="0"/>
    <x v="228"/>
    <x v="299"/>
    <x v="1"/>
    <s v="Влас"/>
    <n v="1"/>
    <n v="644"/>
    <n v="644"/>
    <n v="122"/>
    <n v="1"/>
  </r>
  <r>
    <n v="705"/>
    <n v="478"/>
    <x v="27"/>
    <x v="3"/>
    <n v="342"/>
    <n v="267.85483870967744"/>
    <n v="0.27681098332028653"/>
    <n v="288.23809523809524"/>
    <n v="0.18651908144721618"/>
    <n v="3"/>
    <n v="1026"/>
    <x v="210"/>
    <x v="5"/>
    <n v="360"/>
    <x v="1"/>
    <x v="18"/>
    <x v="396"/>
    <x v="1"/>
    <s v="Фома"/>
    <n v="2"/>
    <n v="2690"/>
    <n v="1345"/>
    <n v="122"/>
    <n v="0.5"/>
  </r>
  <r>
    <n v="706"/>
    <n v="444"/>
    <x v="31"/>
    <x v="16"/>
    <n v="315"/>
    <n v="263.25423728813558"/>
    <n v="0.19656193664692245"/>
    <n v="248.5"/>
    <n v="0.26760563380281699"/>
    <n v="4"/>
    <n v="1260"/>
    <x v="235"/>
    <x v="3"/>
    <n v="414"/>
    <x v="1"/>
    <x v="12"/>
    <x v="15"/>
    <x v="1"/>
    <s v="Юлия"/>
    <n v="3"/>
    <n v="2868"/>
    <n v="956"/>
    <n v="122"/>
    <n v="0.33333333333333331"/>
  </r>
  <r>
    <n v="707"/>
    <n v="110"/>
    <x v="15"/>
    <x v="12"/>
    <n v="473"/>
    <n v="265.47674418604652"/>
    <n v="0.78170031974070331"/>
    <n v="276.67567567567568"/>
    <n v="0.7095828856110189"/>
    <n v="2"/>
    <n v="946"/>
    <x v="277"/>
    <x v="16"/>
    <n v="152"/>
    <x v="1"/>
    <x v="178"/>
    <x v="151"/>
    <x v="1"/>
    <s v="Вероника"/>
    <n v="3"/>
    <n v="2437"/>
    <n v="812.33333333333337"/>
    <n v="122"/>
    <n v="0.33333333333333331"/>
  </r>
  <r>
    <n v="708"/>
    <n v="191"/>
    <x v="71"/>
    <x v="11"/>
    <n v="248"/>
    <n v="286.92307692307691"/>
    <n v="-0.13565683646112592"/>
    <n v="273.58333333333331"/>
    <n v="-9.3512031678342877E-2"/>
    <n v="2"/>
    <n v="496"/>
    <x v="78"/>
    <x v="11"/>
    <n v="177"/>
    <x v="1"/>
    <x v="77"/>
    <x v="197"/>
    <x v="4"/>
    <s v="Иванна"/>
    <n v="3"/>
    <n v="2530"/>
    <n v="843.33333333333337"/>
    <n v="186"/>
    <n v="0.33333333333333331"/>
  </r>
  <r>
    <n v="709"/>
    <n v="198"/>
    <x v="73"/>
    <x v="10"/>
    <n v="335"/>
    <n v="271.74545454545455"/>
    <n v="0.23277131004951146"/>
    <n v="316.58333333333331"/>
    <n v="5.8173203474598534E-2"/>
    <n v="3"/>
    <n v="1005"/>
    <x v="219"/>
    <x v="19"/>
    <n v="111"/>
    <x v="0"/>
    <x v="67"/>
    <x v="35"/>
    <x v="0"/>
    <s v="Эмилия"/>
    <n v="3"/>
    <n v="3241"/>
    <n v="1080.3333333333333"/>
    <n v="191"/>
    <n v="0.33333333333333331"/>
  </r>
  <r>
    <n v="710"/>
    <n v="93"/>
    <x v="8"/>
    <x v="8"/>
    <n v="343"/>
    <n v="271.18181818181819"/>
    <n v="0.26483405967147156"/>
    <n v="291.45454545454544"/>
    <n v="0.17685589519650668"/>
    <n v="3"/>
    <n v="1029"/>
    <x v="71"/>
    <x v="18"/>
    <n v="281"/>
    <x v="1"/>
    <x v="79"/>
    <x v="17"/>
    <x v="0"/>
    <s v="Евсей"/>
    <n v="3"/>
    <n v="3373"/>
    <n v="1124.3333333333333"/>
    <n v="191"/>
    <n v="0.33333333333333331"/>
  </r>
  <r>
    <n v="711"/>
    <n v="385"/>
    <x v="18"/>
    <x v="12"/>
    <n v="309"/>
    <n v="265.47674418604652"/>
    <n v="0.16394376067627348"/>
    <n v="329.27272727272725"/>
    <n v="-6.1568194367752516E-2"/>
    <n v="1"/>
    <n v="309"/>
    <x v="392"/>
    <x v="5"/>
    <n v="177"/>
    <x v="1"/>
    <x v="77"/>
    <x v="121"/>
    <x v="4"/>
    <s v="Иванна"/>
    <n v="3"/>
    <n v="2530"/>
    <n v="843.33333333333337"/>
    <n v="186"/>
    <n v="0.33333333333333331"/>
  </r>
  <r>
    <n v="712"/>
    <n v="456"/>
    <x v="71"/>
    <x v="11"/>
    <n v="196"/>
    <n v="286.92307692307691"/>
    <n v="-0.31689008042895439"/>
    <n v="273.58333333333331"/>
    <n v="-0.28358208955223874"/>
    <n v="4"/>
    <n v="784"/>
    <x v="226"/>
    <x v="3"/>
    <n v="446"/>
    <x v="0"/>
    <x v="63"/>
    <x v="307"/>
    <x v="4"/>
    <s v="Лора"/>
    <n v="3"/>
    <n v="1224"/>
    <n v="408"/>
    <n v="186"/>
    <n v="0.33333333333333331"/>
  </r>
  <r>
    <n v="713"/>
    <n v="147"/>
    <x v="3"/>
    <x v="3"/>
    <n v="258"/>
    <n v="267.85483870967744"/>
    <n v="-3.6791714337327752E-2"/>
    <n v="250.25925925925927"/>
    <n v="3.0930886488086395E-2"/>
    <n v="5"/>
    <n v="1290"/>
    <x v="52"/>
    <x v="8"/>
    <n v="202"/>
    <x v="1"/>
    <x v="39"/>
    <x v="381"/>
    <x v="1"/>
    <s v="Оксана"/>
    <n v="4"/>
    <n v="3716"/>
    <n v="929"/>
    <n v="122"/>
    <n v="0.25"/>
  </r>
  <r>
    <n v="144"/>
    <n v="4"/>
    <x v="19"/>
    <x v="13"/>
    <n v="314"/>
    <n v="258.375"/>
    <n v="0.21528785679729068"/>
    <n v="269.70588235294116"/>
    <n v="0.16423118865866959"/>
    <n v="4"/>
    <n v="1256"/>
    <x v="60"/>
    <x v="5"/>
    <n v="380"/>
    <x v="0"/>
    <x v="60"/>
    <x v="363"/>
    <x v="2"/>
    <s v="Марфа"/>
    <n v="4"/>
    <n v="4177"/>
    <n v="1044.25"/>
    <n v="314"/>
    <n v="0.25"/>
  </r>
  <r>
    <n v="715"/>
    <n v="369"/>
    <x v="30"/>
    <x v="18"/>
    <n v="202"/>
    <n v="294.95238095238096"/>
    <n v="-0.31514368743945753"/>
    <n v="274.77777777777777"/>
    <n v="-0.2648604933279417"/>
    <n v="5"/>
    <n v="1010"/>
    <x v="392"/>
    <x v="9"/>
    <n v="321"/>
    <x v="1"/>
    <x v="16"/>
    <x v="445"/>
    <x v="4"/>
    <s v="Натан"/>
    <n v="5"/>
    <n v="2077"/>
    <n v="415.4"/>
    <n v="186"/>
    <n v="0.2"/>
  </r>
  <r>
    <n v="716"/>
    <n v="296"/>
    <x v="32"/>
    <x v="19"/>
    <n v="155"/>
    <n v="255.11627906976744"/>
    <n v="-0.39243391066545119"/>
    <n v="250.30769230769232"/>
    <n v="-0.38076213890596189"/>
    <n v="1"/>
    <n v="155"/>
    <x v="6"/>
    <x v="18"/>
    <n v="188"/>
    <x v="1"/>
    <x v="229"/>
    <x v="256"/>
    <x v="4"/>
    <s v="Харлампий"/>
    <n v="2"/>
    <n v="1553"/>
    <n v="776.5"/>
    <n v="186"/>
    <n v="0.5"/>
  </r>
  <r>
    <n v="717"/>
    <n v="448"/>
    <x v="25"/>
    <x v="16"/>
    <n v="72"/>
    <n v="263.25423728813558"/>
    <n v="-0.72650012876641767"/>
    <n v="257.78260869565219"/>
    <n v="-0.72069488952605831"/>
    <n v="5"/>
    <n v="360"/>
    <x v="186"/>
    <x v="19"/>
    <n v="63"/>
    <x v="0"/>
    <x v="8"/>
    <x v="386"/>
    <x v="3"/>
    <s v="Клавдия"/>
    <n v="2"/>
    <n v="819"/>
    <n v="409.5"/>
    <n v="187"/>
    <n v="0.5"/>
  </r>
  <r>
    <n v="718"/>
    <n v="38"/>
    <x v="27"/>
    <x v="3"/>
    <n v="191"/>
    <n v="267.85483870967744"/>
    <n v="-0.2869271993737581"/>
    <n v="288.23809523809524"/>
    <n v="-0.33735337849000491"/>
    <n v="5"/>
    <n v="955"/>
    <x v="386"/>
    <x v="13"/>
    <n v="25"/>
    <x v="0"/>
    <x v="5"/>
    <x v="282"/>
    <x v="4"/>
    <s v="Аггей"/>
    <n v="5"/>
    <n v="3684"/>
    <n v="736.8"/>
    <n v="186"/>
    <n v="0.2"/>
  </r>
  <r>
    <n v="719"/>
    <n v="272"/>
    <x v="69"/>
    <x v="19"/>
    <n v="362"/>
    <n v="255.11627906976744"/>
    <n v="0.41896080218778486"/>
    <n v="252.09090909090909"/>
    <n v="0.43598990263252801"/>
    <n v="2"/>
    <n v="724"/>
    <x v="141"/>
    <x v="18"/>
    <n v="409"/>
    <x v="1"/>
    <x v="92"/>
    <x v="446"/>
    <x v="3"/>
    <s v="Маргарита"/>
    <n v="2"/>
    <n v="1942"/>
    <n v="971"/>
    <n v="187"/>
    <n v="0.5"/>
  </r>
  <r>
    <n v="720"/>
    <n v="426"/>
    <x v="41"/>
    <x v="2"/>
    <n v="394"/>
    <n v="283.468085106383"/>
    <n v="0.38992719357502059"/>
    <n v="321.63636363636363"/>
    <n v="0.22498586772187679"/>
    <n v="5"/>
    <n v="1970"/>
    <x v="6"/>
    <x v="17"/>
    <n v="386"/>
    <x v="0"/>
    <x v="83"/>
    <x v="447"/>
    <x v="0"/>
    <s v="Маргарита"/>
    <n v="3"/>
    <n v="3153"/>
    <n v="1051"/>
    <n v="191"/>
    <n v="0.33333333333333331"/>
  </r>
  <r>
    <n v="721"/>
    <n v="378"/>
    <x v="5"/>
    <x v="5"/>
    <n v="203"/>
    <n v="268.60344827586209"/>
    <n v="-0.24423903973297389"/>
    <n v="281.96875"/>
    <n v="-0.28006206361520558"/>
    <n v="4"/>
    <n v="812"/>
    <x v="16"/>
    <x v="7"/>
    <n v="238"/>
    <x v="0"/>
    <x v="230"/>
    <x v="307"/>
    <x v="3"/>
    <s v="Сократ"/>
    <n v="1"/>
    <n v="812"/>
    <n v="812"/>
    <n v="187"/>
    <n v="1"/>
  </r>
  <r>
    <n v="722"/>
    <n v="134"/>
    <x v="6"/>
    <x v="6"/>
    <n v="450"/>
    <n v="258.5128205128205"/>
    <n v="0.74072604641936124"/>
    <n v="260.64705882352939"/>
    <n v="0.72647257955314837"/>
    <n v="5"/>
    <n v="2250"/>
    <x v="356"/>
    <x v="0"/>
    <n v="480"/>
    <x v="0"/>
    <x v="128"/>
    <x v="164"/>
    <x v="0"/>
    <s v="Юлия"/>
    <n v="4"/>
    <n v="3740"/>
    <n v="935"/>
    <n v="191"/>
    <n v="0.25"/>
  </r>
  <r>
    <n v="697"/>
    <n v="413"/>
    <x v="7"/>
    <x v="7"/>
    <n v="178"/>
    <n v="249.02380952380952"/>
    <n v="-0.28520891098575385"/>
    <n v="276.21052631578948"/>
    <n v="-0.35556402439024393"/>
    <n v="5"/>
    <n v="890"/>
    <x v="163"/>
    <x v="2"/>
    <n v="380"/>
    <x v="0"/>
    <x v="60"/>
    <x v="327"/>
    <x v="2"/>
    <s v="Марфа"/>
    <n v="4"/>
    <n v="4177"/>
    <n v="1044.25"/>
    <n v="314"/>
    <n v="0.25"/>
  </r>
  <r>
    <n v="724"/>
    <n v="400"/>
    <x v="49"/>
    <x v="18"/>
    <n v="358"/>
    <n v="294.95238095238096"/>
    <n v="0.21375524701323867"/>
    <n v="322.54545454545456"/>
    <n v="0.10992108229988728"/>
    <n v="4"/>
    <n v="1432"/>
    <x v="393"/>
    <x v="2"/>
    <n v="9"/>
    <x v="0"/>
    <x v="36"/>
    <x v="448"/>
    <x v="4"/>
    <s v="Милан"/>
    <n v="5"/>
    <n v="4200"/>
    <n v="840"/>
    <n v="186"/>
    <n v="0.2"/>
  </r>
  <r>
    <n v="725"/>
    <n v="28"/>
    <x v="61"/>
    <x v="19"/>
    <n v="459"/>
    <n v="255.11627906976744"/>
    <n v="0.79917958067456696"/>
    <n v="274.28571428571428"/>
    <n v="0.67343750000000013"/>
    <n v="1"/>
    <n v="459"/>
    <x v="297"/>
    <x v="0"/>
    <n v="63"/>
    <x v="0"/>
    <x v="8"/>
    <x v="276"/>
    <x v="3"/>
    <s v="Клавдия"/>
    <n v="2"/>
    <n v="819"/>
    <n v="409.5"/>
    <n v="187"/>
    <n v="0.5"/>
  </r>
  <r>
    <n v="726"/>
    <n v="195"/>
    <x v="45"/>
    <x v="17"/>
    <n v="497"/>
    <n v="300.31818181818181"/>
    <n v="0.65491145754502811"/>
    <n v="331.16666666666669"/>
    <n v="0.50075490689481628"/>
    <n v="5"/>
    <n v="2485"/>
    <x v="10"/>
    <x v="14"/>
    <n v="105"/>
    <x v="0"/>
    <x v="170"/>
    <x v="449"/>
    <x v="0"/>
    <s v="Зоя"/>
    <n v="2"/>
    <n v="3289"/>
    <n v="1644.5"/>
    <n v="191"/>
    <n v="0.5"/>
  </r>
  <r>
    <n v="940"/>
    <n v="342"/>
    <x v="23"/>
    <x v="4"/>
    <n v="259"/>
    <n v="250.48780487804879"/>
    <n v="3.3982473222979426E-2"/>
    <n v="303.8235294117647"/>
    <n v="-0.14753146176185861"/>
    <n v="5"/>
    <n v="1295"/>
    <x v="6"/>
    <x v="10"/>
    <n v="380"/>
    <x v="0"/>
    <x v="60"/>
    <x v="450"/>
    <x v="2"/>
    <s v="Марфа"/>
    <n v="4"/>
    <n v="4177"/>
    <n v="1044.25"/>
    <n v="314"/>
    <n v="0.25"/>
  </r>
  <r>
    <n v="728"/>
    <n v="77"/>
    <x v="15"/>
    <x v="12"/>
    <n v="160"/>
    <n v="265.47674418604652"/>
    <n v="-0.39731067408348297"/>
    <n v="276.67567567567568"/>
    <n v="-0.42170557780599782"/>
    <n v="2"/>
    <n v="320"/>
    <x v="236"/>
    <x v="11"/>
    <n v="260"/>
    <x v="0"/>
    <x v="231"/>
    <x v="164"/>
    <x v="3"/>
    <s v="Ксения"/>
    <n v="2"/>
    <n v="833"/>
    <n v="416.5"/>
    <n v="187"/>
    <n v="0.5"/>
  </r>
  <r>
    <n v="729"/>
    <n v="128"/>
    <x v="73"/>
    <x v="10"/>
    <n v="419"/>
    <n v="271.74545454545455"/>
    <n v="0.54188411615147869"/>
    <n v="316.58333333333331"/>
    <n v="0.32350618583837853"/>
    <n v="5"/>
    <n v="2095"/>
    <x v="18"/>
    <x v="3"/>
    <n v="220"/>
    <x v="1"/>
    <x v="69"/>
    <x v="451"/>
    <x v="3"/>
    <s v="Николай"/>
    <n v="2"/>
    <n v="2229"/>
    <n v="1114.5"/>
    <n v="187"/>
    <n v="0.5"/>
  </r>
  <r>
    <n v="730"/>
    <n v="328"/>
    <x v="55"/>
    <x v="15"/>
    <n v="429"/>
    <n v="273.72549019607845"/>
    <n v="0.56726361031518602"/>
    <n v="241.83333333333334"/>
    <n v="0.77394900068917982"/>
    <n v="4"/>
    <n v="1716"/>
    <x v="58"/>
    <x v="6"/>
    <n v="88"/>
    <x v="0"/>
    <x v="172"/>
    <x v="447"/>
    <x v="3"/>
    <s v="Севастьян"/>
    <n v="5"/>
    <n v="4574"/>
    <n v="914.8"/>
    <n v="187"/>
    <n v="0.2"/>
  </r>
  <r>
    <n v="134"/>
    <n v="382"/>
    <x v="23"/>
    <x v="4"/>
    <n v="379"/>
    <n v="250.48780487804879"/>
    <n v="0.51304771178188902"/>
    <n v="303.8235294117647"/>
    <n v="0.24743465634075523"/>
    <n v="5"/>
    <n v="1895"/>
    <x v="302"/>
    <x v="7"/>
    <n v="388"/>
    <x v="0"/>
    <x v="215"/>
    <x v="452"/>
    <x v="2"/>
    <s v="Анастасия"/>
    <n v="4"/>
    <n v="4409"/>
    <n v="1102.25"/>
    <n v="314"/>
    <n v="0.25"/>
  </r>
  <r>
    <n v="732"/>
    <n v="371"/>
    <x v="35"/>
    <x v="0"/>
    <n v="97"/>
    <n v="252.76271186440678"/>
    <n v="-0.6162408636759874"/>
    <n v="293.41176470588238"/>
    <n v="-0.66940657578187657"/>
    <n v="3"/>
    <n v="291"/>
    <x v="394"/>
    <x v="1"/>
    <n v="15"/>
    <x v="1"/>
    <x v="79"/>
    <x v="38"/>
    <x v="3"/>
    <s v="Алексей"/>
    <n v="2"/>
    <n v="1219"/>
    <n v="609.5"/>
    <n v="187"/>
    <n v="0.5"/>
  </r>
  <r>
    <n v="507"/>
    <n v="481"/>
    <x v="21"/>
    <x v="15"/>
    <n v="63"/>
    <n v="273.72549019607845"/>
    <n v="-0.76984240687679084"/>
    <n v="280.23809523809524"/>
    <n v="-0.77519116397621068"/>
    <n v="1"/>
    <n v="63"/>
    <x v="335"/>
    <x v="3"/>
    <n v="388"/>
    <x v="0"/>
    <x v="215"/>
    <x v="453"/>
    <x v="2"/>
    <s v="Анастасия"/>
    <n v="4"/>
    <n v="4409"/>
    <n v="1102.25"/>
    <n v="314"/>
    <n v="0.25"/>
  </r>
  <r>
    <n v="583"/>
    <n v="233"/>
    <x v="25"/>
    <x v="16"/>
    <n v="419"/>
    <n v="263.25423728813558"/>
    <n v="0.59161730620654129"/>
    <n v="257.78260869565219"/>
    <n v="0.62540057345252142"/>
    <n v="5"/>
    <n v="2095"/>
    <x v="316"/>
    <x v="16"/>
    <n v="388"/>
    <x v="0"/>
    <x v="215"/>
    <x v="278"/>
    <x v="2"/>
    <s v="Анастасия"/>
    <n v="4"/>
    <n v="4409"/>
    <n v="1102.25"/>
    <n v="314"/>
    <n v="0.25"/>
  </r>
  <r>
    <n v="685"/>
    <n v="189"/>
    <x v="76"/>
    <x v="17"/>
    <n v="356"/>
    <n v="300.31818181818181"/>
    <n v="0.18540941425760549"/>
    <n v="264"/>
    <n v="0.3484848484848484"/>
    <n v="1"/>
    <n v="356"/>
    <x v="38"/>
    <x v="14"/>
    <n v="388"/>
    <x v="0"/>
    <x v="215"/>
    <x v="454"/>
    <x v="2"/>
    <s v="Анастасия"/>
    <n v="4"/>
    <n v="4409"/>
    <n v="1102.25"/>
    <n v="314"/>
    <n v="0.25"/>
  </r>
  <r>
    <n v="736"/>
    <n v="52"/>
    <x v="1"/>
    <x v="1"/>
    <n v="150"/>
    <n v="264.8679245283019"/>
    <n v="-0.43368001139763501"/>
    <n v="238.16666666666666"/>
    <n v="-0.37018894331700491"/>
    <n v="4"/>
    <n v="600"/>
    <x v="305"/>
    <x v="8"/>
    <n v="279"/>
    <x v="0"/>
    <x v="204"/>
    <x v="455"/>
    <x v="0"/>
    <s v="Наталья"/>
    <n v="2"/>
    <n v="677"/>
    <n v="338.5"/>
    <n v="191"/>
    <n v="0.5"/>
  </r>
  <r>
    <n v="737"/>
    <n v="187"/>
    <x v="15"/>
    <x v="12"/>
    <n v="233"/>
    <n v="265.47674418604652"/>
    <n v="-0.12233366913407206"/>
    <n v="276.67567567567568"/>
    <n v="-0.15785874767998442"/>
    <n v="4"/>
    <n v="932"/>
    <x v="395"/>
    <x v="10"/>
    <n v="245"/>
    <x v="1"/>
    <x v="211"/>
    <x v="125"/>
    <x v="0"/>
    <s v="Феврония"/>
    <n v="2"/>
    <n v="3207"/>
    <n v="1603.5"/>
    <n v="191"/>
    <n v="0.5"/>
  </r>
  <r>
    <n v="243"/>
    <n v="205"/>
    <x v="38"/>
    <x v="12"/>
    <n v="117"/>
    <n v="265.47674418604652"/>
    <n v="-0.559283430423547"/>
    <n v="236.27586206896552"/>
    <n v="-0.50481611208406307"/>
    <n v="5"/>
    <n v="585"/>
    <x v="226"/>
    <x v="15"/>
    <n v="389"/>
    <x v="0"/>
    <x v="190"/>
    <x v="383"/>
    <x v="2"/>
    <s v="Автоном"/>
    <n v="2"/>
    <n v="1051"/>
    <n v="525.5"/>
    <n v="314"/>
    <n v="0.5"/>
  </r>
  <r>
    <n v="739"/>
    <n v="218"/>
    <x v="14"/>
    <x v="11"/>
    <n v="383"/>
    <n v="286.92307692307691"/>
    <n v="0.33485254691689015"/>
    <n v="312.66666666666669"/>
    <n v="0.22494669509594867"/>
    <n v="2"/>
    <n v="766"/>
    <x v="309"/>
    <x v="1"/>
    <n v="9"/>
    <x v="0"/>
    <x v="36"/>
    <x v="226"/>
    <x v="4"/>
    <s v="Милан"/>
    <n v="5"/>
    <n v="4200"/>
    <n v="840"/>
    <n v="186"/>
    <n v="0.2"/>
  </r>
  <r>
    <n v="740"/>
    <n v="46"/>
    <x v="51"/>
    <x v="16"/>
    <n v="370"/>
    <n v="263.25423728813558"/>
    <n v="0.40548544939479791"/>
    <n v="293.66666666666669"/>
    <n v="0.25993189557321217"/>
    <n v="5"/>
    <n v="1850"/>
    <x v="396"/>
    <x v="16"/>
    <n v="103"/>
    <x v="0"/>
    <x v="123"/>
    <x v="15"/>
    <x v="0"/>
    <s v="Панкратий"/>
    <n v="4"/>
    <n v="2880"/>
    <n v="720"/>
    <n v="191"/>
    <n v="0.25"/>
  </r>
  <r>
    <n v="306"/>
    <n v="128"/>
    <x v="73"/>
    <x v="10"/>
    <n v="466"/>
    <n v="271.74545454545455"/>
    <n v="0.71484009099424584"/>
    <n v="316.58333333333331"/>
    <n v="0.47196630692287456"/>
    <n v="1"/>
    <n v="466"/>
    <x v="397"/>
    <x v="15"/>
    <n v="389"/>
    <x v="0"/>
    <x v="190"/>
    <x v="456"/>
    <x v="2"/>
    <s v="Автоном"/>
    <n v="2"/>
    <n v="1051"/>
    <n v="525.5"/>
    <n v="314"/>
    <n v="0.5"/>
  </r>
  <r>
    <n v="742"/>
    <n v="201"/>
    <x v="22"/>
    <x v="2"/>
    <n v="113"/>
    <n v="283.468085106383"/>
    <n v="-0.60136605869548898"/>
    <n v="249.5"/>
    <n v="-0.5470941883767535"/>
    <n v="5"/>
    <n v="565"/>
    <x v="103"/>
    <x v="9"/>
    <n v="470"/>
    <x v="0"/>
    <x v="56"/>
    <x v="41"/>
    <x v="4"/>
    <s v="Полина"/>
    <n v="2"/>
    <n v="1321"/>
    <n v="660.5"/>
    <n v="186"/>
    <n v="0.5"/>
  </r>
  <r>
    <n v="79"/>
    <n v="10"/>
    <x v="5"/>
    <x v="5"/>
    <n v="53"/>
    <n v="268.60344827586209"/>
    <n v="-0.80268309904358437"/>
    <n v="281.96875"/>
    <n v="-0.81203590823451177"/>
    <n v="1"/>
    <n v="53"/>
    <x v="219"/>
    <x v="16"/>
    <n v="392"/>
    <x v="1"/>
    <x v="232"/>
    <x v="136"/>
    <x v="2"/>
    <s v="Эммануил"/>
    <n v="2"/>
    <n v="542"/>
    <n v="271"/>
    <n v="314"/>
    <n v="0.5"/>
  </r>
  <r>
    <n v="744"/>
    <n v="99"/>
    <x v="36"/>
    <x v="4"/>
    <n v="92"/>
    <n v="250.48780487804879"/>
    <n v="-0.63271665043816938"/>
    <n v="208"/>
    <n v="-0.55769230769230771"/>
    <n v="4"/>
    <n v="368"/>
    <x v="343"/>
    <x v="5"/>
    <n v="255"/>
    <x v="0"/>
    <x v="117"/>
    <x v="26"/>
    <x v="3"/>
    <s v="Филимон"/>
    <n v="7"/>
    <n v="2740"/>
    <n v="391.42857142857144"/>
    <n v="187"/>
    <n v="0.14285714285714285"/>
  </r>
  <r>
    <n v="745"/>
    <n v="357"/>
    <x v="26"/>
    <x v="10"/>
    <n v="290"/>
    <n v="271.74545454545455"/>
    <n v="6.7175163923457681E-2"/>
    <n v="272.35294117647061"/>
    <n v="6.4794816414686762E-2"/>
    <n v="4"/>
    <n v="1160"/>
    <x v="223"/>
    <x v="4"/>
    <n v="422"/>
    <x v="1"/>
    <x v="21"/>
    <x v="457"/>
    <x v="3"/>
    <s v="Карл"/>
    <n v="2"/>
    <n v="1472"/>
    <n v="736"/>
    <n v="187"/>
    <n v="0.5"/>
  </r>
  <r>
    <n v="746"/>
    <n v="337"/>
    <x v="15"/>
    <x v="12"/>
    <n v="453"/>
    <n v="265.47674418604652"/>
    <n v="0.70636415400113872"/>
    <n v="276.67567567567568"/>
    <n v="0.63729608283676864"/>
    <n v="4"/>
    <n v="1812"/>
    <x v="209"/>
    <x v="18"/>
    <n v="115"/>
    <x v="0"/>
    <x v="49"/>
    <x v="188"/>
    <x v="1"/>
    <s v="Галина"/>
    <n v="4"/>
    <n v="3590"/>
    <n v="897.5"/>
    <n v="122"/>
    <n v="0.25"/>
  </r>
  <r>
    <n v="747"/>
    <n v="230"/>
    <x v="5"/>
    <x v="5"/>
    <n v="104"/>
    <n v="268.60344827586209"/>
    <n v="-0.61281211887797682"/>
    <n v="281.96875"/>
    <n v="-0.63116480106394768"/>
    <n v="4"/>
    <n v="416"/>
    <x v="232"/>
    <x v="3"/>
    <n v="163"/>
    <x v="0"/>
    <x v="214"/>
    <x v="274"/>
    <x v="0"/>
    <s v="Виктория"/>
    <n v="3"/>
    <n v="1092"/>
    <n v="364"/>
    <n v="191"/>
    <n v="0.33333333333333331"/>
  </r>
  <r>
    <n v="221"/>
    <n v="304"/>
    <x v="27"/>
    <x v="3"/>
    <n v="163"/>
    <n v="267.85483870967744"/>
    <n v="-0.39146143192629623"/>
    <n v="288.23809523809524"/>
    <n v="-0.43449529159094669"/>
    <n v="3"/>
    <n v="489"/>
    <x v="196"/>
    <x v="5"/>
    <n v="392"/>
    <x v="1"/>
    <x v="232"/>
    <x v="174"/>
    <x v="2"/>
    <s v="Эммануил"/>
    <n v="2"/>
    <n v="542"/>
    <n v="271"/>
    <n v="314"/>
    <n v="0.5"/>
  </r>
  <r>
    <n v="749"/>
    <n v="254"/>
    <x v="1"/>
    <x v="1"/>
    <n v="326"/>
    <n v="264.8679245283019"/>
    <n v="0.23080210856247318"/>
    <n v="238.16666666666666"/>
    <n v="0.36878936319104283"/>
    <n v="1"/>
    <n v="326"/>
    <x v="178"/>
    <x v="2"/>
    <n v="201"/>
    <x v="0"/>
    <x v="216"/>
    <x v="458"/>
    <x v="4"/>
    <s v="Ростислав"/>
    <n v="2"/>
    <n v="1367"/>
    <n v="683.5"/>
    <n v="186"/>
    <n v="0.5"/>
  </r>
  <r>
    <n v="750"/>
    <n v="248"/>
    <x v="62"/>
    <x v="3"/>
    <n v="176"/>
    <n v="267.85483870967744"/>
    <n v="-0.34292768109833205"/>
    <n v="273.625"/>
    <n v="-0.35678391959798994"/>
    <n v="5"/>
    <n v="880"/>
    <x v="222"/>
    <x v="7"/>
    <n v="434"/>
    <x v="1"/>
    <x v="34"/>
    <x v="459"/>
    <x v="3"/>
    <s v="Христофор"/>
    <n v="4"/>
    <n v="2342"/>
    <n v="585.5"/>
    <n v="187"/>
    <n v="0.25"/>
  </r>
  <r>
    <n v="734"/>
    <n v="359"/>
    <x v="73"/>
    <x v="10"/>
    <n v="126"/>
    <n v="271.74545454545455"/>
    <n v="-0.53633079084704938"/>
    <n v="316.58333333333331"/>
    <n v="-0.60200052645433"/>
    <n v="4"/>
    <n v="504"/>
    <x v="398"/>
    <x v="6"/>
    <n v="394"/>
    <x v="0"/>
    <x v="233"/>
    <x v="291"/>
    <x v="2"/>
    <s v="Платон"/>
    <n v="2"/>
    <n v="820"/>
    <n v="410"/>
    <n v="314"/>
    <n v="0.5"/>
  </r>
  <r>
    <n v="785"/>
    <n v="184"/>
    <x v="67"/>
    <x v="3"/>
    <n v="79"/>
    <n v="267.85483870967744"/>
    <n v="-0.7050641295839104"/>
    <n v="268"/>
    <n v="-0.70522388059701491"/>
    <n v="4"/>
    <n v="316"/>
    <x v="319"/>
    <x v="1"/>
    <n v="394"/>
    <x v="0"/>
    <x v="233"/>
    <x v="5"/>
    <x v="2"/>
    <s v="Платон"/>
    <n v="2"/>
    <n v="820"/>
    <n v="410"/>
    <n v="314"/>
    <n v="0.5"/>
  </r>
  <r>
    <n v="753"/>
    <n v="61"/>
    <x v="31"/>
    <x v="16"/>
    <n v="183"/>
    <n v="263.25423728813558"/>
    <n v="-0.30485449394797837"/>
    <n v="248.5"/>
    <n v="-0.26358148893360156"/>
    <n v="5"/>
    <n v="915"/>
    <x v="399"/>
    <x v="10"/>
    <n v="191"/>
    <x v="0"/>
    <x v="151"/>
    <x v="460"/>
    <x v="3"/>
    <s v="Матвей"/>
    <n v="7"/>
    <n v="8294"/>
    <n v="1184.8571428571429"/>
    <n v="187"/>
    <n v="0.14285714285714285"/>
  </r>
  <r>
    <n v="754"/>
    <n v="246"/>
    <x v="20"/>
    <x v="14"/>
    <n v="302"/>
    <n v="262.63492063492066"/>
    <n v="0.14988516862081469"/>
    <n v="238.72222222222223"/>
    <n v="0.26506865254828949"/>
    <n v="5"/>
    <n v="1510"/>
    <x v="319"/>
    <x v="4"/>
    <n v="336"/>
    <x v="1"/>
    <x v="188"/>
    <x v="298"/>
    <x v="0"/>
    <s v="Ульяна"/>
    <n v="2"/>
    <n v="1832"/>
    <n v="916"/>
    <n v="191"/>
    <n v="0.5"/>
  </r>
  <r>
    <n v="755"/>
    <n v="322"/>
    <x v="65"/>
    <x v="19"/>
    <n v="417"/>
    <n v="255.11627906976744"/>
    <n v="0.6345487693710119"/>
    <n v="251.91666666666666"/>
    <n v="0.65530929540191862"/>
    <n v="2"/>
    <n v="834"/>
    <x v="8"/>
    <x v="14"/>
    <n v="3"/>
    <x v="1"/>
    <x v="149"/>
    <x v="345"/>
    <x v="3"/>
    <s v="Светлана"/>
    <n v="1"/>
    <n v="834"/>
    <n v="834"/>
    <n v="187"/>
    <n v="1"/>
  </r>
  <r>
    <n v="756"/>
    <n v="51"/>
    <x v="14"/>
    <x v="11"/>
    <n v="439"/>
    <n v="286.92307692307691"/>
    <n v="0.53002680965147464"/>
    <n v="312.66666666666669"/>
    <n v="0.40405117270788904"/>
    <n v="5"/>
    <n v="2195"/>
    <x v="146"/>
    <x v="10"/>
    <n v="435"/>
    <x v="1"/>
    <x v="234"/>
    <x v="198"/>
    <x v="0"/>
    <s v="Ираида"/>
    <n v="1"/>
    <n v="2195"/>
    <n v="2195"/>
    <n v="191"/>
    <n v="1"/>
  </r>
  <r>
    <n v="757"/>
    <n v="189"/>
    <x v="76"/>
    <x v="17"/>
    <n v="136"/>
    <n v="300.31818181818181"/>
    <n v="-0.54714696533979112"/>
    <n v="264"/>
    <n v="-0.48484848484848486"/>
    <n v="5"/>
    <n v="680"/>
    <x v="250"/>
    <x v="18"/>
    <n v="80"/>
    <x v="1"/>
    <x v="114"/>
    <x v="431"/>
    <x v="1"/>
    <s v="Рубен"/>
    <n v="4"/>
    <n v="2588"/>
    <n v="647"/>
    <n v="122"/>
    <n v="0.25"/>
  </r>
  <r>
    <n v="758"/>
    <n v="67"/>
    <x v="39"/>
    <x v="16"/>
    <n v="274"/>
    <n v="263.25423728813558"/>
    <n v="4.0818954416688147E-2"/>
    <n v="287.10000000000002"/>
    <n v="-4.5628700801114697E-2"/>
    <n v="4"/>
    <n v="1096"/>
    <x v="400"/>
    <x v="2"/>
    <n v="262"/>
    <x v="0"/>
    <x v="235"/>
    <x v="402"/>
    <x v="4"/>
    <s v="Иванна"/>
    <n v="3"/>
    <n v="3342"/>
    <n v="1114"/>
    <n v="186"/>
    <n v="0.33333333333333331"/>
  </r>
  <r>
    <n v="614"/>
    <n v="117"/>
    <x v="70"/>
    <x v="12"/>
    <n v="208"/>
    <n v="265.47674418604652"/>
    <n v="-0.21650387630852785"/>
    <n v="235.55555555555554"/>
    <n v="-0.11698113207547167"/>
    <n v="3"/>
    <n v="624"/>
    <x v="334"/>
    <x v="0"/>
    <n v="401"/>
    <x v="1"/>
    <x v="188"/>
    <x v="115"/>
    <x v="2"/>
    <s v="Екатерина"/>
    <n v="3"/>
    <n v="2376"/>
    <n v="792"/>
    <n v="314"/>
    <n v="0.33333333333333331"/>
  </r>
  <r>
    <n v="760"/>
    <n v="463"/>
    <x v="33"/>
    <x v="7"/>
    <n v="77"/>
    <n v="249.02380952380952"/>
    <n v="-0.69079261879720821"/>
    <n v="222.2"/>
    <n v="-0.65346534653465338"/>
    <n v="4"/>
    <n v="308"/>
    <x v="380"/>
    <x v="9"/>
    <n v="163"/>
    <x v="0"/>
    <x v="214"/>
    <x v="366"/>
    <x v="0"/>
    <s v="Виктория"/>
    <n v="3"/>
    <n v="1092"/>
    <n v="364"/>
    <n v="191"/>
    <n v="0.33333333333333331"/>
  </r>
  <r>
    <n v="761"/>
    <n v="151"/>
    <x v="49"/>
    <x v="18"/>
    <n v="239"/>
    <n v="294.95238095238096"/>
    <n v="-0.18969970939618985"/>
    <n v="322.54545454545456"/>
    <n v="-0.25901916572717032"/>
    <n v="2"/>
    <n v="478"/>
    <x v="401"/>
    <x v="5"/>
    <n v="386"/>
    <x v="0"/>
    <x v="83"/>
    <x v="461"/>
    <x v="0"/>
    <s v="Маргарита"/>
    <n v="3"/>
    <n v="3153"/>
    <n v="1051"/>
    <n v="191"/>
    <n v="0.33333333333333331"/>
  </r>
  <r>
    <n v="762"/>
    <n v="398"/>
    <x v="5"/>
    <x v="5"/>
    <n v="464"/>
    <n v="268.60344827586209"/>
    <n v="0.72745362346748821"/>
    <n v="281.96875"/>
    <n v="0.64557242602238718"/>
    <n v="5"/>
    <n v="2320"/>
    <x v="237"/>
    <x v="8"/>
    <n v="342"/>
    <x v="0"/>
    <x v="69"/>
    <x v="454"/>
    <x v="4"/>
    <s v="Фёкла"/>
    <n v="4"/>
    <n v="4488"/>
    <n v="1122"/>
    <n v="186"/>
    <n v="0.25"/>
  </r>
  <r>
    <n v="803"/>
    <n v="410"/>
    <x v="40"/>
    <x v="15"/>
    <n v="320"/>
    <n v="273.72549019607845"/>
    <n v="0.16905444126074487"/>
    <n v="320.57142857142856"/>
    <n v="-1.7825311942958333E-3"/>
    <n v="4"/>
    <n v="1280"/>
    <x v="205"/>
    <x v="7"/>
    <n v="401"/>
    <x v="1"/>
    <x v="188"/>
    <x v="230"/>
    <x v="2"/>
    <s v="Екатерина"/>
    <n v="3"/>
    <n v="2376"/>
    <n v="792"/>
    <n v="314"/>
    <n v="0.33333333333333331"/>
  </r>
  <r>
    <n v="764"/>
    <n v="86"/>
    <x v="35"/>
    <x v="0"/>
    <n v="353"/>
    <n v="252.76271186440678"/>
    <n v="0.39656675383893236"/>
    <n v="293.41176470588238"/>
    <n v="0.20308740978348028"/>
    <n v="2"/>
    <n v="706"/>
    <x v="402"/>
    <x v="15"/>
    <n v="264"/>
    <x v="1"/>
    <x v="236"/>
    <x v="462"/>
    <x v="1"/>
    <s v="Любомир"/>
    <n v="3"/>
    <n v="1485"/>
    <n v="495"/>
    <n v="122"/>
    <n v="0.33333333333333331"/>
  </r>
  <r>
    <n v="916"/>
    <n v="416"/>
    <x v="6"/>
    <x v="6"/>
    <n v="472"/>
    <n v="258.5128205128205"/>
    <n v="0.82582820868875229"/>
    <n v="260.64705882352939"/>
    <n v="0.81087790566463558"/>
    <n v="1"/>
    <n v="472"/>
    <x v="403"/>
    <x v="15"/>
    <n v="401"/>
    <x v="1"/>
    <x v="188"/>
    <x v="134"/>
    <x v="2"/>
    <s v="Екатерина"/>
    <n v="3"/>
    <n v="2376"/>
    <n v="792"/>
    <n v="314"/>
    <n v="0.33333333333333331"/>
  </r>
  <r>
    <n v="766"/>
    <n v="199"/>
    <x v="38"/>
    <x v="12"/>
    <n v="80"/>
    <n v="265.47674418604652"/>
    <n v="-0.69865533704174143"/>
    <n v="236.27586206896552"/>
    <n v="-0.66141272621132519"/>
    <n v="5"/>
    <n v="400"/>
    <x v="313"/>
    <x v="10"/>
    <n v="404"/>
    <x v="1"/>
    <x v="177"/>
    <x v="463"/>
    <x v="3"/>
    <s v="Пелагея"/>
    <n v="2"/>
    <n v="884"/>
    <n v="442"/>
    <n v="187"/>
    <n v="0.5"/>
  </r>
  <r>
    <n v="767"/>
    <n v="259"/>
    <x v="25"/>
    <x v="16"/>
    <n v="90"/>
    <n v="263.25423728813558"/>
    <n v="-0.65812516095802209"/>
    <n v="257.78260869565219"/>
    <n v="-0.65086861190757295"/>
    <n v="4"/>
    <n v="360"/>
    <x v="259"/>
    <x v="3"/>
    <n v="79"/>
    <x v="1"/>
    <x v="221"/>
    <x v="119"/>
    <x v="4"/>
    <s v="Анжелика"/>
    <n v="3"/>
    <n v="1188"/>
    <n v="396"/>
    <n v="186"/>
    <n v="0.33333333333333331"/>
  </r>
  <r>
    <n v="768"/>
    <n v="468"/>
    <x v="39"/>
    <x v="16"/>
    <n v="167"/>
    <n v="263.25423728813558"/>
    <n v="-0.36563224311099662"/>
    <n v="287.10000000000002"/>
    <n v="-0.41832114245907359"/>
    <n v="4"/>
    <n v="668"/>
    <x v="404"/>
    <x v="15"/>
    <n v="377"/>
    <x v="1"/>
    <x v="12"/>
    <x v="464"/>
    <x v="0"/>
    <s v="Виктория"/>
    <n v="3"/>
    <n v="4460"/>
    <n v="1486.6666666666667"/>
    <n v="191"/>
    <n v="0.33333333333333331"/>
  </r>
  <r>
    <n v="769"/>
    <n v="4"/>
    <x v="19"/>
    <x v="13"/>
    <n v="478"/>
    <n v="258.375"/>
    <n v="0.85002418964683124"/>
    <n v="269.70588235294116"/>
    <n v="0.7723009814612869"/>
    <n v="4"/>
    <n v="1912"/>
    <x v="320"/>
    <x v="9"/>
    <n v="146"/>
    <x v="1"/>
    <x v="237"/>
    <x v="149"/>
    <x v="1"/>
    <s v="Еремей"/>
    <n v="1"/>
    <n v="1912"/>
    <n v="1912"/>
    <n v="122"/>
    <n v="1"/>
  </r>
  <r>
    <n v="626"/>
    <n v="194"/>
    <x v="43"/>
    <x v="1"/>
    <n v="478"/>
    <n v="264.8679245283019"/>
    <n v="0.80467303034620308"/>
    <n v="273.7"/>
    <n v="0.74643770551698951"/>
    <n v="3"/>
    <n v="1434"/>
    <x v="9"/>
    <x v="7"/>
    <n v="403"/>
    <x v="1"/>
    <x v="238"/>
    <x v="406"/>
    <x v="2"/>
    <s v="Фаина"/>
    <n v="2"/>
    <n v="1879"/>
    <n v="939.5"/>
    <n v="314"/>
    <n v="0.5"/>
  </r>
  <r>
    <n v="986"/>
    <n v="134"/>
    <x v="6"/>
    <x v="6"/>
    <n v="89"/>
    <n v="258.5128205128205"/>
    <n v="-0.65572307081928183"/>
    <n v="260.64705882352939"/>
    <n v="-0.6585420898217107"/>
    <n v="5"/>
    <n v="445"/>
    <x v="166"/>
    <x v="15"/>
    <n v="403"/>
    <x v="1"/>
    <x v="238"/>
    <x v="212"/>
    <x v="2"/>
    <s v="Фаина"/>
    <n v="2"/>
    <n v="1879"/>
    <n v="939.5"/>
    <n v="314"/>
    <n v="0.5"/>
  </r>
  <r>
    <n v="772"/>
    <n v="200"/>
    <x v="64"/>
    <x v="15"/>
    <n v="67"/>
    <n v="273.72549019607845"/>
    <n v="-0.75522922636103151"/>
    <n v="266.27272727272725"/>
    <n v="-0.74837828610447255"/>
    <n v="1"/>
    <n v="67"/>
    <x v="348"/>
    <x v="5"/>
    <n v="103"/>
    <x v="0"/>
    <x v="123"/>
    <x v="401"/>
    <x v="0"/>
    <s v="Панкратий"/>
    <n v="4"/>
    <n v="2880"/>
    <n v="720"/>
    <n v="191"/>
    <n v="0.25"/>
  </r>
  <r>
    <n v="773"/>
    <n v="295"/>
    <x v="22"/>
    <x v="2"/>
    <n v="294"/>
    <n v="283.468085106383"/>
    <n v="3.715379419049758E-2"/>
    <n v="249.5"/>
    <n v="0.17835671342685377"/>
    <n v="5"/>
    <n v="1470"/>
    <x v="187"/>
    <x v="18"/>
    <n v="493"/>
    <x v="0"/>
    <x v="42"/>
    <x v="465"/>
    <x v="3"/>
    <s v="Валентина"/>
    <n v="3"/>
    <n v="1997"/>
    <n v="665.66666666666663"/>
    <n v="187"/>
    <n v="0.33333333333333331"/>
  </r>
  <r>
    <n v="32"/>
    <n v="103"/>
    <x v="42"/>
    <x v="6"/>
    <n v="254"/>
    <n v="258.5128205128205"/>
    <n v="-1.7456853798849425E-2"/>
    <n v="216.4"/>
    <n v="0.17375231053604434"/>
    <n v="3"/>
    <n v="762"/>
    <x v="405"/>
    <x v="9"/>
    <n v="408"/>
    <x v="1"/>
    <x v="77"/>
    <x v="463"/>
    <x v="2"/>
    <s v="Юлия"/>
    <n v="2"/>
    <n v="2034"/>
    <n v="1017"/>
    <n v="314"/>
    <n v="0.5"/>
  </r>
  <r>
    <n v="775"/>
    <n v="228"/>
    <x v="32"/>
    <x v="13"/>
    <n v="98"/>
    <n v="258.375"/>
    <n v="-0.62070633768746974"/>
    <n v="181.57142857142858"/>
    <n v="-0.46026750590086551"/>
    <n v="2"/>
    <n v="196"/>
    <x v="382"/>
    <x v="3"/>
    <n v="338"/>
    <x v="1"/>
    <x v="4"/>
    <x v="194"/>
    <x v="4"/>
    <s v="Александра"/>
    <n v="1"/>
    <n v="196"/>
    <n v="196"/>
    <n v="186"/>
    <n v="1"/>
  </r>
  <r>
    <n v="776"/>
    <n v="37"/>
    <x v="1"/>
    <x v="1"/>
    <n v="139"/>
    <n v="264.8679245283019"/>
    <n v="-0.47521014389514182"/>
    <n v="238.16666666666666"/>
    <n v="-0.41637508747375784"/>
    <n v="3"/>
    <n v="417"/>
    <x v="373"/>
    <x v="10"/>
    <n v="397"/>
    <x v="1"/>
    <x v="18"/>
    <x v="466"/>
    <x v="1"/>
    <s v="Нинель"/>
    <n v="4"/>
    <n v="2145"/>
    <n v="536.25"/>
    <n v="122"/>
    <n v="0.25"/>
  </r>
  <r>
    <n v="777"/>
    <n v="62"/>
    <x v="59"/>
    <x v="6"/>
    <n v="241"/>
    <n v="258.5128205128205"/>
    <n v="-6.7744495139853145E-2"/>
    <n v="289.88888888888891"/>
    <n v="-0.16864699118436188"/>
    <n v="2"/>
    <n v="482"/>
    <x v="310"/>
    <x v="0"/>
    <n v="247"/>
    <x v="0"/>
    <x v="65"/>
    <x v="467"/>
    <x v="0"/>
    <s v="Павел"/>
    <n v="3"/>
    <n v="830"/>
    <n v="276.66666666666669"/>
    <n v="191"/>
    <n v="0.33333333333333331"/>
  </r>
  <r>
    <n v="540"/>
    <n v="453"/>
    <x v="18"/>
    <x v="12"/>
    <n v="318"/>
    <n v="265.47674418604652"/>
    <n v="0.19784503525907748"/>
    <n v="329.27272727272725"/>
    <n v="-3.4235229155162861E-2"/>
    <n v="4"/>
    <n v="1272"/>
    <x v="63"/>
    <x v="7"/>
    <n v="408"/>
    <x v="1"/>
    <x v="77"/>
    <x v="468"/>
    <x v="2"/>
    <s v="Юлия"/>
    <n v="2"/>
    <n v="2034"/>
    <n v="1017"/>
    <n v="314"/>
    <n v="0.5"/>
  </r>
  <r>
    <n v="779"/>
    <n v="497"/>
    <x v="3"/>
    <x v="3"/>
    <n v="275"/>
    <n v="267.85483870967744"/>
    <n v="2.667549828385618E-2"/>
    <n v="250.25925925925927"/>
    <n v="9.8860441024123169E-2"/>
    <n v="4"/>
    <n v="1100"/>
    <x v="406"/>
    <x v="8"/>
    <n v="477"/>
    <x v="0"/>
    <x v="6"/>
    <x v="468"/>
    <x v="0"/>
    <s v="Зоя"/>
    <n v="5"/>
    <n v="6766"/>
    <n v="1353.2"/>
    <n v="191"/>
    <n v="0.2"/>
  </r>
  <r>
    <n v="780"/>
    <n v="372"/>
    <x v="33"/>
    <x v="7"/>
    <n v="182"/>
    <n v="249.02380952380952"/>
    <n v="-0.26914618988431016"/>
    <n v="222.2"/>
    <n v="-0.18091809180918084"/>
    <n v="2"/>
    <n v="364"/>
    <x v="135"/>
    <x v="13"/>
    <n v="402"/>
    <x v="0"/>
    <x v="193"/>
    <x v="157"/>
    <x v="0"/>
    <s v="Пахом"/>
    <n v="5"/>
    <n v="2388"/>
    <n v="477.6"/>
    <n v="191"/>
    <n v="0.2"/>
  </r>
  <r>
    <n v="781"/>
    <n v="354"/>
    <x v="37"/>
    <x v="8"/>
    <n v="203"/>
    <n v="271.18181818181819"/>
    <n v="-0.25142474019443517"/>
    <n v="260.15789473684208"/>
    <n v="-0.21970463281408048"/>
    <n v="5"/>
    <n v="1015"/>
    <x v="42"/>
    <x v="16"/>
    <n v="265"/>
    <x v="1"/>
    <x v="16"/>
    <x v="129"/>
    <x v="0"/>
    <s v="Эраст"/>
    <n v="5"/>
    <n v="3450"/>
    <n v="690"/>
    <n v="191"/>
    <n v="0.2"/>
  </r>
  <r>
    <n v="10"/>
    <n v="100"/>
    <x v="25"/>
    <x v="16"/>
    <n v="449"/>
    <n v="263.25423728813558"/>
    <n v="0.7055755858872006"/>
    <n v="257.78260869565219"/>
    <n v="0.74177770281666366"/>
    <n v="2"/>
    <n v="898"/>
    <x v="120"/>
    <x v="4"/>
    <n v="413"/>
    <x v="1"/>
    <x v="239"/>
    <x v="1"/>
    <x v="2"/>
    <s v="Август"/>
    <n v="2"/>
    <n v="1858"/>
    <n v="929"/>
    <n v="314"/>
    <n v="0.5"/>
  </r>
  <r>
    <n v="783"/>
    <n v="63"/>
    <x v="59"/>
    <x v="6"/>
    <n v="344"/>
    <n v="258.5128205128205"/>
    <n v="0.33068835548502284"/>
    <n v="289.88888888888891"/>
    <n v="0.18666155615178215"/>
    <n v="2"/>
    <n v="688"/>
    <x v="39"/>
    <x v="9"/>
    <n v="208"/>
    <x v="1"/>
    <x v="240"/>
    <x v="469"/>
    <x v="3"/>
    <s v="Эммануил"/>
    <n v="1"/>
    <n v="688"/>
    <n v="688"/>
    <n v="187"/>
    <n v="1"/>
  </r>
  <r>
    <n v="784"/>
    <n v="467"/>
    <x v="38"/>
    <x v="12"/>
    <n v="436"/>
    <n v="265.47674418604652"/>
    <n v="0.64232841312250888"/>
    <n v="236.27586206896552"/>
    <n v="0.84530064214827783"/>
    <n v="3"/>
    <n v="1308"/>
    <x v="143"/>
    <x v="4"/>
    <n v="343"/>
    <x v="1"/>
    <x v="241"/>
    <x v="132"/>
    <x v="3"/>
    <s v="Амвросий"/>
    <n v="2"/>
    <n v="1908"/>
    <n v="954"/>
    <n v="187"/>
    <n v="0.5"/>
  </r>
  <r>
    <n v="415"/>
    <n v="443"/>
    <x v="7"/>
    <x v="7"/>
    <n v="192"/>
    <n v="249.02380952380952"/>
    <n v="-0.22898938713070083"/>
    <n v="276.21052631578948"/>
    <n v="-0.30487804878048785"/>
    <n v="5"/>
    <n v="960"/>
    <x v="104"/>
    <x v="13"/>
    <n v="413"/>
    <x v="1"/>
    <x v="239"/>
    <x v="387"/>
    <x v="2"/>
    <s v="Август"/>
    <n v="2"/>
    <n v="1858"/>
    <n v="929"/>
    <n v="314"/>
    <n v="0.5"/>
  </r>
  <r>
    <n v="291"/>
    <n v="457"/>
    <x v="74"/>
    <x v="5"/>
    <n v="289"/>
    <n v="268.60344827586209"/>
    <n v="7.5935554271776118E-2"/>
    <n v="272.25"/>
    <n v="6.1524334251606971E-2"/>
    <n v="5"/>
    <n v="1445"/>
    <x v="118"/>
    <x v="14"/>
    <n v="421"/>
    <x v="1"/>
    <x v="242"/>
    <x v="82"/>
    <x v="2"/>
    <s v="Павел"/>
    <n v="2"/>
    <n v="1961"/>
    <n v="980.5"/>
    <n v="314"/>
    <n v="0.5"/>
  </r>
  <r>
    <n v="787"/>
    <n v="130"/>
    <x v="1"/>
    <x v="1"/>
    <n v="319"/>
    <n v="264.8679245283019"/>
    <n v="0.20437384242769618"/>
    <n v="238.16666666666666"/>
    <n v="0.33939818054583637"/>
    <n v="3"/>
    <n v="957"/>
    <x v="256"/>
    <x v="15"/>
    <n v="56"/>
    <x v="1"/>
    <x v="166"/>
    <x v="134"/>
    <x v="4"/>
    <s v="Пелагея"/>
    <n v="4"/>
    <n v="2450"/>
    <n v="612.5"/>
    <n v="186"/>
    <n v="0.25"/>
  </r>
  <r>
    <n v="788"/>
    <n v="443"/>
    <x v="7"/>
    <x v="7"/>
    <n v="348"/>
    <n v="249.02380952380952"/>
    <n v="0.3974567358256047"/>
    <n v="276.21052631578948"/>
    <n v="0.25990853658536572"/>
    <n v="3"/>
    <n v="1044"/>
    <x v="71"/>
    <x v="14"/>
    <n v="324"/>
    <x v="1"/>
    <x v="25"/>
    <x v="399"/>
    <x v="0"/>
    <s v="Касьян"/>
    <n v="3"/>
    <n v="2531"/>
    <n v="843.66666666666663"/>
    <n v="191"/>
    <n v="0.33333333333333331"/>
  </r>
  <r>
    <n v="607"/>
    <n v="199"/>
    <x v="38"/>
    <x v="12"/>
    <n v="172"/>
    <n v="265.47674418604652"/>
    <n v="-0.35210897463974422"/>
    <n v="236.27586206896552"/>
    <n v="-0.27203736135434908"/>
    <n v="3"/>
    <n v="516"/>
    <x v="407"/>
    <x v="13"/>
    <n v="421"/>
    <x v="1"/>
    <x v="242"/>
    <x v="321"/>
    <x v="2"/>
    <s v="Павел"/>
    <n v="2"/>
    <n v="1961"/>
    <n v="980.5"/>
    <n v="314"/>
    <n v="0.5"/>
  </r>
  <r>
    <n v="790"/>
    <n v="249"/>
    <x v="37"/>
    <x v="8"/>
    <n v="125"/>
    <n v="271.18181818181819"/>
    <n v="-0.539054642976869"/>
    <n v="260.15789473684208"/>
    <n v="-0.5195225571515274"/>
    <n v="5"/>
    <n v="625"/>
    <x v="122"/>
    <x v="8"/>
    <n v="71"/>
    <x v="0"/>
    <x v="65"/>
    <x v="40"/>
    <x v="3"/>
    <s v="Алина"/>
    <n v="5"/>
    <n v="4375"/>
    <n v="875"/>
    <n v="187"/>
    <n v="0.2"/>
  </r>
  <r>
    <n v="791"/>
    <n v="241"/>
    <x v="71"/>
    <x v="11"/>
    <n v="490"/>
    <n v="286.92307692307691"/>
    <n v="0.70777479892761397"/>
    <n v="273.58333333333331"/>
    <n v="0.79104477611940305"/>
    <n v="1"/>
    <n v="490"/>
    <x v="312"/>
    <x v="6"/>
    <n v="299"/>
    <x v="1"/>
    <x v="149"/>
    <x v="201"/>
    <x v="3"/>
    <s v="Анисим"/>
    <n v="2"/>
    <n v="1222"/>
    <n v="611"/>
    <n v="187"/>
    <n v="0.5"/>
  </r>
  <r>
    <n v="792"/>
    <n v="202"/>
    <x v="23"/>
    <x v="4"/>
    <n v="298"/>
    <n v="250.48780487804879"/>
    <n v="0.18967867575462516"/>
    <n v="303.8235294117647"/>
    <n v="-1.9167473378509214E-2"/>
    <n v="4"/>
    <n v="1192"/>
    <x v="369"/>
    <x v="14"/>
    <n v="265"/>
    <x v="1"/>
    <x v="16"/>
    <x v="16"/>
    <x v="0"/>
    <s v="Эраст"/>
    <n v="5"/>
    <n v="3450"/>
    <n v="690"/>
    <n v="191"/>
    <n v="0.2"/>
  </r>
  <r>
    <n v="793"/>
    <n v="376"/>
    <x v="62"/>
    <x v="3"/>
    <n v="441"/>
    <n v="267.85483870967744"/>
    <n v="0.64641416270247465"/>
    <n v="273.625"/>
    <n v="0.61169483782549117"/>
    <n v="2"/>
    <n v="882"/>
    <x v="300"/>
    <x v="16"/>
    <n v="272"/>
    <x v="1"/>
    <x v="209"/>
    <x v="166"/>
    <x v="4"/>
    <s v="Захар"/>
    <n v="4"/>
    <n v="4204"/>
    <n v="1051"/>
    <n v="186"/>
    <n v="0.25"/>
  </r>
  <r>
    <n v="794"/>
    <n v="371"/>
    <x v="35"/>
    <x v="0"/>
    <n v="126"/>
    <n v="252.76271186440678"/>
    <n v="-0.5015087507543754"/>
    <n v="293.41176470588238"/>
    <n v="-0.57056936647955103"/>
    <n v="5"/>
    <n v="630"/>
    <x v="408"/>
    <x v="4"/>
    <n v="371"/>
    <x v="1"/>
    <x v="46"/>
    <x v="378"/>
    <x v="3"/>
    <s v="Регина"/>
    <n v="2"/>
    <n v="1806"/>
    <n v="903"/>
    <n v="187"/>
    <n v="0.5"/>
  </r>
  <r>
    <n v="795"/>
    <n v="308"/>
    <x v="3"/>
    <x v="3"/>
    <n v="416"/>
    <n v="267.85483870967744"/>
    <n v="0.55308002649485144"/>
    <n v="250.25925925925927"/>
    <n v="0.66227615805830986"/>
    <n v="4"/>
    <n v="1664"/>
    <x v="197"/>
    <x v="5"/>
    <n v="360"/>
    <x v="1"/>
    <x v="18"/>
    <x v="162"/>
    <x v="1"/>
    <s v="Фома"/>
    <n v="2"/>
    <n v="2690"/>
    <n v="1345"/>
    <n v="122"/>
    <n v="0.5"/>
  </r>
  <r>
    <n v="796"/>
    <n v="146"/>
    <x v="24"/>
    <x v="5"/>
    <n v="387"/>
    <n v="268.60344827586209"/>
    <n v="0.44078567302137484"/>
    <n v="242.81818181818181"/>
    <n v="0.59378509921377765"/>
    <n v="4"/>
    <n v="1548"/>
    <x v="323"/>
    <x v="2"/>
    <n v="368"/>
    <x v="0"/>
    <x v="189"/>
    <x v="470"/>
    <x v="0"/>
    <s v="Никодим"/>
    <n v="2"/>
    <n v="1989"/>
    <n v="994.5"/>
    <n v="191"/>
    <n v="0.5"/>
  </r>
  <r>
    <n v="797"/>
    <n v="77"/>
    <x v="15"/>
    <x v="12"/>
    <n v="151"/>
    <n v="265.47674418604652"/>
    <n v="-0.43121194866628709"/>
    <n v="276.67567567567568"/>
    <n v="-0.45423463905441053"/>
    <n v="2"/>
    <n v="302"/>
    <x v="132"/>
    <x v="15"/>
    <n v="481"/>
    <x v="0"/>
    <x v="16"/>
    <x v="471"/>
    <x v="1"/>
    <s v="Лидия"/>
    <n v="5"/>
    <n v="2576"/>
    <n v="515.20000000000005"/>
    <n v="122"/>
    <n v="0.2"/>
  </r>
  <r>
    <n v="798"/>
    <n v="407"/>
    <x v="67"/>
    <x v="3"/>
    <n v="157"/>
    <n v="267.85483870967744"/>
    <n v="-0.41386162461612575"/>
    <n v="268"/>
    <n v="-0.41417910447761197"/>
    <n v="3"/>
    <n v="471"/>
    <x v="409"/>
    <x v="1"/>
    <n v="354"/>
    <x v="1"/>
    <x v="121"/>
    <x v="350"/>
    <x v="0"/>
    <s v="Анжела"/>
    <n v="2"/>
    <n v="899"/>
    <n v="449.5"/>
    <n v="191"/>
    <n v="0.5"/>
  </r>
  <r>
    <n v="799"/>
    <n v="357"/>
    <x v="26"/>
    <x v="10"/>
    <n v="55"/>
    <n v="271.74545454545455"/>
    <n v="-0.79760471029037872"/>
    <n v="272.35294117647061"/>
    <n v="-0.79805615550755937"/>
    <n v="5"/>
    <n v="275"/>
    <x v="286"/>
    <x v="14"/>
    <n v="8"/>
    <x v="0"/>
    <x v="224"/>
    <x v="472"/>
    <x v="1"/>
    <s v="Ирина"/>
    <n v="3"/>
    <n v="2514"/>
    <n v="838"/>
    <n v="122"/>
    <n v="0.33333333333333331"/>
  </r>
  <r>
    <n v="93"/>
    <n v="265"/>
    <x v="73"/>
    <x v="10"/>
    <n v="66"/>
    <n v="271.74545454545455"/>
    <n v="-0.75712565234845441"/>
    <n v="316.58333333333331"/>
    <n v="-0.79152408528560148"/>
    <n v="1"/>
    <n v="66"/>
    <x v="245"/>
    <x v="14"/>
    <n v="424"/>
    <x v="0"/>
    <x v="3"/>
    <x v="414"/>
    <x v="2"/>
    <s v="Епифан"/>
    <n v="3"/>
    <n v="390"/>
    <n v="130"/>
    <n v="314"/>
    <n v="0.33333333333333331"/>
  </r>
  <r>
    <n v="268"/>
    <n v="494"/>
    <x v="34"/>
    <x v="14"/>
    <n v="214"/>
    <n v="262.63492063492066"/>
    <n v="-0.18518070832829692"/>
    <n v="271"/>
    <n v="-0.21033210332103325"/>
    <n v="1"/>
    <n v="214"/>
    <x v="113"/>
    <x v="5"/>
    <n v="424"/>
    <x v="0"/>
    <x v="3"/>
    <x v="473"/>
    <x v="2"/>
    <s v="Епифан"/>
    <n v="3"/>
    <n v="390"/>
    <n v="130"/>
    <n v="314"/>
    <n v="0.33333333333333331"/>
  </r>
  <r>
    <n v="802"/>
    <n v="63"/>
    <x v="59"/>
    <x v="6"/>
    <n v="479"/>
    <n v="258.5128205128205"/>
    <n v="0.85290616941083131"/>
    <n v="289.88888888888891"/>
    <n v="0.65235722499041771"/>
    <n v="4"/>
    <n v="1916"/>
    <x v="90"/>
    <x v="8"/>
    <n v="396"/>
    <x v="1"/>
    <x v="76"/>
    <x v="53"/>
    <x v="3"/>
    <s v="Вадим"/>
    <n v="2"/>
    <n v="2273"/>
    <n v="1136.5"/>
    <n v="187"/>
    <n v="0.5"/>
  </r>
  <r>
    <n v="619"/>
    <n v="268"/>
    <x v="32"/>
    <x v="13"/>
    <n v="55"/>
    <n v="258.375"/>
    <n v="-0.78713110788582485"/>
    <n v="181.57142857142858"/>
    <n v="-0.69708890637293464"/>
    <n v="2"/>
    <n v="110"/>
    <x v="272"/>
    <x v="11"/>
    <n v="424"/>
    <x v="0"/>
    <x v="3"/>
    <x v="114"/>
    <x v="2"/>
    <s v="Епифан"/>
    <n v="3"/>
    <n v="390"/>
    <n v="130"/>
    <n v="314"/>
    <n v="0.33333333333333331"/>
  </r>
  <r>
    <n v="982"/>
    <n v="149"/>
    <x v="3"/>
    <x v="3"/>
    <n v="468"/>
    <n v="267.85483870967744"/>
    <n v="0.74721502980670795"/>
    <n v="250.25925925925927"/>
    <n v="0.87006067781559859"/>
    <n v="1"/>
    <n v="468"/>
    <x v="297"/>
    <x v="2"/>
    <n v="427"/>
    <x v="1"/>
    <x v="243"/>
    <x v="353"/>
    <x v="2"/>
    <s v="Лидия"/>
    <n v="1"/>
    <n v="468"/>
    <n v="468"/>
    <n v="314"/>
    <n v="1"/>
  </r>
  <r>
    <n v="805"/>
    <n v="35"/>
    <x v="32"/>
    <x v="19"/>
    <n v="277"/>
    <n v="255.11627906976744"/>
    <n v="8.5779398359161263E-2"/>
    <n v="250.30769230769232"/>
    <n v="0.10663798401966806"/>
    <n v="4"/>
    <n v="1108"/>
    <x v="391"/>
    <x v="2"/>
    <n v="108"/>
    <x v="0"/>
    <x v="159"/>
    <x v="474"/>
    <x v="0"/>
    <s v="Алла"/>
    <n v="1"/>
    <n v="1108"/>
    <n v="1108"/>
    <n v="191"/>
    <n v="1"/>
  </r>
  <r>
    <n v="806"/>
    <n v="398"/>
    <x v="5"/>
    <x v="5"/>
    <n v="127"/>
    <n v="268.60344827586209"/>
    <n v="-0.52718402978368317"/>
    <n v="281.96875"/>
    <n v="-0.54959547822232069"/>
    <n v="5"/>
    <n v="635"/>
    <x v="177"/>
    <x v="6"/>
    <n v="191"/>
    <x v="0"/>
    <x v="151"/>
    <x v="419"/>
    <x v="3"/>
    <s v="Матвей"/>
    <n v="7"/>
    <n v="8294"/>
    <n v="1184.8571428571429"/>
    <n v="187"/>
    <n v="0.14285714285714285"/>
  </r>
  <r>
    <n v="236"/>
    <n v="49"/>
    <x v="60"/>
    <x v="13"/>
    <n v="292"/>
    <n v="258.375"/>
    <n v="0.1301402999516208"/>
    <n v="317.85714285714283"/>
    <n v="-8.1348314606741523E-2"/>
    <n v="3"/>
    <n v="876"/>
    <x v="293"/>
    <x v="1"/>
    <n v="431"/>
    <x v="1"/>
    <x v="114"/>
    <x v="76"/>
    <x v="2"/>
    <s v="Зосима"/>
    <n v="1"/>
    <n v="876"/>
    <n v="876"/>
    <n v="314"/>
    <n v="1"/>
  </r>
  <r>
    <n v="808"/>
    <n v="415"/>
    <x v="21"/>
    <x v="15"/>
    <n v="84"/>
    <n v="273.72549019607845"/>
    <n v="-0.69312320916905446"/>
    <n v="280.23809523809524"/>
    <n v="-0.70025488530161428"/>
    <n v="5"/>
    <n v="420"/>
    <x v="320"/>
    <x v="18"/>
    <n v="191"/>
    <x v="0"/>
    <x v="151"/>
    <x v="442"/>
    <x v="3"/>
    <s v="Матвей"/>
    <n v="7"/>
    <n v="8294"/>
    <n v="1184.8571428571429"/>
    <n v="187"/>
    <n v="0.14285714285714285"/>
  </r>
  <r>
    <n v="195"/>
    <n v="321"/>
    <x v="12"/>
    <x v="10"/>
    <n v="368"/>
    <n v="271.74545454545455"/>
    <n v="0.35420848387528436"/>
    <n v="212.8125"/>
    <n v="0.7292217327459618"/>
    <n v="1"/>
    <n v="368"/>
    <x v="257"/>
    <x v="16"/>
    <n v="436"/>
    <x v="1"/>
    <x v="134"/>
    <x v="283"/>
    <x v="2"/>
    <s v="Аверкий"/>
    <n v="3"/>
    <n v="2906"/>
    <n v="968.66666666666663"/>
    <n v="314"/>
    <n v="0.33333333333333331"/>
  </r>
  <r>
    <n v="810"/>
    <n v="311"/>
    <x v="15"/>
    <x v="12"/>
    <n v="470"/>
    <n v="265.47674418604652"/>
    <n v="0.77039989487976879"/>
    <n v="276.67567567567568"/>
    <n v="0.69873986519488129"/>
    <n v="2"/>
    <n v="940"/>
    <x v="316"/>
    <x v="11"/>
    <n v="418"/>
    <x v="0"/>
    <x v="38"/>
    <x v="424"/>
    <x v="1"/>
    <s v="Любовь"/>
    <n v="2"/>
    <n v="1404"/>
    <n v="702"/>
    <n v="122"/>
    <n v="0.5"/>
  </r>
  <r>
    <n v="811"/>
    <n v="328"/>
    <x v="55"/>
    <x v="15"/>
    <n v="59"/>
    <n v="273.72549019607845"/>
    <n v="-0.78445558739255017"/>
    <n v="241.83333333333334"/>
    <n v="-0.75603032391454172"/>
    <n v="1"/>
    <n v="59"/>
    <x v="135"/>
    <x v="13"/>
    <n v="126"/>
    <x v="0"/>
    <x v="68"/>
    <x v="399"/>
    <x v="0"/>
    <s v="Жанна"/>
    <n v="5"/>
    <n v="2459"/>
    <n v="491.8"/>
    <n v="191"/>
    <n v="0.2"/>
  </r>
  <r>
    <n v="812"/>
    <n v="74"/>
    <x v="75"/>
    <x v="11"/>
    <n v="332"/>
    <n v="286.92307692307691"/>
    <n v="0.15710455764075082"/>
    <n v="320.25"/>
    <n v="3.669008587041378E-2"/>
    <n v="3"/>
    <n v="996"/>
    <x v="115"/>
    <x v="14"/>
    <n v="497"/>
    <x v="1"/>
    <x v="150"/>
    <x v="475"/>
    <x v="0"/>
    <s v="Валерьян"/>
    <n v="3"/>
    <n v="3648"/>
    <n v="1216"/>
    <n v="191"/>
    <n v="0.33333333333333331"/>
  </r>
  <r>
    <n v="813"/>
    <n v="152"/>
    <x v="22"/>
    <x v="2"/>
    <n v="94"/>
    <n v="283.468085106383"/>
    <n v="-0.66839300457854844"/>
    <n v="249.5"/>
    <n v="-0.62324649298597201"/>
    <n v="5"/>
    <n v="470"/>
    <x v="92"/>
    <x v="14"/>
    <n v="332"/>
    <x v="1"/>
    <x v="11"/>
    <x v="476"/>
    <x v="0"/>
    <s v="Агата"/>
    <n v="3"/>
    <n v="1349"/>
    <n v="449.66666666666669"/>
    <n v="191"/>
    <n v="0.33333333333333331"/>
  </r>
  <r>
    <n v="663"/>
    <n v="151"/>
    <x v="49"/>
    <x v="18"/>
    <n v="496"/>
    <n v="294.95238095238096"/>
    <n v="0.68162738133677747"/>
    <n v="322.54545454545456"/>
    <n v="0.53776775648252539"/>
    <n v="3"/>
    <n v="1488"/>
    <x v="179"/>
    <x v="13"/>
    <n v="436"/>
    <x v="1"/>
    <x v="134"/>
    <x v="468"/>
    <x v="2"/>
    <s v="Аверкий"/>
    <n v="3"/>
    <n v="2906"/>
    <n v="968.66666666666663"/>
    <n v="314"/>
    <n v="0.33333333333333331"/>
  </r>
  <r>
    <n v="815"/>
    <n v="19"/>
    <x v="26"/>
    <x v="10"/>
    <n v="378"/>
    <n v="271.74545454545455"/>
    <n v="0.39100762745885187"/>
    <n v="272.35294117647061"/>
    <n v="0.38790496760259163"/>
    <n v="2"/>
    <n v="756"/>
    <x v="366"/>
    <x v="17"/>
    <n v="167"/>
    <x v="0"/>
    <x v="60"/>
    <x v="477"/>
    <x v="0"/>
    <s v="Никифор"/>
    <n v="5"/>
    <n v="4243"/>
    <n v="848.6"/>
    <n v="191"/>
    <n v="0.2"/>
  </r>
  <r>
    <n v="816"/>
    <n v="242"/>
    <x v="23"/>
    <x v="4"/>
    <n v="265"/>
    <n v="250.48780487804879"/>
    <n v="5.7935735150924872E-2"/>
    <n v="303.8235294117647"/>
    <n v="-0.12778315585672795"/>
    <n v="4"/>
    <n v="1060"/>
    <x v="295"/>
    <x v="15"/>
    <n v="415"/>
    <x v="0"/>
    <x v="48"/>
    <x v="478"/>
    <x v="3"/>
    <s v="Капитон"/>
    <n v="3"/>
    <n v="2012"/>
    <n v="670.66666666666663"/>
    <n v="187"/>
    <n v="0.33333333333333331"/>
  </r>
  <r>
    <n v="817"/>
    <n v="354"/>
    <x v="37"/>
    <x v="8"/>
    <n v="431"/>
    <n v="271.18181818181819"/>
    <n v="0.58933959101575595"/>
    <n v="260.15789473684208"/>
    <n v="0.65668622294153356"/>
    <n v="1"/>
    <n v="431"/>
    <x v="410"/>
    <x v="12"/>
    <n v="229"/>
    <x v="1"/>
    <x v="39"/>
    <x v="192"/>
    <x v="1"/>
    <s v="Татьяна"/>
    <n v="5"/>
    <n v="3236"/>
    <n v="647.20000000000005"/>
    <n v="122"/>
    <n v="0.2"/>
  </r>
  <r>
    <n v="771"/>
    <n v="413"/>
    <x v="7"/>
    <x v="7"/>
    <n v="210"/>
    <n v="249.02380952380952"/>
    <n v="-0.15670714217420401"/>
    <n v="276.21052631578948"/>
    <n v="-0.23971036585365857"/>
    <n v="5"/>
    <n v="1050"/>
    <x v="391"/>
    <x v="11"/>
    <n v="436"/>
    <x v="1"/>
    <x v="134"/>
    <x v="479"/>
    <x v="2"/>
    <s v="Аверкий"/>
    <n v="3"/>
    <n v="2906"/>
    <n v="968.66666666666663"/>
    <n v="314"/>
    <n v="0.33333333333333331"/>
  </r>
  <r>
    <n v="807"/>
    <n v="132"/>
    <x v="6"/>
    <x v="6"/>
    <n v="154"/>
    <n v="258.5128205128205"/>
    <n v="-0.40428486411426301"/>
    <n v="260.64705882352939"/>
    <n v="-0.40916271721958919"/>
    <n v="3"/>
    <n v="462"/>
    <x v="411"/>
    <x v="11"/>
    <n v="443"/>
    <x v="0"/>
    <x v="24"/>
    <x v="480"/>
    <x v="2"/>
    <s v="Агата"/>
    <n v="1"/>
    <n v="462"/>
    <n v="462"/>
    <n v="314"/>
    <n v="1"/>
  </r>
  <r>
    <n v="820"/>
    <n v="386"/>
    <x v="65"/>
    <x v="19"/>
    <n v="149"/>
    <n v="255.11627906976744"/>
    <n v="-0.41595259799453055"/>
    <n v="251.91666666666666"/>
    <n v="-0.4085345683096262"/>
    <n v="5"/>
    <n v="745"/>
    <x v="393"/>
    <x v="0"/>
    <n v="407"/>
    <x v="0"/>
    <x v="41"/>
    <x v="10"/>
    <x v="1"/>
    <s v="Карп"/>
    <n v="5"/>
    <n v="2557"/>
    <n v="511.4"/>
    <n v="122"/>
    <n v="0.2"/>
  </r>
  <r>
    <n v="821"/>
    <n v="434"/>
    <x v="34"/>
    <x v="14"/>
    <n v="257"/>
    <n v="262.63492063492066"/>
    <n v="-2.1455336637253852E-2"/>
    <n v="271"/>
    <n v="-5.1660516605166018E-2"/>
    <n v="2"/>
    <n v="514"/>
    <x v="412"/>
    <x v="2"/>
    <n v="264"/>
    <x v="1"/>
    <x v="236"/>
    <x v="143"/>
    <x v="1"/>
    <s v="Любомир"/>
    <n v="3"/>
    <n v="1485"/>
    <n v="495"/>
    <n v="122"/>
    <n v="0.33333333333333331"/>
  </r>
  <r>
    <n v="541"/>
    <n v="403"/>
    <x v="47"/>
    <x v="8"/>
    <n v="184"/>
    <n v="271.18181818181819"/>
    <n v="-0.32148843446195108"/>
    <n v="243.3"/>
    <n v="-0.24373201808466916"/>
    <n v="5"/>
    <n v="920"/>
    <x v="375"/>
    <x v="8"/>
    <n v="444"/>
    <x v="0"/>
    <x v="244"/>
    <x v="481"/>
    <x v="2"/>
    <s v="Анастасия"/>
    <n v="1"/>
    <n v="920"/>
    <n v="920"/>
    <n v="314"/>
    <n v="1"/>
  </r>
  <r>
    <n v="778"/>
    <n v="468"/>
    <x v="39"/>
    <x v="16"/>
    <n v="182"/>
    <n v="263.25423728813558"/>
    <n v="-0.30865310327066697"/>
    <n v="287.10000000000002"/>
    <n v="-0.3660745384883316"/>
    <n v="5"/>
    <n v="910"/>
    <x v="181"/>
    <x v="14"/>
    <n v="445"/>
    <x v="1"/>
    <x v="245"/>
    <x v="393"/>
    <x v="2"/>
    <s v="Марфа"/>
    <n v="3"/>
    <n v="1524"/>
    <n v="508"/>
    <n v="314"/>
    <n v="0.33333333333333331"/>
  </r>
  <r>
    <n v="814"/>
    <n v="319"/>
    <x v="31"/>
    <x v="16"/>
    <n v="148"/>
    <n v="263.25423728813558"/>
    <n v="-0.43780582024208081"/>
    <n v="248.5"/>
    <n v="-0.40442655935613681"/>
    <n v="1"/>
    <n v="148"/>
    <x v="381"/>
    <x v="5"/>
    <n v="445"/>
    <x v="1"/>
    <x v="245"/>
    <x v="482"/>
    <x v="2"/>
    <s v="Марфа"/>
    <n v="3"/>
    <n v="1524"/>
    <n v="508"/>
    <n v="314"/>
    <n v="0.33333333333333331"/>
  </r>
  <r>
    <n v="825"/>
    <n v="240"/>
    <x v="38"/>
    <x v="12"/>
    <n v="306"/>
    <n v="265.47674418604652"/>
    <n v="0.15264333581533873"/>
    <n v="236.27586206896552"/>
    <n v="0.29509632224168114"/>
    <n v="5"/>
    <n v="1530"/>
    <x v="96"/>
    <x v="15"/>
    <n v="482"/>
    <x v="1"/>
    <x v="246"/>
    <x v="483"/>
    <x v="3"/>
    <s v="Творимир"/>
    <n v="1"/>
    <n v="1530"/>
    <n v="1530"/>
    <n v="187"/>
    <n v="1"/>
  </r>
  <r>
    <n v="826"/>
    <n v="352"/>
    <x v="31"/>
    <x v="16"/>
    <n v="391"/>
    <n v="263.25423728813558"/>
    <n v="0.48525624517125943"/>
    <n v="248.5"/>
    <n v="0.57344064386317917"/>
    <n v="1"/>
    <n v="391"/>
    <x v="25"/>
    <x v="12"/>
    <n v="367"/>
    <x v="1"/>
    <x v="90"/>
    <x v="68"/>
    <x v="4"/>
    <s v="Эмилия"/>
    <n v="2"/>
    <n v="2107"/>
    <n v="1053.5"/>
    <n v="186"/>
    <n v="0.5"/>
  </r>
  <r>
    <n v="932"/>
    <n v="188"/>
    <x v="72"/>
    <x v="18"/>
    <n v="233"/>
    <n v="294.95238095238096"/>
    <n v="-0.21004197610590902"/>
    <n v="193.5"/>
    <n v="0.20413436692506459"/>
    <n v="2"/>
    <n v="466"/>
    <x v="55"/>
    <x v="19"/>
    <n v="445"/>
    <x v="1"/>
    <x v="245"/>
    <x v="150"/>
    <x v="2"/>
    <s v="Марфа"/>
    <n v="3"/>
    <n v="1524"/>
    <n v="508"/>
    <n v="314"/>
    <n v="0.33333333333333331"/>
  </r>
  <r>
    <n v="828"/>
    <n v="269"/>
    <x v="35"/>
    <x v="0"/>
    <n v="398"/>
    <n v="252.76271186440678"/>
    <n v="0.57459934285522696"/>
    <n v="293.41176470588238"/>
    <n v="0.35645549318364056"/>
    <n v="4"/>
    <n v="1592"/>
    <x v="38"/>
    <x v="17"/>
    <n v="466"/>
    <x v="0"/>
    <x v="155"/>
    <x v="220"/>
    <x v="1"/>
    <s v="Никитина"/>
    <n v="2"/>
    <n v="2048"/>
    <n v="1024"/>
    <n v="122"/>
    <n v="0.5"/>
  </r>
  <r>
    <n v="211"/>
    <n v="462"/>
    <x v="19"/>
    <x v="13"/>
    <n v="104"/>
    <n v="258.375"/>
    <n v="-0.59748427672955973"/>
    <n v="269.70588235294116"/>
    <n v="-0.61439476553980366"/>
    <n v="4"/>
    <n v="416"/>
    <x v="79"/>
    <x v="12"/>
    <n v="448"/>
    <x v="1"/>
    <x v="62"/>
    <x v="307"/>
    <x v="2"/>
    <s v="Анжелика"/>
    <n v="3"/>
    <n v="3093"/>
    <n v="1031"/>
    <n v="314"/>
    <n v="0.33333333333333331"/>
  </r>
  <r>
    <n v="830"/>
    <n v="44"/>
    <x v="49"/>
    <x v="18"/>
    <n v="310"/>
    <n v="294.95238095238096"/>
    <n v="5.1017113335485975E-2"/>
    <n v="322.54545454545456"/>
    <n v="-3.8895152198421656E-2"/>
    <n v="3"/>
    <n v="930"/>
    <x v="34"/>
    <x v="6"/>
    <n v="48"/>
    <x v="1"/>
    <x v="188"/>
    <x v="484"/>
    <x v="0"/>
    <s v="Вера"/>
    <n v="1"/>
    <n v="930"/>
    <n v="930"/>
    <n v="191"/>
    <n v="1"/>
  </r>
  <r>
    <n v="831"/>
    <n v="183"/>
    <x v="3"/>
    <x v="3"/>
    <n v="286"/>
    <n v="267.85483870967744"/>
    <n v="6.774251821521049E-2"/>
    <n v="250.25925925925927"/>
    <n v="0.14281485866508792"/>
    <n v="2"/>
    <n v="572"/>
    <x v="166"/>
    <x v="13"/>
    <n v="11"/>
    <x v="1"/>
    <x v="56"/>
    <x v="457"/>
    <x v="4"/>
    <s v="Силин"/>
    <n v="5"/>
    <n v="1738"/>
    <n v="347.6"/>
    <n v="186"/>
    <n v="0.2"/>
  </r>
  <r>
    <n v="436"/>
    <n v="473"/>
    <x v="28"/>
    <x v="17"/>
    <n v="231"/>
    <n v="300.31818181818181"/>
    <n v="-0.2308158014227335"/>
    <n v="281.73333333333335"/>
    <n v="-0.18007572172266928"/>
    <n v="3"/>
    <n v="693"/>
    <x v="350"/>
    <x v="8"/>
    <n v="448"/>
    <x v="1"/>
    <x v="62"/>
    <x v="247"/>
    <x v="2"/>
    <s v="Анжелика"/>
    <n v="3"/>
    <n v="3093"/>
    <n v="1031"/>
    <n v="314"/>
    <n v="0.33333333333333331"/>
  </r>
  <r>
    <n v="833"/>
    <n v="425"/>
    <x v="13"/>
    <x v="1"/>
    <n v="258"/>
    <n v="264.8679245283019"/>
    <n v="-2.5929619603932252E-2"/>
    <n v="320.84615384615387"/>
    <n v="-0.1958762886597939"/>
    <n v="4"/>
    <n v="1032"/>
    <x v="412"/>
    <x v="17"/>
    <n v="72"/>
    <x v="0"/>
    <x v="168"/>
    <x v="485"/>
    <x v="4"/>
    <s v="Фомина"/>
    <n v="2"/>
    <n v="1286"/>
    <n v="643"/>
    <n v="186"/>
    <n v="0.5"/>
  </r>
  <r>
    <n v="834"/>
    <n v="230"/>
    <x v="5"/>
    <x v="5"/>
    <n v="179"/>
    <n v="268.60344827586209"/>
    <n v="-0.33359008922267164"/>
    <n v="281.96875"/>
    <n v="-0.36517787875429453"/>
    <n v="4"/>
    <n v="716"/>
    <x v="368"/>
    <x v="15"/>
    <n v="68"/>
    <x v="0"/>
    <x v="47"/>
    <x v="60"/>
    <x v="0"/>
    <s v="Иванна"/>
    <n v="3"/>
    <n v="3016"/>
    <n v="1005.3333333333334"/>
    <n v="191"/>
    <n v="0.33333333333333331"/>
  </r>
  <r>
    <n v="835"/>
    <n v="497"/>
    <x v="3"/>
    <x v="3"/>
    <n v="113"/>
    <n v="267.85483870967744"/>
    <n v="-0.57812970434154276"/>
    <n v="250.25925925925927"/>
    <n v="-0.54846825514281483"/>
    <n v="2"/>
    <n v="226"/>
    <x v="249"/>
    <x v="16"/>
    <n v="219"/>
    <x v="0"/>
    <x v="3"/>
    <x v="486"/>
    <x v="4"/>
    <s v="Арсений"/>
    <n v="3"/>
    <n v="2211"/>
    <n v="737"/>
    <n v="186"/>
    <n v="0.33333333333333331"/>
  </r>
  <r>
    <n v="836"/>
    <n v="82"/>
    <x v="48"/>
    <x v="14"/>
    <n v="73"/>
    <n v="262.63492063492066"/>
    <n v="-0.72204762480357787"/>
    <n v="168"/>
    <n v="-0.56547619047619047"/>
    <n v="1"/>
    <n v="73"/>
    <x v="413"/>
    <x v="7"/>
    <n v="218"/>
    <x v="1"/>
    <x v="217"/>
    <x v="226"/>
    <x v="0"/>
    <s v="Алевтина"/>
    <n v="2"/>
    <n v="1425"/>
    <n v="712.5"/>
    <n v="191"/>
    <n v="0.5"/>
  </r>
  <r>
    <n v="837"/>
    <n v="104"/>
    <x v="25"/>
    <x v="16"/>
    <n v="420"/>
    <n v="263.25423728813558"/>
    <n v="0.59541591552923001"/>
    <n v="257.78260869565219"/>
    <n v="0.62927981109799291"/>
    <n v="2"/>
    <n v="840"/>
    <x v="184"/>
    <x v="2"/>
    <n v="26"/>
    <x v="0"/>
    <x v="169"/>
    <x v="487"/>
    <x v="4"/>
    <s v="Леон"/>
    <n v="2"/>
    <n v="1254"/>
    <n v="627"/>
    <n v="186"/>
    <n v="0.5"/>
  </r>
  <r>
    <n v="838"/>
    <n v="364"/>
    <x v="35"/>
    <x v="0"/>
    <n v="496"/>
    <n v="252.76271186440678"/>
    <n v="0.96231475893515728"/>
    <n v="293.41176470588238"/>
    <n v="0.69045709703287872"/>
    <n v="1"/>
    <n v="496"/>
    <x v="414"/>
    <x v="2"/>
    <n v="417"/>
    <x v="1"/>
    <x v="198"/>
    <x v="436"/>
    <x v="4"/>
    <s v="Вера"/>
    <n v="1"/>
    <n v="496"/>
    <n v="496"/>
    <n v="186"/>
    <n v="1"/>
  </r>
  <r>
    <n v="839"/>
    <n v="334"/>
    <x v="30"/>
    <x v="18"/>
    <n v="223"/>
    <n v="294.95238095238096"/>
    <n v="-0.24394575395544082"/>
    <n v="274.77777777777777"/>
    <n v="-0.18843509906995548"/>
    <n v="2"/>
    <n v="446"/>
    <x v="42"/>
    <x v="3"/>
    <n v="216"/>
    <x v="1"/>
    <x v="139"/>
    <x v="287"/>
    <x v="4"/>
    <s v="Софон"/>
    <n v="2"/>
    <n v="1221"/>
    <n v="610.5"/>
    <n v="186"/>
    <n v="0.5"/>
  </r>
  <r>
    <n v="688"/>
    <n v="187"/>
    <x v="15"/>
    <x v="12"/>
    <n v="496"/>
    <n v="265.47674418604652"/>
    <n v="0.86833691034120264"/>
    <n v="276.67567567567568"/>
    <n v="0.79271270880140676"/>
    <n v="4"/>
    <n v="1984"/>
    <x v="415"/>
    <x v="2"/>
    <n v="448"/>
    <x v="1"/>
    <x v="62"/>
    <x v="488"/>
    <x v="2"/>
    <s v="Анжелика"/>
    <n v="3"/>
    <n v="3093"/>
    <n v="1031"/>
    <n v="314"/>
    <n v="0.33333333333333331"/>
  </r>
  <r>
    <n v="841"/>
    <n v="446"/>
    <x v="40"/>
    <x v="15"/>
    <n v="445"/>
    <n v="273.72549019607845"/>
    <n v="0.62571633237822333"/>
    <n v="320.57142857142856"/>
    <n v="0.3881461675579323"/>
    <n v="5"/>
    <n v="2225"/>
    <x v="69"/>
    <x v="17"/>
    <n v="307"/>
    <x v="0"/>
    <x v="160"/>
    <x v="27"/>
    <x v="1"/>
    <s v="Клавдия"/>
    <n v="3"/>
    <n v="4933"/>
    <n v="1644.3333333333333"/>
    <n v="122"/>
    <n v="0.33333333333333331"/>
  </r>
  <r>
    <n v="842"/>
    <n v="88"/>
    <x v="32"/>
    <x v="19"/>
    <n v="206"/>
    <n v="255.11627906976744"/>
    <n v="-0.1925250683682771"/>
    <n v="250.30769230769232"/>
    <n v="-0.17701290719114937"/>
    <n v="4"/>
    <n v="824"/>
    <x v="192"/>
    <x v="17"/>
    <n v="492"/>
    <x v="0"/>
    <x v="244"/>
    <x v="73"/>
    <x v="3"/>
    <s v="Феликс"/>
    <n v="1"/>
    <n v="824"/>
    <n v="824"/>
    <n v="187"/>
    <n v="1"/>
  </r>
  <r>
    <n v="843"/>
    <n v="347"/>
    <x v="15"/>
    <x v="12"/>
    <n v="265"/>
    <n v="265.47674418604652"/>
    <n v="-1.7958039507687262E-3"/>
    <n v="276.67567567567568"/>
    <n v="-4.2199863241183966E-2"/>
    <n v="1"/>
    <n v="265"/>
    <x v="201"/>
    <x v="11"/>
    <n v="264"/>
    <x v="1"/>
    <x v="236"/>
    <x v="134"/>
    <x v="1"/>
    <s v="Любомир"/>
    <n v="3"/>
    <n v="1485"/>
    <n v="495"/>
    <n v="122"/>
    <n v="0.33333333333333331"/>
  </r>
  <r>
    <n v="844"/>
    <n v="342"/>
    <x v="23"/>
    <x v="4"/>
    <n v="269"/>
    <n v="250.48780487804879"/>
    <n v="7.3904576436222058E-2"/>
    <n v="303.8235294117647"/>
    <n v="-0.11461761858664077"/>
    <n v="4"/>
    <n v="1076"/>
    <x v="416"/>
    <x v="9"/>
    <n v="190"/>
    <x v="1"/>
    <x v="20"/>
    <x v="245"/>
    <x v="1"/>
    <s v="Валентина"/>
    <n v="3"/>
    <n v="4451"/>
    <n v="1483.6666666666667"/>
    <n v="122"/>
    <n v="0.33333333333333331"/>
  </r>
  <r>
    <n v="845"/>
    <n v="474"/>
    <x v="57"/>
    <x v="18"/>
    <n v="405"/>
    <n v="294.95238095238096"/>
    <n v="0.37310300290603804"/>
    <n v="318.81818181818181"/>
    <n v="0.27031650983746802"/>
    <n v="2"/>
    <n v="810"/>
    <x v="201"/>
    <x v="7"/>
    <n v="18"/>
    <x v="1"/>
    <x v="171"/>
    <x v="489"/>
    <x v="3"/>
    <s v="Кира"/>
    <n v="4"/>
    <n v="2394"/>
    <n v="598.5"/>
    <n v="187"/>
    <n v="0.25"/>
  </r>
  <r>
    <n v="136"/>
    <n v="463"/>
    <x v="33"/>
    <x v="7"/>
    <n v="173"/>
    <n v="249.02380952380952"/>
    <n v="-0.30528731236255857"/>
    <n v="222.2"/>
    <n v="-0.22142214221422141"/>
    <n v="2"/>
    <n v="346"/>
    <x v="241"/>
    <x v="13"/>
    <n v="450"/>
    <x v="0"/>
    <x v="7"/>
    <x v="472"/>
    <x v="2"/>
    <s v="Самуил"/>
    <n v="2"/>
    <n v="697"/>
    <n v="348.5"/>
    <n v="314"/>
    <n v="0.5"/>
  </r>
  <r>
    <n v="847"/>
    <n v="206"/>
    <x v="30"/>
    <x v="18"/>
    <n v="93"/>
    <n v="294.95238095238096"/>
    <n v="-0.68469486599935425"/>
    <n v="274.77777777777777"/>
    <n v="-0.66154468257177523"/>
    <n v="2"/>
    <n v="186"/>
    <x v="417"/>
    <x v="10"/>
    <n v="155"/>
    <x v="1"/>
    <x v="247"/>
    <x v="381"/>
    <x v="3"/>
    <s v="Игорь"/>
    <n v="1"/>
    <n v="186"/>
    <n v="186"/>
    <n v="187"/>
    <n v="1"/>
  </r>
  <r>
    <n v="514"/>
    <n v="477"/>
    <x v="38"/>
    <x v="12"/>
    <n v="117"/>
    <n v="265.47674418604652"/>
    <n v="-0.559283430423547"/>
    <n v="236.27586206896552"/>
    <n v="-0.50481611208406307"/>
    <n v="3"/>
    <n v="351"/>
    <x v="418"/>
    <x v="17"/>
    <n v="450"/>
    <x v="0"/>
    <x v="7"/>
    <x v="114"/>
    <x v="2"/>
    <s v="Самуил"/>
    <n v="2"/>
    <n v="697"/>
    <n v="348.5"/>
    <n v="314"/>
    <n v="0.5"/>
  </r>
  <r>
    <n v="849"/>
    <n v="59"/>
    <x v="0"/>
    <x v="0"/>
    <n v="150"/>
    <n v="252.76271186440678"/>
    <n v="-0.40655803661235168"/>
    <n v="240.5"/>
    <n v="-0.37629937629937626"/>
    <n v="4"/>
    <n v="600"/>
    <x v="394"/>
    <x v="10"/>
    <n v="343"/>
    <x v="1"/>
    <x v="241"/>
    <x v="365"/>
    <x v="3"/>
    <s v="Амвросий"/>
    <n v="2"/>
    <n v="1908"/>
    <n v="954"/>
    <n v="187"/>
    <n v="0.5"/>
  </r>
  <r>
    <n v="850"/>
    <n v="16"/>
    <x v="34"/>
    <x v="14"/>
    <n v="207"/>
    <n v="262.63492063492066"/>
    <n v="-0.21183367581288537"/>
    <n v="271"/>
    <n v="-0.23616236162361626"/>
    <n v="2"/>
    <n v="414"/>
    <x v="173"/>
    <x v="8"/>
    <n v="26"/>
    <x v="0"/>
    <x v="169"/>
    <x v="154"/>
    <x v="4"/>
    <s v="Леон"/>
    <n v="2"/>
    <n v="1254"/>
    <n v="627"/>
    <n v="186"/>
    <n v="0.5"/>
  </r>
  <r>
    <n v="851"/>
    <n v="220"/>
    <x v="53"/>
    <x v="8"/>
    <n v="305"/>
    <n v="271.18181818181819"/>
    <n v="0.12470667113643974"/>
    <n v="281.75"/>
    <n v="8.2519964507542065E-2"/>
    <n v="4"/>
    <n v="1220"/>
    <x v="401"/>
    <x v="5"/>
    <n v="306"/>
    <x v="0"/>
    <x v="189"/>
    <x v="490"/>
    <x v="3"/>
    <s v="Силантий"/>
    <n v="3"/>
    <n v="2276"/>
    <n v="758.66666666666663"/>
    <n v="187"/>
    <n v="0.33333333333333331"/>
  </r>
  <r>
    <n v="852"/>
    <n v="474"/>
    <x v="57"/>
    <x v="18"/>
    <n v="171"/>
    <n v="294.95238095238096"/>
    <n v="-0.42024539877300615"/>
    <n v="318.81818181818181"/>
    <n v="-0.46364414029084688"/>
    <n v="3"/>
    <n v="513"/>
    <x v="269"/>
    <x v="8"/>
    <n v="260"/>
    <x v="0"/>
    <x v="231"/>
    <x v="491"/>
    <x v="3"/>
    <s v="Ксения"/>
    <n v="2"/>
    <n v="833"/>
    <n v="416.5"/>
    <n v="187"/>
    <n v="0.5"/>
  </r>
  <r>
    <n v="853"/>
    <n v="118"/>
    <x v="0"/>
    <x v="0"/>
    <n v="466"/>
    <n v="252.76271186440678"/>
    <n v="0.84362636625762755"/>
    <n v="240.5"/>
    <n v="0.93762993762993774"/>
    <n v="3"/>
    <n v="1398"/>
    <x v="228"/>
    <x v="13"/>
    <n v="188"/>
    <x v="1"/>
    <x v="229"/>
    <x v="492"/>
    <x v="4"/>
    <s v="Харлампий"/>
    <n v="2"/>
    <n v="1553"/>
    <n v="776.5"/>
    <n v="186"/>
    <n v="0.5"/>
  </r>
  <r>
    <n v="854"/>
    <n v="207"/>
    <x v="66"/>
    <x v="0"/>
    <n v="57"/>
    <n v="252.76271186440678"/>
    <n v="-0.7744920539126936"/>
    <n v="215.85714285714286"/>
    <n v="-0.73593646591661144"/>
    <n v="2"/>
    <n v="114"/>
    <x v="382"/>
    <x v="9"/>
    <n v="152"/>
    <x v="1"/>
    <x v="178"/>
    <x v="133"/>
    <x v="1"/>
    <s v="Вероника"/>
    <n v="3"/>
    <n v="2437"/>
    <n v="812.33333333333337"/>
    <n v="122"/>
    <n v="0.33333333333333331"/>
  </r>
  <r>
    <n v="855"/>
    <n v="239"/>
    <x v="31"/>
    <x v="16"/>
    <n v="397"/>
    <n v="263.25423728813558"/>
    <n v="0.50804790110739129"/>
    <n v="248.5"/>
    <n v="0.59758551307847085"/>
    <n v="2"/>
    <n v="794"/>
    <x v="47"/>
    <x v="5"/>
    <n v="65"/>
    <x v="1"/>
    <x v="114"/>
    <x v="493"/>
    <x v="3"/>
    <s v="Жанна"/>
    <n v="4"/>
    <n v="3215"/>
    <n v="803.75"/>
    <n v="187"/>
    <n v="0.25"/>
  </r>
  <r>
    <n v="856"/>
    <n v="367"/>
    <x v="71"/>
    <x v="11"/>
    <n v="289"/>
    <n v="286.92307692307691"/>
    <n v="7.238605898123307E-3"/>
    <n v="273.58333333333331"/>
    <n v="5.6350898568382712E-2"/>
    <n v="1"/>
    <n v="289"/>
    <x v="235"/>
    <x v="1"/>
    <n v="281"/>
    <x v="1"/>
    <x v="79"/>
    <x v="441"/>
    <x v="0"/>
    <s v="Евсей"/>
    <n v="3"/>
    <n v="3373"/>
    <n v="1124.3333333333333"/>
    <n v="191"/>
    <n v="0.33333333333333331"/>
  </r>
  <r>
    <n v="857"/>
    <n v="87"/>
    <x v="7"/>
    <x v="7"/>
    <n v="191"/>
    <n v="249.02380952380952"/>
    <n v="-0.23300506740606175"/>
    <n v="276.21052631578948"/>
    <n v="-0.30849847560975607"/>
    <n v="3"/>
    <n v="573"/>
    <x v="29"/>
    <x v="18"/>
    <n v="430"/>
    <x v="1"/>
    <x v="175"/>
    <x v="494"/>
    <x v="4"/>
    <s v="Любосмысл"/>
    <n v="1"/>
    <n v="573"/>
    <n v="573"/>
    <n v="186"/>
    <n v="1"/>
  </r>
  <r>
    <n v="858"/>
    <n v="309"/>
    <x v="27"/>
    <x v="3"/>
    <n v="244"/>
    <n v="267.85483870967744"/>
    <n v="-8.9058830613596762E-2"/>
    <n v="288.23809523809524"/>
    <n v="-0.15347761440607965"/>
    <n v="3"/>
    <n v="732"/>
    <x v="265"/>
    <x v="15"/>
    <n v="299"/>
    <x v="1"/>
    <x v="149"/>
    <x v="7"/>
    <x v="3"/>
    <s v="Анисим"/>
    <n v="2"/>
    <n v="1222"/>
    <n v="611"/>
    <n v="187"/>
    <n v="0.5"/>
  </r>
  <r>
    <n v="859"/>
    <n v="271"/>
    <x v="34"/>
    <x v="14"/>
    <n v="392"/>
    <n v="262.63492063492066"/>
    <n v="0.49256617913695133"/>
    <n v="271"/>
    <n v="0.44649446494464939"/>
    <n v="3"/>
    <n v="1176"/>
    <x v="393"/>
    <x v="11"/>
    <n v="132"/>
    <x v="0"/>
    <x v="71"/>
    <x v="325"/>
    <x v="3"/>
    <s v="Софон"/>
    <n v="3"/>
    <n v="2270"/>
    <n v="756.66666666666663"/>
    <n v="187"/>
    <n v="0.33333333333333331"/>
  </r>
  <r>
    <n v="860"/>
    <n v="354"/>
    <x v="37"/>
    <x v="8"/>
    <n v="493"/>
    <n v="271.18181818181819"/>
    <n v="0.81796848809922884"/>
    <n v="260.15789473684208"/>
    <n v="0.89500303459437602"/>
    <n v="2"/>
    <n v="986"/>
    <x v="419"/>
    <x v="14"/>
    <n v="68"/>
    <x v="0"/>
    <x v="47"/>
    <x v="226"/>
    <x v="0"/>
    <s v="Иванна"/>
    <n v="3"/>
    <n v="3016"/>
    <n v="1005.3333333333334"/>
    <n v="191"/>
    <n v="0.33333333333333331"/>
  </r>
  <r>
    <n v="861"/>
    <n v="266"/>
    <x v="6"/>
    <x v="6"/>
    <n v="339"/>
    <n v="258.5128205128205"/>
    <n v="0.31134695496925224"/>
    <n v="260.64705882352939"/>
    <n v="0.30060934326337185"/>
    <n v="5"/>
    <n v="1695"/>
    <x v="366"/>
    <x v="1"/>
    <n v="42"/>
    <x v="0"/>
    <x v="50"/>
    <x v="495"/>
    <x v="4"/>
    <s v="Панфил"/>
    <n v="7"/>
    <n v="6110"/>
    <n v="872.85714285714289"/>
    <n v="186"/>
    <n v="0.14285714285714285"/>
  </r>
  <r>
    <n v="862"/>
    <n v="441"/>
    <x v="37"/>
    <x v="8"/>
    <n v="316"/>
    <n v="271.18181818181819"/>
    <n v="0.16526986255447529"/>
    <n v="260.15789473684208"/>
    <n v="0.21464697552093881"/>
    <n v="4"/>
    <n v="1264"/>
    <x v="307"/>
    <x v="13"/>
    <n v="488"/>
    <x v="0"/>
    <x v="6"/>
    <x v="301"/>
    <x v="1"/>
    <s v="Ольга"/>
    <n v="1"/>
    <n v="1264"/>
    <n v="1264"/>
    <n v="122"/>
    <n v="1"/>
  </r>
  <r>
    <n v="863"/>
    <n v="245"/>
    <x v="0"/>
    <x v="0"/>
    <n v="284"/>
    <n v="252.76271186440678"/>
    <n v="0.12358345068061416"/>
    <n v="240.5"/>
    <n v="0.18087318087318094"/>
    <n v="4"/>
    <n v="1136"/>
    <x v="195"/>
    <x v="6"/>
    <n v="324"/>
    <x v="1"/>
    <x v="25"/>
    <x v="496"/>
    <x v="0"/>
    <s v="Касьян"/>
    <n v="3"/>
    <n v="2531"/>
    <n v="843.66666666666663"/>
    <n v="191"/>
    <n v="0.33333333333333331"/>
  </r>
  <r>
    <n v="29"/>
    <n v="181"/>
    <x v="57"/>
    <x v="18"/>
    <n v="476"/>
    <n v="294.95238095238096"/>
    <n v="0.61381982563771387"/>
    <n v="318.81818181818181"/>
    <n v="0.49301397205588815"/>
    <n v="4"/>
    <n v="1904"/>
    <x v="237"/>
    <x v="0"/>
    <n v="451"/>
    <x v="0"/>
    <x v="220"/>
    <x v="379"/>
    <x v="2"/>
    <s v="Лукия"/>
    <n v="2"/>
    <n v="2038"/>
    <n v="1019"/>
    <n v="314"/>
    <n v="0.5"/>
  </r>
  <r>
    <n v="865"/>
    <n v="176"/>
    <x v="0"/>
    <x v="0"/>
    <n v="217"/>
    <n v="252.76271186440678"/>
    <n v="-0.14148729296586871"/>
    <n v="240.5"/>
    <n v="-9.7713097713097663E-2"/>
    <n v="4"/>
    <n v="868"/>
    <x v="107"/>
    <x v="3"/>
    <n v="313"/>
    <x v="0"/>
    <x v="66"/>
    <x v="497"/>
    <x v="0"/>
    <s v="Ангелина"/>
    <n v="2"/>
    <n v="1514"/>
    <n v="757"/>
    <n v="191"/>
    <n v="0.5"/>
  </r>
  <r>
    <n v="866"/>
    <n v="467"/>
    <x v="38"/>
    <x v="12"/>
    <n v="72"/>
    <n v="265.47674418604652"/>
    <n v="-0.72878980333756727"/>
    <n v="236.27586206896552"/>
    <n v="-0.69527145359019271"/>
    <n v="2"/>
    <n v="144"/>
    <x v="420"/>
    <x v="4"/>
    <n v="233"/>
    <x v="0"/>
    <x v="111"/>
    <x v="498"/>
    <x v="4"/>
    <s v="Синклитикия"/>
    <n v="2"/>
    <n v="1082"/>
    <n v="541"/>
    <n v="186"/>
    <n v="0.5"/>
  </r>
  <r>
    <n v="928"/>
    <n v="399"/>
    <x v="28"/>
    <x v="17"/>
    <n v="67"/>
    <n v="300.31818181818181"/>
    <n v="-0.77690328439533829"/>
    <n v="281.73333333333335"/>
    <n v="-0.76218646474207286"/>
    <n v="2"/>
    <n v="134"/>
    <x v="194"/>
    <x v="18"/>
    <n v="451"/>
    <x v="0"/>
    <x v="220"/>
    <x v="499"/>
    <x v="2"/>
    <s v="Лукия"/>
    <n v="2"/>
    <n v="2038"/>
    <n v="1019"/>
    <n v="314"/>
    <n v="0.5"/>
  </r>
  <r>
    <n v="868"/>
    <n v="300"/>
    <x v="0"/>
    <x v="0"/>
    <n v="140"/>
    <n v="252.76271186440678"/>
    <n v="-0.44612083417152815"/>
    <n v="240.5"/>
    <n v="-0.41787941787941785"/>
    <n v="4"/>
    <n v="560"/>
    <x v="328"/>
    <x v="10"/>
    <n v="107"/>
    <x v="1"/>
    <x v="136"/>
    <x v="500"/>
    <x v="4"/>
    <s v="Антип"/>
    <n v="3"/>
    <n v="2496"/>
    <n v="832"/>
    <n v="186"/>
    <n v="0.33333333333333331"/>
  </r>
  <r>
    <n v="92"/>
    <n v="357"/>
    <x v="26"/>
    <x v="10"/>
    <n v="206"/>
    <n v="271.74545454545455"/>
    <n v="-0.24193764217850933"/>
    <n v="272.35294117647061"/>
    <n v="-0.24362850971922256"/>
    <n v="2"/>
    <n v="412"/>
    <x v="288"/>
    <x v="18"/>
    <n v="452"/>
    <x v="0"/>
    <x v="89"/>
    <x v="501"/>
    <x v="2"/>
    <s v="Чеслав"/>
    <n v="2"/>
    <n v="1231"/>
    <n v="615.5"/>
    <n v="314"/>
    <n v="0.5"/>
  </r>
  <r>
    <n v="677"/>
    <n v="187"/>
    <x v="15"/>
    <x v="12"/>
    <n v="273"/>
    <n v="265.47674418604652"/>
    <n v="2.8338662345057219E-2"/>
    <n v="276.67567567567568"/>
    <n v="-1.3285142131483796E-2"/>
    <n v="3"/>
    <n v="819"/>
    <x v="228"/>
    <x v="14"/>
    <n v="452"/>
    <x v="0"/>
    <x v="89"/>
    <x v="502"/>
    <x v="2"/>
    <s v="Чеслав"/>
    <n v="2"/>
    <n v="1231"/>
    <n v="615.5"/>
    <n v="314"/>
    <n v="0.5"/>
  </r>
  <r>
    <n v="871"/>
    <n v="215"/>
    <x v="5"/>
    <x v="5"/>
    <n v="147"/>
    <n v="268.60344827586209"/>
    <n v="-0.45272482187560181"/>
    <n v="281.96875"/>
    <n v="-0.4786656322730799"/>
    <n v="3"/>
    <n v="441"/>
    <x v="176"/>
    <x v="4"/>
    <n v="368"/>
    <x v="0"/>
    <x v="189"/>
    <x v="87"/>
    <x v="0"/>
    <s v="Никодим"/>
    <n v="2"/>
    <n v="1989"/>
    <n v="994.5"/>
    <n v="191"/>
    <n v="0.5"/>
  </r>
  <r>
    <n v="872"/>
    <n v="307"/>
    <x v="63"/>
    <x v="14"/>
    <n v="419"/>
    <n v="262.63492063492066"/>
    <n v="0.59537048229179246"/>
    <n v="311.33333333333331"/>
    <n v="0.34582441113490381"/>
    <n v="1"/>
    <n v="419"/>
    <x v="81"/>
    <x v="16"/>
    <n v="64"/>
    <x v="0"/>
    <x v="28"/>
    <x v="10"/>
    <x v="0"/>
    <s v="Ратибор"/>
    <n v="3"/>
    <n v="833"/>
    <n v="277.66666666666669"/>
    <n v="191"/>
    <n v="0.33333333333333331"/>
  </r>
  <r>
    <n v="873"/>
    <n v="424"/>
    <x v="16"/>
    <x v="2"/>
    <n v="457"/>
    <n v="283.468085106383"/>
    <n v="0.61217443518726999"/>
    <n v="323.07692307692309"/>
    <n v="0.41452380952380952"/>
    <n v="1"/>
    <n v="457"/>
    <x v="25"/>
    <x v="19"/>
    <n v="286"/>
    <x v="1"/>
    <x v="60"/>
    <x v="503"/>
    <x v="4"/>
    <s v="Федосий"/>
    <n v="4"/>
    <n v="2088"/>
    <n v="522"/>
    <n v="186"/>
    <n v="0.25"/>
  </r>
  <r>
    <n v="298"/>
    <n v="298"/>
    <x v="65"/>
    <x v="19"/>
    <n v="65"/>
    <n v="255.11627906976744"/>
    <n v="-0.74521422060164078"/>
    <n v="251.91666666666666"/>
    <n v="-0.74197816738339395"/>
    <n v="1"/>
    <n v="65"/>
    <x v="269"/>
    <x v="15"/>
    <n v="453"/>
    <x v="0"/>
    <x v="124"/>
    <x v="343"/>
    <x v="2"/>
    <s v="Богдан"/>
    <n v="2"/>
    <n v="797"/>
    <n v="398.5"/>
    <n v="314"/>
    <n v="0.5"/>
  </r>
  <r>
    <n v="875"/>
    <n v="83"/>
    <x v="29"/>
    <x v="5"/>
    <n v="282"/>
    <n v="268.60344827586209"/>
    <n v="4.9874831503947448E-2"/>
    <n v="254.18181818181819"/>
    <n v="0.10944206008583679"/>
    <n v="5"/>
    <n v="1410"/>
    <x v="421"/>
    <x v="3"/>
    <n v="6"/>
    <x v="1"/>
    <x v="145"/>
    <x v="365"/>
    <x v="3"/>
    <s v="Эмилия"/>
    <n v="2"/>
    <n v="2555"/>
    <n v="1277.5"/>
    <n v="187"/>
    <n v="0.5"/>
  </r>
  <r>
    <n v="876"/>
    <n v="329"/>
    <x v="46"/>
    <x v="1"/>
    <n v="265"/>
    <n v="264.8679245283019"/>
    <n v="4.9864653084474853E-4"/>
    <n v="236.91666666666666"/>
    <n v="0.11853675694688715"/>
    <n v="2"/>
    <n v="530"/>
    <x v="147"/>
    <x v="13"/>
    <n v="258"/>
    <x v="0"/>
    <x v="96"/>
    <x v="166"/>
    <x v="3"/>
    <s v="Василиса"/>
    <n v="3"/>
    <n v="1675"/>
    <n v="558.33333333333337"/>
    <n v="187"/>
    <n v="0.33333333333333331"/>
  </r>
  <r>
    <n v="877"/>
    <n v="91"/>
    <x v="34"/>
    <x v="14"/>
    <n v="146"/>
    <n v="262.63492063492066"/>
    <n v="-0.44409524960715585"/>
    <n v="271"/>
    <n v="-0.46125461254612543"/>
    <n v="1"/>
    <n v="146"/>
    <x v="325"/>
    <x v="14"/>
    <n v="138"/>
    <x v="0"/>
    <x v="191"/>
    <x v="358"/>
    <x v="3"/>
    <s v="Нинель"/>
    <n v="4"/>
    <n v="1084"/>
    <n v="271"/>
    <n v="187"/>
    <n v="0.25"/>
  </r>
  <r>
    <n v="878"/>
    <n v="296"/>
    <x v="32"/>
    <x v="19"/>
    <n v="58"/>
    <n v="255.11627906976744"/>
    <n v="-0.7726526891522334"/>
    <n v="250.30769230769232"/>
    <n v="-0.76828518746158569"/>
    <n v="2"/>
    <n v="116"/>
    <x v="422"/>
    <x v="0"/>
    <n v="419"/>
    <x v="0"/>
    <x v="92"/>
    <x v="327"/>
    <x v="4"/>
    <s v="Аверьян"/>
    <n v="4"/>
    <n v="2769"/>
    <n v="692.25"/>
    <n v="186"/>
    <n v="0.25"/>
  </r>
  <r>
    <n v="504"/>
    <n v="234"/>
    <x v="8"/>
    <x v="8"/>
    <n v="244"/>
    <n v="271.18181818181819"/>
    <n v="-0.10023466309084816"/>
    <n v="291.45454545454544"/>
    <n v="-0.16281971303805365"/>
    <n v="3"/>
    <n v="732"/>
    <x v="133"/>
    <x v="12"/>
    <n v="453"/>
    <x v="0"/>
    <x v="124"/>
    <x v="185"/>
    <x v="2"/>
    <s v="Богдан"/>
    <n v="2"/>
    <n v="797"/>
    <n v="398.5"/>
    <n v="314"/>
    <n v="0.5"/>
  </r>
  <r>
    <n v="880"/>
    <n v="193"/>
    <x v="43"/>
    <x v="1"/>
    <n v="201"/>
    <n v="264.8679245283019"/>
    <n v="-0.24113121527283088"/>
    <n v="273.7"/>
    <n v="-0.2656192911947387"/>
    <n v="4"/>
    <n v="804"/>
    <x v="340"/>
    <x v="5"/>
    <n v="105"/>
    <x v="0"/>
    <x v="170"/>
    <x v="504"/>
    <x v="0"/>
    <s v="Зоя"/>
    <n v="2"/>
    <n v="3289"/>
    <n v="1644.5"/>
    <n v="191"/>
    <n v="0.5"/>
  </r>
  <r>
    <n v="881"/>
    <n v="144"/>
    <x v="70"/>
    <x v="12"/>
    <n v="337"/>
    <n v="265.47674418604652"/>
    <n v="0.2694143927116639"/>
    <n v="235.55555555555554"/>
    <n v="0.43066037735849072"/>
    <n v="3"/>
    <n v="1011"/>
    <x v="281"/>
    <x v="14"/>
    <n v="365"/>
    <x v="1"/>
    <x v="61"/>
    <x v="263"/>
    <x v="1"/>
    <s v="Елизавета"/>
    <n v="3"/>
    <n v="2355"/>
    <n v="785"/>
    <n v="122"/>
    <n v="0.33333333333333331"/>
  </r>
  <r>
    <n v="882"/>
    <n v="27"/>
    <x v="15"/>
    <x v="12"/>
    <n v="160"/>
    <n v="265.47674418604652"/>
    <n v="-0.39731067408348297"/>
    <n v="276.67567567567568"/>
    <n v="-0.42170557780599782"/>
    <n v="1"/>
    <n v="160"/>
    <x v="157"/>
    <x v="7"/>
    <n v="416"/>
    <x v="1"/>
    <x v="110"/>
    <x v="500"/>
    <x v="4"/>
    <s v="Гостомысл"/>
    <n v="2"/>
    <n v="852"/>
    <n v="426"/>
    <n v="186"/>
    <n v="0.5"/>
  </r>
  <r>
    <n v="883"/>
    <n v="375"/>
    <x v="38"/>
    <x v="12"/>
    <n v="197"/>
    <n v="265.47674418604652"/>
    <n v="-0.25793876746528843"/>
    <n v="236.27586206896552"/>
    <n v="-0.16622883829538826"/>
    <n v="5"/>
    <n v="985"/>
    <x v="123"/>
    <x v="6"/>
    <n v="315"/>
    <x v="0"/>
    <x v="0"/>
    <x v="505"/>
    <x v="0"/>
    <s v="Фадей"/>
    <n v="2"/>
    <n v="1397"/>
    <n v="698.5"/>
    <n v="191"/>
    <n v="0.5"/>
  </r>
  <r>
    <n v="265"/>
    <n v="497"/>
    <x v="3"/>
    <x v="3"/>
    <n v="387"/>
    <n v="267.85483870967744"/>
    <n v="0.44481242849400848"/>
    <n v="250.25925925925927"/>
    <n v="0.5463963297321297"/>
    <n v="2"/>
    <n v="774"/>
    <x v="267"/>
    <x v="6"/>
    <n v="456"/>
    <x v="0"/>
    <x v="234"/>
    <x v="236"/>
    <x v="2"/>
    <s v="Алла"/>
    <n v="2"/>
    <n v="903"/>
    <n v="451.5"/>
    <n v="314"/>
    <n v="0.5"/>
  </r>
  <r>
    <n v="885"/>
    <n v="388"/>
    <x v="6"/>
    <x v="6"/>
    <n v="205"/>
    <n v="258.5128205128205"/>
    <n v="-0.20700257885340201"/>
    <n v="260.64705882352939"/>
    <n v="-0.21349582487023244"/>
    <n v="2"/>
    <n v="410"/>
    <x v="364"/>
    <x v="9"/>
    <n v="262"/>
    <x v="0"/>
    <x v="235"/>
    <x v="61"/>
    <x v="4"/>
    <s v="Иванна"/>
    <n v="3"/>
    <n v="3342"/>
    <n v="1114"/>
    <n v="186"/>
    <n v="0.33333333333333331"/>
  </r>
  <r>
    <n v="886"/>
    <n v="312"/>
    <x v="45"/>
    <x v="17"/>
    <n v="476"/>
    <n v="300.31818181818181"/>
    <n v="0.58498562131073117"/>
    <n v="331.16666666666669"/>
    <n v="0.43734272773024663"/>
    <n v="2"/>
    <n v="952"/>
    <x v="376"/>
    <x v="14"/>
    <n v="239"/>
    <x v="1"/>
    <x v="30"/>
    <x v="317"/>
    <x v="0"/>
    <s v="Христофор"/>
    <n v="3"/>
    <n v="1690"/>
    <n v="563.33333333333337"/>
    <n v="191"/>
    <n v="0.33333333333333331"/>
  </r>
  <r>
    <n v="887"/>
    <n v="486"/>
    <x v="1"/>
    <x v="1"/>
    <n v="230"/>
    <n v="264.8679245283019"/>
    <n v="-0.13164268414304037"/>
    <n v="238.16666666666666"/>
    <n v="-3.4289713086074092E-2"/>
    <n v="2"/>
    <n v="460"/>
    <x v="271"/>
    <x v="1"/>
    <n v="358"/>
    <x v="0"/>
    <x v="108"/>
    <x v="76"/>
    <x v="3"/>
    <s v="Евфросиния"/>
    <n v="3"/>
    <n v="3802"/>
    <n v="1267.3333333333333"/>
    <n v="187"/>
    <n v="0.33333333333333331"/>
  </r>
  <r>
    <n v="888"/>
    <n v="295"/>
    <x v="22"/>
    <x v="2"/>
    <n v="219"/>
    <n v="283.468085106383"/>
    <n v="-0.22742625534789462"/>
    <n v="249.5"/>
    <n v="-0.12224448897795592"/>
    <n v="5"/>
    <n v="1095"/>
    <x v="221"/>
    <x v="11"/>
    <n v="331"/>
    <x v="1"/>
    <x v="227"/>
    <x v="92"/>
    <x v="0"/>
    <s v="Фома"/>
    <n v="3"/>
    <n v="3074"/>
    <n v="1024.6666666666667"/>
    <n v="191"/>
    <n v="0.33333333333333331"/>
  </r>
  <r>
    <n v="889"/>
    <n v="1"/>
    <x v="69"/>
    <x v="19"/>
    <n v="206"/>
    <n v="255.11627906976744"/>
    <n v="-0.1925250683682771"/>
    <n v="252.09090909090909"/>
    <n v="-0.18283447529751173"/>
    <n v="3"/>
    <n v="618"/>
    <x v="294"/>
    <x v="4"/>
    <n v="31"/>
    <x v="1"/>
    <x v="138"/>
    <x v="244"/>
    <x v="3"/>
    <s v="Татьяна"/>
    <n v="2"/>
    <n v="1444"/>
    <n v="722"/>
    <n v="187"/>
    <n v="0.5"/>
  </r>
  <r>
    <n v="406"/>
    <n v="377"/>
    <x v="71"/>
    <x v="11"/>
    <n v="129"/>
    <n v="286.92307692307691"/>
    <n v="-0.55040214477211791"/>
    <n v="273.58333333333331"/>
    <n v="-0.52848004873591226"/>
    <n v="1"/>
    <n v="129"/>
    <x v="310"/>
    <x v="3"/>
    <n v="456"/>
    <x v="0"/>
    <x v="234"/>
    <x v="506"/>
    <x v="2"/>
    <s v="Алла"/>
    <n v="2"/>
    <n v="903"/>
    <n v="451.5"/>
    <n v="314"/>
    <n v="0.5"/>
  </r>
  <r>
    <n v="891"/>
    <n v="308"/>
    <x v="3"/>
    <x v="3"/>
    <n v="147"/>
    <n v="267.85483870967744"/>
    <n v="-0.45119527909917512"/>
    <n v="250.25925925925927"/>
    <n v="-0.41260914607074151"/>
    <n v="2"/>
    <n v="294"/>
    <x v="199"/>
    <x v="11"/>
    <n v="80"/>
    <x v="1"/>
    <x v="114"/>
    <x v="355"/>
    <x v="1"/>
    <s v="Рубен"/>
    <n v="4"/>
    <n v="2588"/>
    <n v="647"/>
    <n v="122"/>
    <n v="0.25"/>
  </r>
  <r>
    <n v="892"/>
    <n v="52"/>
    <x v="1"/>
    <x v="1"/>
    <n v="423"/>
    <n v="264.8679245283019"/>
    <n v="0.59702236785866925"/>
    <n v="238.16666666666666"/>
    <n v="0.77606717984604634"/>
    <n v="3"/>
    <n v="1269"/>
    <x v="375"/>
    <x v="5"/>
    <n v="496"/>
    <x v="0"/>
    <x v="90"/>
    <x v="507"/>
    <x v="3"/>
    <s v="Фома"/>
    <n v="4"/>
    <n v="3561"/>
    <n v="890.25"/>
    <n v="187"/>
    <n v="0.25"/>
  </r>
  <r>
    <n v="893"/>
    <n v="75"/>
    <x v="22"/>
    <x v="2"/>
    <n v="494"/>
    <n v="283.468085106383"/>
    <n v="0.7427005929595436"/>
    <n v="249.5"/>
    <n v="0.97995991983967934"/>
    <n v="4"/>
    <n v="1976"/>
    <x v="423"/>
    <x v="8"/>
    <n v="477"/>
    <x v="0"/>
    <x v="6"/>
    <x v="465"/>
    <x v="0"/>
    <s v="Зоя"/>
    <n v="5"/>
    <n v="6766"/>
    <n v="1353.2"/>
    <n v="191"/>
    <n v="0.2"/>
  </r>
  <r>
    <n v="85"/>
    <n v="276"/>
    <x v="14"/>
    <x v="11"/>
    <n v="295"/>
    <n v="286.92307692307691"/>
    <n v="2.8150134048257502E-2"/>
    <n v="312.66666666666669"/>
    <n v="-5.6503198294243107E-2"/>
    <n v="1"/>
    <n v="295"/>
    <x v="290"/>
    <x v="10"/>
    <n v="458"/>
    <x v="0"/>
    <x v="43"/>
    <x v="508"/>
    <x v="2"/>
    <s v="Зоя"/>
    <n v="3"/>
    <n v="1353"/>
    <n v="451"/>
    <n v="314"/>
    <n v="0.33333333333333331"/>
  </r>
  <r>
    <n v="895"/>
    <n v="481"/>
    <x v="21"/>
    <x v="15"/>
    <n v="470"/>
    <n v="273.72549019607845"/>
    <n v="0.71704871060171915"/>
    <n v="280.23809523809524"/>
    <n v="0.67714528462192014"/>
    <n v="2"/>
    <n v="940"/>
    <x v="424"/>
    <x v="1"/>
    <n v="400"/>
    <x v="0"/>
    <x v="248"/>
    <x v="253"/>
    <x v="1"/>
    <s v="Милован"/>
    <n v="1"/>
    <n v="940"/>
    <n v="940"/>
    <n v="122"/>
    <n v="1"/>
  </r>
  <r>
    <n v="896"/>
    <n v="194"/>
    <x v="43"/>
    <x v="1"/>
    <n v="278"/>
    <n v="264.8679245283019"/>
    <n v="4.9579712209716353E-2"/>
    <n v="273.7"/>
    <n v="1.5710632078918652E-2"/>
    <n v="4"/>
    <n v="1112"/>
    <x v="149"/>
    <x v="10"/>
    <n v="271"/>
    <x v="1"/>
    <x v="29"/>
    <x v="274"/>
    <x v="1"/>
    <s v="Степан"/>
    <n v="3"/>
    <n v="2704"/>
    <n v="901.33333333333337"/>
    <n v="122"/>
    <n v="0.33333333333333331"/>
  </r>
  <r>
    <n v="897"/>
    <n v="422"/>
    <x v="56"/>
    <x v="7"/>
    <n v="244"/>
    <n v="249.02380952380952"/>
    <n v="-2.0174012811932318E-2"/>
    <n v="256.89999999999998"/>
    <n v="-5.0214091086025592E-2"/>
    <n v="3"/>
    <n v="732"/>
    <x v="244"/>
    <x v="4"/>
    <n v="265"/>
    <x v="1"/>
    <x v="16"/>
    <x v="509"/>
    <x v="0"/>
    <s v="Эраст"/>
    <n v="5"/>
    <n v="3450"/>
    <n v="690"/>
    <n v="191"/>
    <n v="0.2"/>
  </r>
  <r>
    <n v="898"/>
    <n v="52"/>
    <x v="1"/>
    <x v="1"/>
    <n v="142"/>
    <n v="264.8679245283019"/>
    <n v="-0.46388374412309452"/>
    <n v="238.16666666666666"/>
    <n v="-0.40377886634009796"/>
    <n v="3"/>
    <n v="426"/>
    <x v="367"/>
    <x v="19"/>
    <n v="366"/>
    <x v="1"/>
    <x v="35"/>
    <x v="510"/>
    <x v="0"/>
    <s v="Анна"/>
    <n v="4"/>
    <n v="2813"/>
    <n v="703.25"/>
    <n v="191"/>
    <n v="0.25"/>
  </r>
  <r>
    <n v="308"/>
    <n v="74"/>
    <x v="75"/>
    <x v="11"/>
    <n v="397"/>
    <n v="286.92307692307691"/>
    <n v="0.38364611260053638"/>
    <n v="320.25"/>
    <n v="0.23965651834504298"/>
    <n v="2"/>
    <n v="794"/>
    <x v="164"/>
    <x v="11"/>
    <n v="458"/>
    <x v="0"/>
    <x v="43"/>
    <x v="69"/>
    <x v="2"/>
    <s v="Зоя"/>
    <n v="3"/>
    <n v="1353"/>
    <n v="451"/>
    <n v="314"/>
    <n v="0.33333333333333331"/>
  </r>
  <r>
    <n v="318"/>
    <n v="331"/>
    <x v="43"/>
    <x v="1"/>
    <n v="88"/>
    <n v="264.8679245283019"/>
    <n v="-0.66775894001994596"/>
    <n v="273.7"/>
    <n v="-0.67848008768724877"/>
    <n v="3"/>
    <n v="264"/>
    <x v="404"/>
    <x v="0"/>
    <n v="458"/>
    <x v="0"/>
    <x v="43"/>
    <x v="455"/>
    <x v="2"/>
    <s v="Зоя"/>
    <n v="3"/>
    <n v="1353"/>
    <n v="451"/>
    <n v="314"/>
    <n v="0.33333333333333331"/>
  </r>
  <r>
    <n v="901"/>
    <n v="458"/>
    <x v="38"/>
    <x v="12"/>
    <n v="343"/>
    <n v="265.47674418604652"/>
    <n v="0.29201524243353338"/>
    <n v="236.27586206896552"/>
    <n v="0.45169293636894325"/>
    <n v="3"/>
    <n v="1029"/>
    <x v="181"/>
    <x v="12"/>
    <n v="282"/>
    <x v="0"/>
    <x v="249"/>
    <x v="478"/>
    <x v="0"/>
    <s v="Светлана"/>
    <n v="1"/>
    <n v="1029"/>
    <n v="1029"/>
    <n v="191"/>
    <n v="1"/>
  </r>
  <r>
    <n v="107"/>
    <n v="332"/>
    <x v="53"/>
    <x v="8"/>
    <n v="327"/>
    <n v="271.18181818181819"/>
    <n v="0.20583305397251084"/>
    <n v="281.75"/>
    <n v="0.16060337178349604"/>
    <n v="2"/>
    <n v="654"/>
    <x v="163"/>
    <x v="11"/>
    <n v="459"/>
    <x v="0"/>
    <x v="133"/>
    <x v="92"/>
    <x v="2"/>
    <s v="Назар"/>
    <n v="2"/>
    <n v="1294"/>
    <n v="647"/>
    <n v="314"/>
    <n v="0.5"/>
  </r>
  <r>
    <n v="377"/>
    <n v="142"/>
    <x v="9"/>
    <x v="9"/>
    <n v="160"/>
    <n v="274.16279069767444"/>
    <n v="-0.41640512342013747"/>
    <n v="258.30769230769232"/>
    <n v="-0.3805836807623586"/>
    <n v="4"/>
    <n v="640"/>
    <x v="175"/>
    <x v="2"/>
    <n v="459"/>
    <x v="0"/>
    <x v="133"/>
    <x v="109"/>
    <x v="2"/>
    <s v="Назар"/>
    <n v="2"/>
    <n v="1294"/>
    <n v="647"/>
    <n v="314"/>
    <n v="0.5"/>
  </r>
  <r>
    <n v="904"/>
    <n v="6"/>
    <x v="44"/>
    <x v="9"/>
    <n v="70"/>
    <n v="274.16279069767444"/>
    <n v="-0.74467724149631009"/>
    <n v="280.66666666666669"/>
    <n v="-0.75059382422802856"/>
    <n v="5"/>
    <n v="350"/>
    <x v="300"/>
    <x v="3"/>
    <n v="433"/>
    <x v="0"/>
    <x v="49"/>
    <x v="327"/>
    <x v="4"/>
    <s v="Людмила"/>
    <n v="1"/>
    <n v="350"/>
    <n v="350"/>
    <n v="186"/>
    <n v="1"/>
  </r>
  <r>
    <n v="905"/>
    <n v="318"/>
    <x v="30"/>
    <x v="18"/>
    <n v="280"/>
    <n v="294.95238095238096"/>
    <n v="-5.0694220213109542E-2"/>
    <n v="274.77777777777777"/>
    <n v="1.9005256773150014E-2"/>
    <n v="1"/>
    <n v="280"/>
    <x v="272"/>
    <x v="1"/>
    <n v="382"/>
    <x v="0"/>
    <x v="44"/>
    <x v="232"/>
    <x v="1"/>
    <s v="Алина"/>
    <n v="2"/>
    <n v="339"/>
    <n v="169.5"/>
    <n v="122"/>
    <n v="0.5"/>
  </r>
  <r>
    <n v="631"/>
    <n v="453"/>
    <x v="18"/>
    <x v="12"/>
    <n v="404"/>
    <n v="265.47674418604652"/>
    <n v="0.52179054793920554"/>
    <n v="329.27272727272725"/>
    <n v="0.22694643843180562"/>
    <n v="5"/>
    <n v="2020"/>
    <x v="172"/>
    <x v="0"/>
    <n v="460"/>
    <x v="1"/>
    <x v="73"/>
    <x v="243"/>
    <x v="2"/>
    <s v="Алевтина"/>
    <n v="3"/>
    <n v="4605"/>
    <n v="1535"/>
    <n v="314"/>
    <n v="0.33333333333333331"/>
  </r>
  <r>
    <n v="907"/>
    <n v="55"/>
    <x v="61"/>
    <x v="19"/>
    <n v="353"/>
    <n v="255.11627906976744"/>
    <n v="0.38368277119416594"/>
    <n v="274.28571428571428"/>
    <n v="0.28697916666666679"/>
    <n v="1"/>
    <n v="353"/>
    <x v="147"/>
    <x v="15"/>
    <n v="129"/>
    <x v="1"/>
    <x v="173"/>
    <x v="488"/>
    <x v="1"/>
    <s v="Ираида"/>
    <n v="2"/>
    <n v="2478"/>
    <n v="1239"/>
    <n v="122"/>
    <n v="0.5"/>
  </r>
  <r>
    <n v="908"/>
    <n v="327"/>
    <x v="75"/>
    <x v="11"/>
    <n v="342"/>
    <n v="286.92307692307691"/>
    <n v="0.19195710455764092"/>
    <n v="320.25"/>
    <n v="6.7915690866510614E-2"/>
    <n v="2"/>
    <n v="684"/>
    <x v="324"/>
    <x v="1"/>
    <n v="335"/>
    <x v="1"/>
    <x v="7"/>
    <x v="112"/>
    <x v="0"/>
    <s v="Светозар"/>
    <n v="4"/>
    <n v="3908"/>
    <n v="977"/>
    <n v="191"/>
    <n v="0.25"/>
  </r>
  <r>
    <n v="651"/>
    <n v="473"/>
    <x v="28"/>
    <x v="17"/>
    <n v="343"/>
    <n v="300.31818181818181"/>
    <n v="0.14212199182685037"/>
    <n v="281.73333333333335"/>
    <n v="0.21746332229058196"/>
    <n v="5"/>
    <n v="1715"/>
    <x v="395"/>
    <x v="8"/>
    <n v="460"/>
    <x v="1"/>
    <x v="73"/>
    <x v="328"/>
    <x v="2"/>
    <s v="Алевтина"/>
    <n v="3"/>
    <n v="4605"/>
    <n v="1535"/>
    <n v="314"/>
    <n v="0.33333333333333331"/>
  </r>
  <r>
    <n v="910"/>
    <n v="378"/>
    <x v="5"/>
    <x v="5"/>
    <n v="397"/>
    <n v="268.60344827586209"/>
    <n v="0.47801527697541557"/>
    <n v="281.96875"/>
    <n v="0.40795744209243034"/>
    <n v="1"/>
    <n v="397"/>
    <x v="115"/>
    <x v="4"/>
    <n v="56"/>
    <x v="1"/>
    <x v="166"/>
    <x v="367"/>
    <x v="4"/>
    <s v="Пелагея"/>
    <n v="4"/>
    <n v="2450"/>
    <n v="612.5"/>
    <n v="186"/>
    <n v="0.25"/>
  </r>
  <r>
    <n v="911"/>
    <n v="462"/>
    <x v="19"/>
    <x v="13"/>
    <n v="231"/>
    <n v="258.375"/>
    <n v="-0.10595065312046448"/>
    <n v="269.70588235294116"/>
    <n v="-0.14351145038167934"/>
    <n v="2"/>
    <n v="462"/>
    <x v="346"/>
    <x v="18"/>
    <n v="493"/>
    <x v="0"/>
    <x v="42"/>
    <x v="308"/>
    <x v="3"/>
    <s v="Валентина"/>
    <n v="3"/>
    <n v="1997"/>
    <n v="665.66666666666663"/>
    <n v="187"/>
    <n v="0.33333333333333331"/>
  </r>
  <r>
    <n v="912"/>
    <n v="89"/>
    <x v="27"/>
    <x v="3"/>
    <n v="120"/>
    <n v="267.85483870967744"/>
    <n v="-0.5519961462034082"/>
    <n v="288.23809523809524"/>
    <n v="-0.58367751528167844"/>
    <n v="5"/>
    <n v="600"/>
    <x v="425"/>
    <x v="15"/>
    <n v="222"/>
    <x v="0"/>
    <x v="43"/>
    <x v="438"/>
    <x v="3"/>
    <s v="Эмилия"/>
    <n v="3"/>
    <n v="1403"/>
    <n v="467.66666666666669"/>
    <n v="187"/>
    <n v="0.33333333333333331"/>
  </r>
  <r>
    <n v="913"/>
    <n v="465"/>
    <x v="25"/>
    <x v="16"/>
    <n v="177"/>
    <n v="263.25423728813558"/>
    <n v="-0.32764614988411023"/>
    <n v="257.78260869565219"/>
    <n v="-0.31337493675156014"/>
    <n v="1"/>
    <n v="177"/>
    <x v="384"/>
    <x v="7"/>
    <n v="167"/>
    <x v="0"/>
    <x v="60"/>
    <x v="331"/>
    <x v="0"/>
    <s v="Никифор"/>
    <n v="5"/>
    <n v="4243"/>
    <n v="848.6"/>
    <n v="191"/>
    <n v="0.2"/>
  </r>
  <r>
    <n v="914"/>
    <n v="208"/>
    <x v="67"/>
    <x v="3"/>
    <n v="412"/>
    <n v="267.85483870967744"/>
    <n v="0.53814656470163169"/>
    <n v="268"/>
    <n v="0.53731343283582089"/>
    <n v="4"/>
    <n v="1648"/>
    <x v="96"/>
    <x v="5"/>
    <n v="212"/>
    <x v="1"/>
    <x v="59"/>
    <x v="141"/>
    <x v="0"/>
    <s v="Амос"/>
    <n v="1"/>
    <n v="1648"/>
    <n v="1648"/>
    <n v="191"/>
    <n v="1"/>
  </r>
  <r>
    <n v="915"/>
    <n v="357"/>
    <x v="26"/>
    <x v="10"/>
    <n v="279"/>
    <n v="271.74545454545455"/>
    <n v="2.6696105981533602E-2"/>
    <n v="272.35294117647061"/>
    <n v="2.4406047516198681E-2"/>
    <n v="2"/>
    <n v="558"/>
    <x v="12"/>
    <x v="17"/>
    <n v="499"/>
    <x v="0"/>
    <x v="135"/>
    <x v="72"/>
    <x v="1"/>
    <s v="Якуб"/>
    <n v="2"/>
    <n v="1366"/>
    <n v="683"/>
    <n v="122"/>
    <n v="0.5"/>
  </r>
  <r>
    <n v="925"/>
    <n v="46"/>
    <x v="51"/>
    <x v="16"/>
    <n v="290"/>
    <n v="263.25423728813558"/>
    <n v="0.10159670357970652"/>
    <n v="293.66666666666669"/>
    <n v="-1.2485811577752637E-2"/>
    <n v="3"/>
    <n v="870"/>
    <x v="293"/>
    <x v="4"/>
    <n v="460"/>
    <x v="1"/>
    <x v="73"/>
    <x v="384"/>
    <x v="2"/>
    <s v="Алевтина"/>
    <n v="3"/>
    <n v="4605"/>
    <n v="1535"/>
    <n v="314"/>
    <n v="0.33333333333333331"/>
  </r>
  <r>
    <n v="917"/>
    <n v="374"/>
    <x v="58"/>
    <x v="7"/>
    <n v="52"/>
    <n v="249.02380952380952"/>
    <n v="-0.79118462568123149"/>
    <n v="140"/>
    <n v="-0.62857142857142856"/>
    <n v="3"/>
    <n v="156"/>
    <x v="426"/>
    <x v="18"/>
    <n v="463"/>
    <x v="1"/>
    <x v="92"/>
    <x v="511"/>
    <x v="3"/>
    <s v="Вероника"/>
    <n v="2"/>
    <n v="1608"/>
    <n v="804"/>
    <n v="187"/>
    <n v="0.5"/>
  </r>
  <r>
    <n v="918"/>
    <n v="145"/>
    <x v="36"/>
    <x v="4"/>
    <n v="144"/>
    <n v="250.48780487804879"/>
    <n v="-0.42512171372930874"/>
    <n v="208"/>
    <n v="-0.30769230769230771"/>
    <n v="5"/>
    <n v="720"/>
    <x v="306"/>
    <x v="0"/>
    <n v="347"/>
    <x v="0"/>
    <x v="203"/>
    <x v="512"/>
    <x v="4"/>
    <s v="Кузьма"/>
    <n v="1"/>
    <n v="720"/>
    <n v="720"/>
    <n v="186"/>
    <n v="1"/>
  </r>
  <r>
    <n v="919"/>
    <n v="289"/>
    <x v="24"/>
    <x v="5"/>
    <n v="258"/>
    <n v="268.60344827586209"/>
    <n v="-3.9476217985750184E-2"/>
    <n v="242.81818181818181"/>
    <n v="6.2523399475851837E-2"/>
    <n v="2"/>
    <n v="516"/>
    <x v="371"/>
    <x v="1"/>
    <n v="54"/>
    <x v="1"/>
    <x v="207"/>
    <x v="488"/>
    <x v="1"/>
    <s v="Сила"/>
    <n v="2"/>
    <n v="1451"/>
    <n v="725.5"/>
    <n v="122"/>
    <n v="0.5"/>
  </r>
  <r>
    <n v="920"/>
    <n v="173"/>
    <x v="5"/>
    <x v="5"/>
    <n v="173"/>
    <n v="268.60344827586209"/>
    <n v="-0.35592785159509599"/>
    <n v="281.96875"/>
    <n v="-0.38645683253906682"/>
    <n v="2"/>
    <n v="346"/>
    <x v="427"/>
    <x v="18"/>
    <n v="246"/>
    <x v="1"/>
    <x v="163"/>
    <x v="465"/>
    <x v="0"/>
    <s v="Евфросиния"/>
    <n v="3"/>
    <n v="2466"/>
    <n v="822"/>
    <n v="191"/>
    <n v="0.33333333333333331"/>
  </r>
  <r>
    <n v="921"/>
    <n v="390"/>
    <x v="29"/>
    <x v="5"/>
    <n v="494"/>
    <n v="268.60344827586209"/>
    <n v="0.83914243532961019"/>
    <n v="254.18181818181819"/>
    <n v="0.94349070100143062"/>
    <n v="3"/>
    <n v="1482"/>
    <x v="40"/>
    <x v="11"/>
    <n v="65"/>
    <x v="1"/>
    <x v="114"/>
    <x v="500"/>
    <x v="3"/>
    <s v="Жанна"/>
    <n v="4"/>
    <n v="3215"/>
    <n v="803.75"/>
    <n v="187"/>
    <n v="0.25"/>
  </r>
  <r>
    <n v="922"/>
    <n v="482"/>
    <x v="32"/>
    <x v="19"/>
    <n v="198"/>
    <n v="255.11627906976744"/>
    <n v="-0.22388331814038287"/>
    <n v="250.30769230769232"/>
    <n v="-0.20897357098955138"/>
    <n v="2"/>
    <n v="396"/>
    <x v="91"/>
    <x v="18"/>
    <n v="44"/>
    <x v="1"/>
    <x v="109"/>
    <x v="351"/>
    <x v="1"/>
    <s v="Кир"/>
    <n v="3"/>
    <n v="1399"/>
    <n v="466.33333333333331"/>
    <n v="122"/>
    <n v="0.33333333333333331"/>
  </r>
  <r>
    <n v="923"/>
    <n v="465"/>
    <x v="25"/>
    <x v="16"/>
    <n v="71"/>
    <n v="263.25423728813558"/>
    <n v="-0.73029873808910639"/>
    <n v="257.78260869565219"/>
    <n v="-0.7245741271715298"/>
    <n v="5"/>
    <n v="355"/>
    <x v="177"/>
    <x v="7"/>
    <n v="321"/>
    <x v="1"/>
    <x v="16"/>
    <x v="405"/>
    <x v="4"/>
    <s v="Натан"/>
    <n v="5"/>
    <n v="2077"/>
    <n v="415.4"/>
    <n v="186"/>
    <n v="0.2"/>
  </r>
  <r>
    <n v="924"/>
    <n v="114"/>
    <x v="34"/>
    <x v="14"/>
    <n v="228"/>
    <n v="262.63492063492066"/>
    <n v="-0.13187477335912012"/>
    <n v="271"/>
    <n v="-0.15867158671586712"/>
    <n v="2"/>
    <n v="456"/>
    <x v="144"/>
    <x v="13"/>
    <n v="50"/>
    <x v="0"/>
    <x v="86"/>
    <x v="208"/>
    <x v="0"/>
    <s v="Гостомысл"/>
    <n v="2"/>
    <n v="1161"/>
    <n v="580.5"/>
    <n v="191"/>
    <n v="0.5"/>
  </r>
  <r>
    <n v="77"/>
    <n v="189"/>
    <x v="76"/>
    <x v="17"/>
    <n v="278"/>
    <n v="300.31818181818181"/>
    <n v="-7.4315120326925999E-2"/>
    <n v="264"/>
    <n v="5.3030303030302983E-2"/>
    <n v="2"/>
    <n v="556"/>
    <x v="53"/>
    <x v="17"/>
    <n v="462"/>
    <x v="0"/>
    <x v="250"/>
    <x v="420"/>
    <x v="2"/>
    <s v="Владилен"/>
    <n v="1"/>
    <n v="556"/>
    <n v="556"/>
    <n v="314"/>
    <n v="1"/>
  </r>
  <r>
    <n v="926"/>
    <n v="222"/>
    <x v="57"/>
    <x v="18"/>
    <n v="168"/>
    <n v="294.95238095238096"/>
    <n v="-0.43041653212786568"/>
    <n v="318.81818181818181"/>
    <n v="-0.47305389221556882"/>
    <n v="3"/>
    <n v="504"/>
    <x v="389"/>
    <x v="9"/>
    <n v="79"/>
    <x v="1"/>
    <x v="221"/>
    <x v="513"/>
    <x v="4"/>
    <s v="Анжелика"/>
    <n v="3"/>
    <n v="1188"/>
    <n v="396"/>
    <n v="186"/>
    <n v="0.33333333333333331"/>
  </r>
  <r>
    <n v="141"/>
    <n v="309"/>
    <x v="27"/>
    <x v="3"/>
    <n v="498"/>
    <n v="267.85483870967744"/>
    <n v="0.85921599325585585"/>
    <n v="288.23809523809524"/>
    <n v="0.72773831158103408"/>
    <n v="1"/>
    <n v="498"/>
    <x v="178"/>
    <x v="19"/>
    <n v="464"/>
    <x v="1"/>
    <x v="35"/>
    <x v="488"/>
    <x v="2"/>
    <s v="Ольга"/>
    <n v="2"/>
    <n v="568"/>
    <n v="284"/>
    <n v="314"/>
    <n v="0.5"/>
  </r>
  <r>
    <n v="384"/>
    <n v="480"/>
    <x v="49"/>
    <x v="18"/>
    <n v="70"/>
    <n v="294.95238095238096"/>
    <n v="-0.76267355505327739"/>
    <n v="322.54545454545456"/>
    <n v="-0.78297632468996614"/>
    <n v="1"/>
    <n v="70"/>
    <x v="267"/>
    <x v="2"/>
    <n v="464"/>
    <x v="1"/>
    <x v="35"/>
    <x v="514"/>
    <x v="2"/>
    <s v="Ольга"/>
    <n v="2"/>
    <n v="568"/>
    <n v="284"/>
    <n v="314"/>
    <n v="0.5"/>
  </r>
  <r>
    <n v="929"/>
    <n v="498"/>
    <x v="30"/>
    <x v="18"/>
    <n v="244"/>
    <n v="294.95238095238096"/>
    <n v="-0.17274782047142401"/>
    <n v="274.77777777777777"/>
    <n v="-0.11200970481196926"/>
    <n v="2"/>
    <n v="488"/>
    <x v="428"/>
    <x v="8"/>
    <n v="49"/>
    <x v="0"/>
    <x v="102"/>
    <x v="515"/>
    <x v="4"/>
    <s v="Спиридон"/>
    <n v="2"/>
    <n v="872"/>
    <n v="436"/>
    <n v="186"/>
    <n v="0.5"/>
  </r>
  <r>
    <n v="930"/>
    <n v="170"/>
    <x v="67"/>
    <x v="3"/>
    <n v="312"/>
    <n v="267.85483870967744"/>
    <n v="0.16481001987113864"/>
    <n v="268"/>
    <n v="0.16417910447761197"/>
    <n v="1"/>
    <n v="312"/>
    <x v="429"/>
    <x v="11"/>
    <n v="162"/>
    <x v="1"/>
    <x v="70"/>
    <x v="43"/>
    <x v="4"/>
    <s v="Родион"/>
    <n v="2"/>
    <n v="1311"/>
    <n v="655.5"/>
    <n v="186"/>
    <n v="0.5"/>
  </r>
  <r>
    <n v="931"/>
    <n v="205"/>
    <x v="38"/>
    <x v="12"/>
    <n v="212"/>
    <n v="265.47674418604652"/>
    <n v="-0.20143664316061494"/>
    <n v="236.27586206896552"/>
    <n v="-0.10274372446001168"/>
    <n v="4"/>
    <n v="848"/>
    <x v="385"/>
    <x v="10"/>
    <n v="414"/>
    <x v="1"/>
    <x v="12"/>
    <x v="516"/>
    <x v="1"/>
    <s v="Юлия"/>
    <n v="3"/>
    <n v="2868"/>
    <n v="956"/>
    <n v="122"/>
    <n v="0.33333333333333331"/>
  </r>
  <r>
    <n v="941"/>
    <n v="44"/>
    <x v="49"/>
    <x v="18"/>
    <n v="439"/>
    <n v="294.95238095238096"/>
    <n v="0.48837584759444619"/>
    <n v="322.54545454545456"/>
    <n v="0.36104847801578344"/>
    <n v="5"/>
    <n v="2195"/>
    <x v="303"/>
    <x v="5"/>
    <n v="469"/>
    <x v="0"/>
    <x v="251"/>
    <x v="444"/>
    <x v="2"/>
    <s v="Лариса"/>
    <n v="1"/>
    <n v="2195"/>
    <n v="2195"/>
    <n v="314"/>
    <n v="1"/>
  </r>
  <r>
    <n v="933"/>
    <n v="246"/>
    <x v="20"/>
    <x v="14"/>
    <n v="400"/>
    <n v="262.63492063492066"/>
    <n v="0.52302671340505236"/>
    <n v="238.72222222222223"/>
    <n v="0.67558761926925759"/>
    <n v="4"/>
    <n v="1600"/>
    <x v="8"/>
    <x v="17"/>
    <n v="191"/>
    <x v="0"/>
    <x v="151"/>
    <x v="283"/>
    <x v="3"/>
    <s v="Матвей"/>
    <n v="7"/>
    <n v="8294"/>
    <n v="1184.8571428571429"/>
    <n v="187"/>
    <n v="0.14285714285714285"/>
  </r>
  <r>
    <n v="934"/>
    <n v="187"/>
    <x v="15"/>
    <x v="12"/>
    <n v="168"/>
    <n v="265.47674418604652"/>
    <n v="-0.36717620778765714"/>
    <n v="276.67567567567568"/>
    <n v="-0.39279085669629776"/>
    <n v="3"/>
    <n v="504"/>
    <x v="222"/>
    <x v="13"/>
    <n v="126"/>
    <x v="0"/>
    <x v="68"/>
    <x v="517"/>
    <x v="0"/>
    <s v="Жанна"/>
    <n v="5"/>
    <n v="2459"/>
    <n v="491.8"/>
    <n v="191"/>
    <n v="0.2"/>
  </r>
  <r>
    <n v="824"/>
    <n v="491"/>
    <x v="4"/>
    <x v="4"/>
    <n v="111"/>
    <n v="250.48780487804879"/>
    <n v="-0.5568646543330088"/>
    <n v="159.19999999999999"/>
    <n v="-0.30276381909547734"/>
    <n v="4"/>
    <n v="444"/>
    <x v="256"/>
    <x v="1"/>
    <n v="473"/>
    <x v="0"/>
    <x v="175"/>
    <x v="317"/>
    <x v="2"/>
    <s v="Ипат"/>
    <n v="1"/>
    <n v="444"/>
    <n v="444"/>
    <n v="314"/>
    <n v="1"/>
  </r>
  <r>
    <n v="936"/>
    <n v="302"/>
    <x v="30"/>
    <x v="18"/>
    <n v="229"/>
    <n v="294.95238095238096"/>
    <n v="-0.22360348724572165"/>
    <n v="274.77777777777777"/>
    <n v="-0.16659927213910231"/>
    <n v="5"/>
    <n v="1145"/>
    <x v="178"/>
    <x v="3"/>
    <n v="42"/>
    <x v="0"/>
    <x v="50"/>
    <x v="518"/>
    <x v="4"/>
    <s v="Панфил"/>
    <n v="7"/>
    <n v="6110"/>
    <n v="872.85714285714289"/>
    <n v="186"/>
    <n v="0.14285714285714285"/>
  </r>
  <r>
    <n v="937"/>
    <n v="166"/>
    <x v="24"/>
    <x v="5"/>
    <n v="166"/>
    <n v="268.60344827586209"/>
    <n v="-0.38198857436292455"/>
    <n v="242.81818181818181"/>
    <n v="-0.31636091351553719"/>
    <n v="5"/>
    <n v="830"/>
    <x v="370"/>
    <x v="3"/>
    <n v="407"/>
    <x v="0"/>
    <x v="41"/>
    <x v="519"/>
    <x v="1"/>
    <s v="Карп"/>
    <n v="5"/>
    <n v="2557"/>
    <n v="511.4"/>
    <n v="122"/>
    <n v="0.2"/>
  </r>
  <r>
    <n v="938"/>
    <n v="329"/>
    <x v="46"/>
    <x v="1"/>
    <n v="71"/>
    <n v="264.8679245283019"/>
    <n v="-0.73194187206154726"/>
    <n v="236.91666666666666"/>
    <n v="-0.7003165670066831"/>
    <n v="2"/>
    <n v="142"/>
    <x v="430"/>
    <x v="3"/>
    <n v="117"/>
    <x v="0"/>
    <x v="27"/>
    <x v="154"/>
    <x v="3"/>
    <s v="Мирон"/>
    <n v="3"/>
    <n v="3141"/>
    <n v="1047"/>
    <n v="187"/>
    <n v="0.33333333333333331"/>
  </r>
  <r>
    <n v="101"/>
    <n v="363"/>
    <x v="76"/>
    <x v="17"/>
    <n v="414"/>
    <n v="300.31818181818181"/>
    <n v="0.37853791433328299"/>
    <n v="264"/>
    <n v="0.56818181818181812"/>
    <n v="4"/>
    <n v="1656"/>
    <x v="131"/>
    <x v="16"/>
    <n v="474"/>
    <x v="1"/>
    <x v="137"/>
    <x v="201"/>
    <x v="2"/>
    <s v="Александра"/>
    <n v="1"/>
    <n v="1656"/>
    <n v="1656"/>
    <n v="314"/>
    <n v="1"/>
  </r>
  <r>
    <n v="358"/>
    <n v="290"/>
    <x v="0"/>
    <x v="0"/>
    <n v="470"/>
    <n v="252.76271186440678"/>
    <n v="0.85945148528129822"/>
    <n v="240.5"/>
    <n v="0.95426195426195437"/>
    <n v="5"/>
    <n v="2350"/>
    <x v="281"/>
    <x v="12"/>
    <n v="479"/>
    <x v="0"/>
    <x v="117"/>
    <x v="520"/>
    <x v="2"/>
    <s v="Евпраксия"/>
    <n v="2"/>
    <n v="3334"/>
    <n v="1667"/>
    <n v="314"/>
    <n v="0.5"/>
  </r>
  <r>
    <n v="942"/>
    <n v="128"/>
    <x v="73"/>
    <x v="10"/>
    <n v="246"/>
    <n v="271.74545454545455"/>
    <n v="-9.4741067844239302E-2"/>
    <n v="316.58333333333331"/>
    <n v="-0.22295340879178727"/>
    <n v="4"/>
    <n v="984"/>
    <x v="128"/>
    <x v="2"/>
    <n v="479"/>
    <x v="0"/>
    <x v="117"/>
    <x v="455"/>
    <x v="2"/>
    <s v="Евпраксия"/>
    <n v="2"/>
    <n v="3334"/>
    <n v="1667"/>
    <n v="314"/>
    <n v="0.5"/>
  </r>
  <r>
    <n v="258"/>
    <n v="201"/>
    <x v="22"/>
    <x v="2"/>
    <n v="355"/>
    <n v="283.468085106383"/>
    <n v="0.25234556781505657"/>
    <n v="249.5"/>
    <n v="0.42284569138276562"/>
    <n v="5"/>
    <n v="1775"/>
    <x v="105"/>
    <x v="11"/>
    <n v="483"/>
    <x v="0"/>
    <x v="42"/>
    <x v="272"/>
    <x v="2"/>
    <s v="Александр"/>
    <n v="1"/>
    <n v="1775"/>
    <n v="1775"/>
    <n v="314"/>
    <n v="1"/>
  </r>
  <r>
    <n v="943"/>
    <n v="447"/>
    <x v="31"/>
    <x v="16"/>
    <n v="118"/>
    <n v="263.25423728813558"/>
    <n v="-0.55176409992274011"/>
    <n v="248.5"/>
    <n v="-0.52515090543259557"/>
    <n v="3"/>
    <n v="354"/>
    <x v="203"/>
    <x v="7"/>
    <n v="9"/>
    <x v="0"/>
    <x v="36"/>
    <x v="440"/>
    <x v="4"/>
    <s v="Милан"/>
    <n v="5"/>
    <n v="4200"/>
    <n v="840"/>
    <n v="186"/>
    <n v="0.2"/>
  </r>
  <r>
    <n v="944"/>
    <n v="48"/>
    <x v="9"/>
    <x v="9"/>
    <n v="116"/>
    <n v="274.16279069767444"/>
    <n v="-0.57689371447959958"/>
    <n v="258.30769230769232"/>
    <n v="-0.55092316855270995"/>
    <n v="5"/>
    <n v="580"/>
    <x v="396"/>
    <x v="16"/>
    <n v="477"/>
    <x v="0"/>
    <x v="6"/>
    <x v="521"/>
    <x v="0"/>
    <s v="Зоя"/>
    <n v="5"/>
    <n v="6766"/>
    <n v="1353.2"/>
    <n v="191"/>
    <n v="0.2"/>
  </r>
  <r>
    <n v="945"/>
    <n v="415"/>
    <x v="21"/>
    <x v="15"/>
    <n v="307"/>
    <n v="273.72549019607845"/>
    <n v="0.12156160458452714"/>
    <n v="280.23809523809524"/>
    <n v="9.5497026338147828E-2"/>
    <n v="3"/>
    <n v="921"/>
    <x v="89"/>
    <x v="18"/>
    <n v="498"/>
    <x v="0"/>
    <x v="217"/>
    <x v="19"/>
    <x v="3"/>
    <s v="Евстафий"/>
    <n v="2"/>
    <n v="1380"/>
    <n v="690"/>
    <n v="187"/>
    <n v="0.5"/>
  </r>
  <r>
    <n v="946"/>
    <n v="298"/>
    <x v="65"/>
    <x v="19"/>
    <n v="84"/>
    <n v="255.11627906976744"/>
    <n v="-0.67073837739288966"/>
    <n v="251.91666666666666"/>
    <n v="-0.66655640092623214"/>
    <n v="5"/>
    <n v="420"/>
    <x v="229"/>
    <x v="2"/>
    <n v="93"/>
    <x v="1"/>
    <x v="125"/>
    <x v="222"/>
    <x v="3"/>
    <s v="Олимпий"/>
    <n v="1"/>
    <n v="420"/>
    <n v="420"/>
    <n v="187"/>
    <n v="1"/>
  </r>
  <r>
    <n v="947"/>
    <n v="3"/>
    <x v="69"/>
    <x v="19"/>
    <n v="180"/>
    <n v="255.11627906976744"/>
    <n v="-0.29443938012762083"/>
    <n v="252.09090909090909"/>
    <n v="-0.28597187161918503"/>
    <n v="3"/>
    <n v="540"/>
    <x v="431"/>
    <x v="19"/>
    <n v="200"/>
    <x v="0"/>
    <x v="50"/>
    <x v="511"/>
    <x v="0"/>
    <s v="Анжела"/>
    <n v="2"/>
    <n v="988"/>
    <n v="494"/>
    <n v="191"/>
    <n v="0.5"/>
  </r>
  <r>
    <n v="948"/>
    <n v="60"/>
    <x v="7"/>
    <x v="7"/>
    <n v="334"/>
    <n v="249.02380952380952"/>
    <n v="0.34123721197055179"/>
    <n v="276.21052631578948"/>
    <n v="0.20922256097560976"/>
    <n v="1"/>
    <n v="334"/>
    <x v="40"/>
    <x v="16"/>
    <n v="381"/>
    <x v="1"/>
    <x v="80"/>
    <x v="10"/>
    <x v="0"/>
    <s v="Раиса"/>
    <n v="4"/>
    <n v="3158"/>
    <n v="789.5"/>
    <n v="191"/>
    <n v="0.25"/>
  </r>
  <r>
    <n v="949"/>
    <n v="59"/>
    <x v="0"/>
    <x v="0"/>
    <n v="234"/>
    <n v="252.76271186440678"/>
    <n v="-7.4230537115268613E-2"/>
    <n v="240.5"/>
    <n v="-2.7027027027026973E-2"/>
    <n v="2"/>
    <n v="468"/>
    <x v="424"/>
    <x v="5"/>
    <n v="18"/>
    <x v="1"/>
    <x v="171"/>
    <x v="522"/>
    <x v="3"/>
    <s v="Кира"/>
    <n v="4"/>
    <n v="2394"/>
    <n v="598.5"/>
    <n v="187"/>
    <n v="0.25"/>
  </r>
  <r>
    <n v="950"/>
    <n v="119"/>
    <x v="16"/>
    <x v="2"/>
    <n v="426"/>
    <n v="283.468085106383"/>
    <n v="0.50281468137806784"/>
    <n v="323.07692307692309"/>
    <n v="0.31857142857142851"/>
    <n v="1"/>
    <n v="426"/>
    <x v="359"/>
    <x v="6"/>
    <n v="327"/>
    <x v="1"/>
    <x v="126"/>
    <x v="458"/>
    <x v="4"/>
    <s v="Маргарита"/>
    <n v="3"/>
    <n v="1510"/>
    <n v="503.33333333333331"/>
    <n v="186"/>
    <n v="0.33333333333333331"/>
  </r>
  <r>
    <n v="613"/>
    <n v="180"/>
    <x v="55"/>
    <x v="15"/>
    <n v="284"/>
    <n v="273.72549019607845"/>
    <n v="3.7535816618911033E-2"/>
    <n v="241.83333333333334"/>
    <n v="0.17436250861474845"/>
    <n v="1"/>
    <n v="284"/>
    <x v="32"/>
    <x v="1"/>
    <n v="485"/>
    <x v="1"/>
    <x v="191"/>
    <x v="429"/>
    <x v="2"/>
    <s v="Творимир"/>
    <n v="2"/>
    <n v="398"/>
    <n v="199"/>
    <n v="314"/>
    <n v="0.5"/>
  </r>
  <r>
    <n v="733"/>
    <n v="486"/>
    <x v="1"/>
    <x v="1"/>
    <n v="57"/>
    <n v="264.8679245283019"/>
    <n v="-0.78479840433110137"/>
    <n v="238.16666666666666"/>
    <n v="-0.76067179846046185"/>
    <n v="2"/>
    <n v="114"/>
    <x v="296"/>
    <x v="0"/>
    <n v="485"/>
    <x v="1"/>
    <x v="191"/>
    <x v="221"/>
    <x v="2"/>
    <s v="Творимир"/>
    <n v="2"/>
    <n v="398"/>
    <n v="199"/>
    <n v="314"/>
    <n v="0.5"/>
  </r>
  <r>
    <n v="953"/>
    <n v="386"/>
    <x v="65"/>
    <x v="19"/>
    <n v="288"/>
    <n v="255.11627906976744"/>
    <n v="0.12889699179580671"/>
    <n v="251.91666666666666"/>
    <n v="0.14323519682434682"/>
    <n v="2"/>
    <n v="576"/>
    <x v="98"/>
    <x v="13"/>
    <n v="67"/>
    <x v="0"/>
    <x v="199"/>
    <x v="332"/>
    <x v="0"/>
    <s v="Алла"/>
    <n v="2"/>
    <n v="1200"/>
    <n v="600"/>
    <n v="191"/>
    <n v="0.5"/>
  </r>
  <r>
    <n v="954"/>
    <n v="464"/>
    <x v="34"/>
    <x v="14"/>
    <n v="430"/>
    <n v="262.63492063492066"/>
    <n v="0.63725371691043131"/>
    <n v="271"/>
    <n v="0.58671586715867163"/>
    <n v="2"/>
    <n v="860"/>
    <x v="78"/>
    <x v="18"/>
    <n v="132"/>
    <x v="0"/>
    <x v="71"/>
    <x v="82"/>
    <x v="3"/>
    <s v="Софон"/>
    <n v="3"/>
    <n v="2270"/>
    <n v="756.66666666666663"/>
    <n v="187"/>
    <n v="0.33333333333333331"/>
  </r>
  <r>
    <n v="955"/>
    <n v="494"/>
    <x v="34"/>
    <x v="14"/>
    <n v="471"/>
    <n v="262.63492063492066"/>
    <n v="0.79336395503444934"/>
    <n v="271"/>
    <n v="0.73800738007380073"/>
    <n v="5"/>
    <n v="2355"/>
    <x v="143"/>
    <x v="0"/>
    <n v="95"/>
    <x v="1"/>
    <x v="31"/>
    <x v="242"/>
    <x v="0"/>
    <s v="Жанна"/>
    <n v="1"/>
    <n v="2355"/>
    <n v="2355"/>
    <n v="191"/>
    <n v="1"/>
  </r>
  <r>
    <n v="956"/>
    <n v="242"/>
    <x v="23"/>
    <x v="4"/>
    <n v="313"/>
    <n v="250.48780487804879"/>
    <n v="0.24956183057448866"/>
    <n v="303.8235294117647"/>
    <n v="3.0203291384317543E-2"/>
    <n v="3"/>
    <n v="939"/>
    <x v="432"/>
    <x v="16"/>
    <n v="75"/>
    <x v="1"/>
    <x v="64"/>
    <x v="48"/>
    <x v="3"/>
    <s v="Леонид"/>
    <n v="5"/>
    <n v="3994"/>
    <n v="798.8"/>
    <n v="187"/>
    <n v="0.2"/>
  </r>
  <r>
    <n v="957"/>
    <n v="434"/>
    <x v="34"/>
    <x v="14"/>
    <n v="340"/>
    <n v="262.63492063492066"/>
    <n v="0.29457270639429467"/>
    <n v="271"/>
    <n v="0.25461254612546136"/>
    <n v="4"/>
    <n v="1360"/>
    <x v="109"/>
    <x v="10"/>
    <n v="419"/>
    <x v="0"/>
    <x v="92"/>
    <x v="523"/>
    <x v="4"/>
    <s v="Аверьян"/>
    <n v="4"/>
    <n v="2769"/>
    <n v="692.25"/>
    <n v="186"/>
    <n v="0.25"/>
  </r>
  <r>
    <n v="958"/>
    <n v="110"/>
    <x v="15"/>
    <x v="12"/>
    <n v="148"/>
    <n v="265.47674418604652"/>
    <n v="-0.44251237352722173"/>
    <n v="276.67567567567568"/>
    <n v="-0.46507765947054802"/>
    <n v="2"/>
    <n v="296"/>
    <x v="433"/>
    <x v="2"/>
    <n v="42"/>
    <x v="0"/>
    <x v="50"/>
    <x v="373"/>
    <x v="4"/>
    <s v="Панфил"/>
    <n v="7"/>
    <n v="6110"/>
    <n v="872.85714285714289"/>
    <n v="186"/>
    <n v="0.14285714285714285"/>
  </r>
  <r>
    <n v="959"/>
    <n v="168"/>
    <x v="69"/>
    <x v="19"/>
    <n v="391"/>
    <n v="255.11627906976744"/>
    <n v="0.53263445761166817"/>
    <n v="252.09090909090909"/>
    <n v="0.55102776776054818"/>
    <n v="2"/>
    <n v="782"/>
    <x v="381"/>
    <x v="18"/>
    <n v="316"/>
    <x v="0"/>
    <x v="123"/>
    <x v="407"/>
    <x v="4"/>
    <s v="Брагина"/>
    <n v="2"/>
    <n v="1177"/>
    <n v="588.5"/>
    <n v="186"/>
    <n v="0.5"/>
  </r>
  <r>
    <n v="960"/>
    <n v="13"/>
    <x v="15"/>
    <x v="12"/>
    <n v="181"/>
    <n v="265.47674418604652"/>
    <n v="-0.3182077000569401"/>
    <n v="276.67567567567568"/>
    <n v="-0.34580443489303503"/>
    <n v="4"/>
    <n v="724"/>
    <x v="47"/>
    <x v="17"/>
    <n v="117"/>
    <x v="0"/>
    <x v="27"/>
    <x v="8"/>
    <x v="3"/>
    <s v="Мирон"/>
    <n v="3"/>
    <n v="3141"/>
    <n v="1047"/>
    <n v="187"/>
    <n v="0.33333333333333331"/>
  </r>
  <r>
    <n v="789"/>
    <n v="408"/>
    <x v="31"/>
    <x v="16"/>
    <n v="60"/>
    <n v="263.25423728813558"/>
    <n v="-0.7720834406386814"/>
    <n v="248.5"/>
    <n v="-0.75855130784708247"/>
    <n v="4"/>
    <n v="240"/>
    <x v="231"/>
    <x v="6"/>
    <n v="486"/>
    <x v="0"/>
    <x v="191"/>
    <x v="54"/>
    <x v="2"/>
    <s v="Викентий"/>
    <n v="1"/>
    <n v="240"/>
    <n v="240"/>
    <n v="314"/>
    <n v="1"/>
  </r>
  <r>
    <n v="962"/>
    <n v="120"/>
    <x v="76"/>
    <x v="17"/>
    <n v="229"/>
    <n v="300.31818181818181"/>
    <n v="-0.23747540487361884"/>
    <n v="264"/>
    <n v="-0.13257575757575757"/>
    <n v="5"/>
    <n v="1145"/>
    <x v="71"/>
    <x v="16"/>
    <n v="6"/>
    <x v="1"/>
    <x v="145"/>
    <x v="174"/>
    <x v="3"/>
    <s v="Эмилия"/>
    <n v="2"/>
    <n v="2555"/>
    <n v="1277.5"/>
    <n v="187"/>
    <n v="0.5"/>
  </r>
  <r>
    <n v="963"/>
    <n v="316"/>
    <x v="38"/>
    <x v="12"/>
    <n v="97"/>
    <n v="265.47674418604652"/>
    <n v="-0.63461959616311159"/>
    <n v="236.27586206896552"/>
    <n v="-0.58946293053123178"/>
    <n v="4"/>
    <n v="388"/>
    <x v="227"/>
    <x v="10"/>
    <n v="283"/>
    <x v="1"/>
    <x v="85"/>
    <x v="524"/>
    <x v="4"/>
    <s v="Валерьян"/>
    <n v="5"/>
    <n v="4461"/>
    <n v="892.2"/>
    <n v="186"/>
    <n v="0.2"/>
  </r>
  <r>
    <n v="964"/>
    <n v="448"/>
    <x v="25"/>
    <x v="16"/>
    <n v="484"/>
    <n v="263.25423728813558"/>
    <n v="0.83852691218130326"/>
    <n v="257.78260869565219"/>
    <n v="0.87755102040816313"/>
    <n v="1"/>
    <n v="484"/>
    <x v="335"/>
    <x v="2"/>
    <n v="404"/>
    <x v="1"/>
    <x v="177"/>
    <x v="525"/>
    <x v="3"/>
    <s v="Пелагея"/>
    <n v="2"/>
    <n v="884"/>
    <n v="442"/>
    <n v="187"/>
    <n v="0.5"/>
  </r>
  <r>
    <n v="965"/>
    <n v="143"/>
    <x v="66"/>
    <x v="0"/>
    <n v="200"/>
    <n v="252.76271186440678"/>
    <n v="-0.20874404881646891"/>
    <n v="215.85714285714286"/>
    <n v="-7.3461283917935161E-2"/>
    <n v="4"/>
    <n v="800"/>
    <x v="68"/>
    <x v="0"/>
    <n v="379"/>
    <x v="1"/>
    <x v="215"/>
    <x v="386"/>
    <x v="4"/>
    <s v="Кира"/>
    <n v="2"/>
    <n v="2152"/>
    <n v="1076"/>
    <n v="186"/>
    <n v="0.5"/>
  </r>
  <r>
    <n v="966"/>
    <n v="168"/>
    <x v="69"/>
    <x v="19"/>
    <n v="206"/>
    <n v="255.11627906976744"/>
    <n v="-0.1925250683682771"/>
    <n v="252.09090909090909"/>
    <n v="-0.18283447529751173"/>
    <n v="4"/>
    <n v="824"/>
    <x v="249"/>
    <x v="13"/>
    <n v="136"/>
    <x v="0"/>
    <x v="88"/>
    <x v="526"/>
    <x v="3"/>
    <s v="Ефрем"/>
    <n v="6"/>
    <n v="5506"/>
    <n v="917.66666666666663"/>
    <n v="187"/>
    <n v="0.16666666666666666"/>
  </r>
  <r>
    <n v="967"/>
    <n v="435"/>
    <x v="26"/>
    <x v="10"/>
    <n v="116"/>
    <n v="271.74545454545455"/>
    <n v="-0.57312993443061688"/>
    <n v="272.35294117647061"/>
    <n v="-0.57408207343412532"/>
    <n v="4"/>
    <n v="464"/>
    <x v="210"/>
    <x v="13"/>
    <n v="20"/>
    <x v="1"/>
    <x v="113"/>
    <x v="317"/>
    <x v="0"/>
    <s v="Амвросий"/>
    <n v="1"/>
    <n v="464"/>
    <n v="464"/>
    <n v="191"/>
    <n v="1"/>
  </r>
  <r>
    <n v="80"/>
    <n v="64"/>
    <x v="71"/>
    <x v="11"/>
    <n v="131"/>
    <n v="286.92307692307691"/>
    <n v="-0.54343163538873984"/>
    <n v="273.58333333333331"/>
    <n v="-0.52116966189460856"/>
    <n v="5"/>
    <n v="655"/>
    <x v="222"/>
    <x v="6"/>
    <n v="487"/>
    <x v="0"/>
    <x v="59"/>
    <x v="527"/>
    <x v="2"/>
    <s v="Сидор"/>
    <n v="2"/>
    <n v="1133"/>
    <n v="566.5"/>
    <n v="314"/>
    <n v="0.5"/>
  </r>
  <r>
    <n v="969"/>
    <n v="416"/>
    <x v="6"/>
    <x v="6"/>
    <n v="202"/>
    <n v="258.5128205128205"/>
    <n v="-0.21860741916286441"/>
    <n v="260.64705882352939"/>
    <n v="-0.22500564206725338"/>
    <n v="4"/>
    <n v="808"/>
    <x v="98"/>
    <x v="8"/>
    <n v="499"/>
    <x v="0"/>
    <x v="135"/>
    <x v="528"/>
    <x v="1"/>
    <s v="Якуб"/>
    <n v="2"/>
    <n v="1366"/>
    <n v="683"/>
    <n v="122"/>
    <n v="0.5"/>
  </r>
  <r>
    <n v="147"/>
    <n v="441"/>
    <x v="37"/>
    <x v="8"/>
    <n v="239"/>
    <n v="271.18181818181819"/>
    <n v="-0.11867247737177344"/>
    <n v="260.15789473684208"/>
    <n v="-8.1327129273720322E-2"/>
    <n v="2"/>
    <n v="478"/>
    <x v="393"/>
    <x v="14"/>
    <n v="487"/>
    <x v="0"/>
    <x v="59"/>
    <x v="382"/>
    <x v="2"/>
    <s v="Сидор"/>
    <n v="2"/>
    <n v="1133"/>
    <n v="566.5"/>
    <n v="314"/>
    <n v="0.5"/>
  </r>
  <r>
    <n v="971"/>
    <n v="236"/>
    <x v="41"/>
    <x v="2"/>
    <n v="420"/>
    <n v="283.468085106383"/>
    <n v="0.48164827741499661"/>
    <n v="321.63636363636363"/>
    <n v="0.30582249858677213"/>
    <n v="5"/>
    <n v="2100"/>
    <x v="111"/>
    <x v="19"/>
    <n v="34"/>
    <x v="1"/>
    <x v="9"/>
    <x v="113"/>
    <x v="4"/>
    <s v="Евдокия"/>
    <n v="3"/>
    <n v="3258"/>
    <n v="1086"/>
    <n v="186"/>
    <n v="0.33333333333333331"/>
  </r>
  <r>
    <n v="257"/>
    <n v="239"/>
    <x v="31"/>
    <x v="16"/>
    <n v="380"/>
    <n v="263.25423728813558"/>
    <n v="0.44347154262168442"/>
    <n v="248.5"/>
    <n v="0.52917505030181089"/>
    <n v="5"/>
    <n v="1900"/>
    <x v="36"/>
    <x v="0"/>
    <n v="489"/>
    <x v="0"/>
    <x v="180"/>
    <x v="387"/>
    <x v="2"/>
    <s v="Никанор"/>
    <n v="1"/>
    <n v="1900"/>
    <n v="1900"/>
    <n v="314"/>
    <n v="1"/>
  </r>
  <r>
    <n v="973"/>
    <n v="141"/>
    <x v="9"/>
    <x v="9"/>
    <n v="112"/>
    <n v="274.16279069767444"/>
    <n v="-0.59148358639409615"/>
    <n v="258.30769230769232"/>
    <n v="-0.56640857653365106"/>
    <n v="4"/>
    <n v="448"/>
    <x v="120"/>
    <x v="9"/>
    <n v="200"/>
    <x v="0"/>
    <x v="50"/>
    <x v="157"/>
    <x v="0"/>
    <s v="Анжела"/>
    <n v="2"/>
    <n v="988"/>
    <n v="494"/>
    <n v="191"/>
    <n v="0.5"/>
  </r>
  <r>
    <n v="974"/>
    <n v="294"/>
    <x v="5"/>
    <x v="5"/>
    <n v="485"/>
    <n v="268.60344827586209"/>
    <n v="0.80563579177097355"/>
    <n v="281.96875"/>
    <n v="0.72004876426909004"/>
    <n v="3"/>
    <n v="1455"/>
    <x v="339"/>
    <x v="18"/>
    <n v="8"/>
    <x v="0"/>
    <x v="224"/>
    <x v="388"/>
    <x v="1"/>
    <s v="Ирина"/>
    <n v="3"/>
    <n v="2514"/>
    <n v="838"/>
    <n v="122"/>
    <n v="0.33333333333333331"/>
  </r>
  <r>
    <n v="17"/>
    <n v="359"/>
    <x v="73"/>
    <x v="10"/>
    <n v="320"/>
    <n v="271.74545454545455"/>
    <n v="0.1775725946741602"/>
    <n v="316.58333333333331"/>
    <n v="1.0792313766780692E-2"/>
    <n v="5"/>
    <n v="1600"/>
    <x v="321"/>
    <x v="7"/>
    <n v="490"/>
    <x v="1"/>
    <x v="252"/>
    <x v="506"/>
    <x v="2"/>
    <s v="Демид"/>
    <n v="6"/>
    <n v="6084"/>
    <n v="1014"/>
    <n v="314"/>
    <n v="0.16666666666666666"/>
  </r>
  <r>
    <n v="976"/>
    <n v="359"/>
    <x v="73"/>
    <x v="10"/>
    <n v="359"/>
    <n v="271.74545454545455"/>
    <n v="0.32108925465007365"/>
    <n v="316.58333333333331"/>
    <n v="0.13398262700710717"/>
    <n v="4"/>
    <n v="1436"/>
    <x v="327"/>
    <x v="4"/>
    <n v="94"/>
    <x v="0"/>
    <x v="191"/>
    <x v="324"/>
    <x v="3"/>
    <s v="Евдокия"/>
    <n v="1"/>
    <n v="1436"/>
    <n v="1436"/>
    <n v="187"/>
    <n v="1"/>
  </r>
  <r>
    <n v="977"/>
    <n v="175"/>
    <x v="36"/>
    <x v="4"/>
    <n v="198"/>
    <n v="250.48780487804879"/>
    <n v="-0.2095423563777995"/>
    <n v="208"/>
    <n v="-4.8076923076923128E-2"/>
    <n v="3"/>
    <n v="594"/>
    <x v="256"/>
    <x v="8"/>
    <n v="331"/>
    <x v="1"/>
    <x v="227"/>
    <x v="529"/>
    <x v="0"/>
    <s v="Фома"/>
    <n v="3"/>
    <n v="3074"/>
    <n v="1024.6666666666667"/>
    <n v="191"/>
    <n v="0.33333333333333331"/>
  </r>
  <r>
    <n v="978"/>
    <n v="236"/>
    <x v="41"/>
    <x v="2"/>
    <n v="363"/>
    <n v="283.468085106383"/>
    <n v="0.28056743976581844"/>
    <n v="321.63636363636363"/>
    <n v="0.12860373092142452"/>
    <n v="4"/>
    <n v="1452"/>
    <x v="264"/>
    <x v="1"/>
    <n v="405"/>
    <x v="1"/>
    <x v="135"/>
    <x v="104"/>
    <x v="3"/>
    <s v="Ия"/>
    <n v="3"/>
    <n v="3310"/>
    <n v="1103.3333333333333"/>
    <n v="187"/>
    <n v="0.33333333333333331"/>
  </r>
  <r>
    <n v="979"/>
    <n v="195"/>
    <x v="45"/>
    <x v="17"/>
    <n v="103"/>
    <n v="300.31818181818181"/>
    <n v="-0.65703042227940056"/>
    <n v="331.16666666666669"/>
    <n v="-0.68897835933568197"/>
    <n v="1"/>
    <n v="103"/>
    <x v="31"/>
    <x v="6"/>
    <n v="42"/>
    <x v="0"/>
    <x v="50"/>
    <x v="530"/>
    <x v="4"/>
    <s v="Панфил"/>
    <n v="7"/>
    <n v="6110"/>
    <n v="872.85714285714289"/>
    <n v="186"/>
    <n v="0.14285714285714285"/>
  </r>
  <r>
    <n v="980"/>
    <n v="364"/>
    <x v="35"/>
    <x v="0"/>
    <n v="401"/>
    <n v="252.76271186440678"/>
    <n v="0.58646818212298002"/>
    <n v="293.41176470588238"/>
    <n v="0.36668003207698474"/>
    <n v="2"/>
    <n v="802"/>
    <x v="133"/>
    <x v="16"/>
    <n v="271"/>
    <x v="1"/>
    <x v="29"/>
    <x v="230"/>
    <x v="1"/>
    <s v="Степан"/>
    <n v="3"/>
    <n v="2704"/>
    <n v="901.33333333333337"/>
    <n v="122"/>
    <n v="0.33333333333333331"/>
  </r>
  <r>
    <n v="981"/>
    <n v="347"/>
    <x v="15"/>
    <x v="12"/>
    <n v="139"/>
    <n v="265.47674418604652"/>
    <n v="-0.47641364811002584"/>
    <n v="276.67567567567568"/>
    <n v="-0.49760672071896062"/>
    <n v="1"/>
    <n v="139"/>
    <x v="361"/>
    <x v="9"/>
    <n v="56"/>
    <x v="1"/>
    <x v="166"/>
    <x v="219"/>
    <x v="4"/>
    <s v="Пелагея"/>
    <n v="4"/>
    <n v="2450"/>
    <n v="612.5"/>
    <n v="186"/>
    <n v="0.25"/>
  </r>
  <r>
    <n v="274"/>
    <n v="241"/>
    <x v="71"/>
    <x v="11"/>
    <n v="400"/>
    <n v="286.92307692307691"/>
    <n v="0.39410187667560326"/>
    <n v="273.58333333333331"/>
    <n v="0.46207736826073731"/>
    <n v="3"/>
    <n v="1200"/>
    <x v="174"/>
    <x v="16"/>
    <n v="490"/>
    <x v="1"/>
    <x v="252"/>
    <x v="531"/>
    <x v="2"/>
    <s v="Демид"/>
    <n v="6"/>
    <n v="6084"/>
    <n v="1014"/>
    <n v="314"/>
    <n v="0.16666666666666666"/>
  </r>
  <r>
    <n v="983"/>
    <n v="384"/>
    <x v="11"/>
    <x v="0"/>
    <n v="100"/>
    <n v="252.76271186440678"/>
    <n v="-0.60437202440823445"/>
    <n v="240.26666666666668"/>
    <n v="-0.58379578246392905"/>
    <n v="4"/>
    <n v="400"/>
    <x v="361"/>
    <x v="8"/>
    <n v="323"/>
    <x v="0"/>
    <x v="73"/>
    <x v="405"/>
    <x v="4"/>
    <s v="Прасковья"/>
    <n v="5"/>
    <n v="4995"/>
    <n v="999"/>
    <n v="186"/>
    <n v="0.2"/>
  </r>
  <r>
    <n v="984"/>
    <n v="404"/>
    <x v="25"/>
    <x v="16"/>
    <n v="304"/>
    <n v="263.25423728813558"/>
    <n v="0.15477723409734745"/>
    <n v="257.78260869565219"/>
    <n v="0.17928824422330902"/>
    <n v="5"/>
    <n v="1520"/>
    <x v="378"/>
    <x v="8"/>
    <n v="17"/>
    <x v="1"/>
    <x v="197"/>
    <x v="320"/>
    <x v="4"/>
    <s v="Валентина"/>
    <n v="2"/>
    <n v="3496"/>
    <n v="1748"/>
    <n v="186"/>
    <n v="0.5"/>
  </r>
  <r>
    <n v="985"/>
    <n v="469"/>
    <x v="11"/>
    <x v="0"/>
    <n v="357"/>
    <n v="252.76271186440678"/>
    <n v="0.41239187286260304"/>
    <n v="240.26666666666668"/>
    <n v="0.48584905660377342"/>
    <n v="4"/>
    <n v="1428"/>
    <x v="297"/>
    <x v="14"/>
    <n v="165"/>
    <x v="0"/>
    <x v="74"/>
    <x v="532"/>
    <x v="4"/>
    <s v="Вадим"/>
    <n v="2"/>
    <n v="1688"/>
    <n v="844"/>
    <n v="186"/>
    <n v="0.5"/>
  </r>
  <r>
    <n v="312"/>
    <n v="28"/>
    <x v="61"/>
    <x v="19"/>
    <n v="78"/>
    <n v="255.11627906976744"/>
    <n v="-0.69425706472196902"/>
    <n v="274.28571428571428"/>
    <n v="-0.71562499999999996"/>
    <n v="4"/>
    <n v="312"/>
    <x v="434"/>
    <x v="13"/>
    <n v="490"/>
    <x v="1"/>
    <x v="252"/>
    <x v="92"/>
    <x v="2"/>
    <s v="Демид"/>
    <n v="6"/>
    <n v="6084"/>
    <n v="1014"/>
    <n v="314"/>
    <n v="0.16666666666666666"/>
  </r>
  <r>
    <n v="575"/>
    <n v="260"/>
    <x v="13"/>
    <x v="1"/>
    <n v="449"/>
    <n v="264.8679245283019"/>
    <n v="0.69518449921641245"/>
    <n v="320.84615384615387"/>
    <n v="0.39942459841764566"/>
    <n v="1"/>
    <n v="449"/>
    <x v="141"/>
    <x v="14"/>
    <n v="490"/>
    <x v="1"/>
    <x v="252"/>
    <x v="84"/>
    <x v="2"/>
    <s v="Демид"/>
    <n v="6"/>
    <n v="6084"/>
    <n v="1014"/>
    <n v="314"/>
    <n v="0.16666666666666666"/>
  </r>
  <r>
    <n v="988"/>
    <n v="110"/>
    <x v="15"/>
    <x v="12"/>
    <n v="280"/>
    <n v="265.47674418604652"/>
    <n v="5.4706320353904658E-2"/>
    <n v="276.67567567567568"/>
    <n v="1.2015238839503839E-2"/>
    <n v="3"/>
    <n v="840"/>
    <x v="333"/>
    <x v="10"/>
    <n v="61"/>
    <x v="1"/>
    <x v="89"/>
    <x v="92"/>
    <x v="4"/>
    <s v="Арсений"/>
    <n v="2"/>
    <n v="2319"/>
    <n v="1159.5"/>
    <n v="186"/>
    <n v="0.5"/>
  </r>
  <r>
    <n v="989"/>
    <n v="280"/>
    <x v="20"/>
    <x v="14"/>
    <n v="459"/>
    <n v="262.63492063492066"/>
    <n v="0.74767315363229758"/>
    <n v="238.72222222222223"/>
    <n v="0.92273679311147316"/>
    <n v="4"/>
    <n v="1836"/>
    <x v="435"/>
    <x v="11"/>
    <n v="262"/>
    <x v="0"/>
    <x v="235"/>
    <x v="463"/>
    <x v="4"/>
    <s v="Иванна"/>
    <n v="3"/>
    <n v="3342"/>
    <n v="1114"/>
    <n v="186"/>
    <n v="0.33333333333333331"/>
  </r>
  <r>
    <n v="990"/>
    <n v="43"/>
    <x v="16"/>
    <x v="2"/>
    <n v="244"/>
    <n v="283.468085106383"/>
    <n v="-0.13923290550176393"/>
    <n v="323.07692307692309"/>
    <n v="-0.24476190476190485"/>
    <n v="4"/>
    <n v="976"/>
    <x v="371"/>
    <x v="13"/>
    <n v="323"/>
    <x v="0"/>
    <x v="73"/>
    <x v="21"/>
    <x v="4"/>
    <s v="Прасковья"/>
    <n v="5"/>
    <n v="4995"/>
    <n v="999"/>
    <n v="186"/>
    <n v="0.2"/>
  </r>
  <r>
    <n v="991"/>
    <n v="434"/>
    <x v="34"/>
    <x v="14"/>
    <n v="299"/>
    <n v="262.63492063492066"/>
    <n v="0.13846246827027664"/>
    <n v="271"/>
    <n v="0.10332103321033204"/>
    <n v="2"/>
    <n v="598"/>
    <x v="73"/>
    <x v="17"/>
    <n v="481"/>
    <x v="0"/>
    <x v="16"/>
    <x v="525"/>
    <x v="1"/>
    <s v="Лидия"/>
    <n v="5"/>
    <n v="2576"/>
    <n v="515.20000000000005"/>
    <n v="122"/>
    <n v="0.2"/>
  </r>
  <r>
    <n v="992"/>
    <n v="183"/>
    <x v="3"/>
    <x v="3"/>
    <n v="73"/>
    <n v="267.85483870967744"/>
    <n v="-0.72746432227374003"/>
    <n v="250.25925925925927"/>
    <n v="-0.70830250110996007"/>
    <n v="5"/>
    <n v="365"/>
    <x v="328"/>
    <x v="9"/>
    <n v="478"/>
    <x v="1"/>
    <x v="129"/>
    <x v="171"/>
    <x v="3"/>
    <s v="Екатерина"/>
    <n v="2"/>
    <n v="537"/>
    <n v="268.5"/>
    <n v="187"/>
    <n v="0.5"/>
  </r>
  <r>
    <n v="993"/>
    <n v="224"/>
    <x v="21"/>
    <x v="15"/>
    <n v="421"/>
    <n v="273.72549019607845"/>
    <n v="0.53803724928366758"/>
    <n v="280.23809523809524"/>
    <n v="0.50229396771452839"/>
    <n v="3"/>
    <n v="1263"/>
    <x v="416"/>
    <x v="11"/>
    <n v="497"/>
    <x v="1"/>
    <x v="150"/>
    <x v="533"/>
    <x v="0"/>
    <s v="Валерьян"/>
    <n v="3"/>
    <n v="3648"/>
    <n v="1216"/>
    <n v="191"/>
    <n v="0.33333333333333331"/>
  </r>
  <r>
    <n v="994"/>
    <n v="235"/>
    <x v="54"/>
    <x v="17"/>
    <n v="345"/>
    <n v="300.31818181818181"/>
    <n v="0.14878159527773582"/>
    <n v="316.60000000000002"/>
    <n v="8.970309538850274E-2"/>
    <n v="3"/>
    <n v="1035"/>
    <x v="335"/>
    <x v="0"/>
    <n v="406"/>
    <x v="0"/>
    <x v="165"/>
    <x v="244"/>
    <x v="3"/>
    <s v="Дмитрий"/>
    <n v="2"/>
    <n v="2307"/>
    <n v="1153.5"/>
    <n v="187"/>
    <n v="0.5"/>
  </r>
  <r>
    <n v="995"/>
    <n v="477"/>
    <x v="38"/>
    <x v="12"/>
    <n v="50"/>
    <n v="265.47674418604652"/>
    <n v="-0.81165958565108842"/>
    <n v="236.27586206896552"/>
    <n v="-0.78838295388207824"/>
    <n v="1"/>
    <n v="50"/>
    <x v="256"/>
    <x v="6"/>
    <n v="58"/>
    <x v="1"/>
    <x v="152"/>
    <x v="455"/>
    <x v="1"/>
    <s v="Алина"/>
    <n v="2"/>
    <n v="263"/>
    <n v="131.5"/>
    <n v="122"/>
    <n v="0.5"/>
  </r>
  <r>
    <n v="743"/>
    <n v="434"/>
    <x v="34"/>
    <x v="14"/>
    <n v="366"/>
    <n v="262.63492063492066"/>
    <n v="0.39356944276562289"/>
    <n v="271"/>
    <n v="0.35055350553505527"/>
    <n v="4"/>
    <n v="1464"/>
    <x v="331"/>
    <x v="4"/>
    <n v="490"/>
    <x v="1"/>
    <x v="252"/>
    <x v="141"/>
    <x v="2"/>
    <s v="Демид"/>
    <n v="6"/>
    <n v="6084"/>
    <n v="1014"/>
    <n v="314"/>
    <n v="0.16666666666666666"/>
  </r>
  <r>
    <n v="997"/>
    <n v="423"/>
    <x v="21"/>
    <x v="15"/>
    <n v="187"/>
    <n v="273.72549019607845"/>
    <n v="-0.31683381088825224"/>
    <n v="280.23809523809524"/>
    <n v="-0.33271028037383177"/>
    <n v="5"/>
    <n v="935"/>
    <x v="418"/>
    <x v="0"/>
    <n v="136"/>
    <x v="0"/>
    <x v="88"/>
    <x v="419"/>
    <x v="3"/>
    <s v="Ефрем"/>
    <n v="6"/>
    <n v="5506"/>
    <n v="917.66666666666663"/>
    <n v="187"/>
    <n v="0.16666666666666666"/>
  </r>
  <r>
    <n v="952"/>
    <n v="272"/>
    <x v="69"/>
    <x v="19"/>
    <n v="353"/>
    <n v="255.11627906976744"/>
    <n v="0.38368277119416594"/>
    <n v="252.09090909090909"/>
    <n v="0.40028849621348717"/>
    <n v="3"/>
    <n v="1059"/>
    <x v="215"/>
    <x v="17"/>
    <n v="490"/>
    <x v="1"/>
    <x v="252"/>
    <x v="378"/>
    <x v="2"/>
    <s v="Демид"/>
    <n v="6"/>
    <n v="6084"/>
    <n v="1014"/>
    <n v="314"/>
    <n v="0.16666666666666666"/>
  </r>
  <r>
    <n v="840"/>
    <n v="356"/>
    <x v="41"/>
    <x v="2"/>
    <n v="97"/>
    <n v="283.468085106383"/>
    <n v="-0.65780980259701272"/>
    <n v="321.63636363636363"/>
    <n v="-0.69841718485019788"/>
    <n v="2"/>
    <n v="194"/>
    <x v="120"/>
    <x v="8"/>
    <n v="491"/>
    <x v="0"/>
    <x v="182"/>
    <x v="26"/>
    <x v="2"/>
    <s v="Лора"/>
    <n v="1"/>
    <n v="194"/>
    <n v="194"/>
    <n v="314"/>
    <n v="1"/>
  </r>
  <r>
    <n v="1000"/>
    <n v="296"/>
    <x v="32"/>
    <x v="19"/>
    <n v="453"/>
    <n v="255.11627906976744"/>
    <n v="0.7756608933454876"/>
    <n v="250.30769230769232"/>
    <n v="0.80977258758451121"/>
    <n v="1"/>
    <n v="453"/>
    <x v="171"/>
    <x v="6"/>
    <n v="167"/>
    <x v="0"/>
    <x v="60"/>
    <x v="534"/>
    <x v="0"/>
    <s v="Никифор"/>
    <n v="5"/>
    <n v="4243"/>
    <n v="848.6"/>
    <n v="191"/>
    <n v="0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уммарные_продажи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B22:B23" firstHeaderRow="1" firstDataRow="1" firstDataCol="0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numFmtId="166" showAll="0"/>
    <pivotField numFmtId="165" showAll="0"/>
    <pivotField numFmtId="9" showAll="0"/>
    <pivotField numFmtId="166" showAll="0"/>
    <pivotField numFmtId="9" showAll="0"/>
    <pivotField showAll="0"/>
    <pivotField dataField="1"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Суммарные продажи" fld="10" baseField="0" baseItem="1230978560" numFmtId="166"/>
  </dataFields>
  <formats count="6"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19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2">
  <location ref="A3:C248" firstHeaderRow="0" firstDataRow="1" firstDataCol="1"/>
  <pivotFields count="10">
    <pivotField dataField="1" showAll="0"/>
    <pivotField showAll="0"/>
    <pivotField showAll="0"/>
    <pivotField showAll="0"/>
    <pivotField numFmtId="164" showAll="0"/>
    <pivotField showAll="0"/>
    <pivotField showAll="0"/>
    <pivotField axis="axisRow" showAll="0" sortType="descending">
      <items count="246">
        <item x="4"/>
        <item x="7"/>
        <item x="168"/>
        <item x="101"/>
        <item x="8"/>
        <item x="9"/>
        <item x="10"/>
        <item x="35"/>
        <item x="11"/>
        <item x="0"/>
        <item x="126"/>
        <item x="12"/>
        <item x="13"/>
        <item x="14"/>
        <item x="16"/>
        <item x="17"/>
        <item x="18"/>
        <item x="1"/>
        <item x="19"/>
        <item x="20"/>
        <item x="227"/>
        <item x="21"/>
        <item x="169"/>
        <item x="22"/>
        <item x="23"/>
        <item x="145"/>
        <item x="188"/>
        <item x="24"/>
        <item x="38"/>
        <item x="25"/>
        <item x="222"/>
        <item x="146"/>
        <item x="103"/>
        <item x="26"/>
        <item x="29"/>
        <item x="182"/>
        <item x="210"/>
        <item x="39"/>
        <item x="40"/>
        <item x="41"/>
        <item x="43"/>
        <item x="44"/>
        <item x="45"/>
        <item x="46"/>
        <item x="47"/>
        <item x="49"/>
        <item x="50"/>
        <item x="51"/>
        <item x="59"/>
        <item x="52"/>
        <item x="53"/>
        <item x="57"/>
        <item x="77"/>
        <item x="98"/>
        <item x="61"/>
        <item x="62"/>
        <item x="221"/>
        <item x="65"/>
        <item x="68"/>
        <item x="73"/>
        <item x="74"/>
        <item x="80"/>
        <item x="81"/>
        <item x="82"/>
        <item x="83"/>
        <item x="84"/>
        <item x="85"/>
        <item x="88"/>
        <item x="223"/>
        <item x="2"/>
        <item x="90"/>
        <item x="78"/>
        <item x="171"/>
        <item x="92"/>
        <item x="93"/>
        <item x="94"/>
        <item x="3"/>
        <item x="95"/>
        <item x="96"/>
        <item x="100"/>
        <item x="63"/>
        <item x="104"/>
        <item x="34"/>
        <item x="105"/>
        <item x="183"/>
        <item x="173"/>
        <item x="106"/>
        <item x="66"/>
        <item x="97"/>
        <item x="109"/>
        <item x="110"/>
        <item x="111"/>
        <item x="112"/>
        <item x="235"/>
        <item x="113"/>
        <item x="114"/>
        <item x="115"/>
        <item x="116"/>
        <item x="117"/>
        <item x="118"/>
        <item x="119"/>
        <item x="120"/>
        <item x="54"/>
        <item x="121"/>
        <item x="15"/>
        <item x="122"/>
        <item x="123"/>
        <item x="67"/>
        <item x="207"/>
        <item x="127"/>
        <item x="130"/>
        <item x="133"/>
        <item x="136"/>
        <item x="139"/>
        <item x="28"/>
        <item x="142"/>
        <item x="70"/>
        <item x="144"/>
        <item x="148"/>
        <item x="149"/>
        <item x="204"/>
        <item x="134"/>
        <item x="150"/>
        <item x="151"/>
        <item x="152"/>
        <item x="153"/>
        <item x="33"/>
        <item x="154"/>
        <item x="155"/>
        <item x="156"/>
        <item x="157"/>
        <item x="158"/>
        <item x="159"/>
        <item x="160"/>
        <item x="79"/>
        <item x="161"/>
        <item x="162"/>
        <item x="143"/>
        <item x="137"/>
        <item x="163"/>
        <item x="164"/>
        <item x="165"/>
        <item x="131"/>
        <item x="42"/>
        <item x="60"/>
        <item x="166"/>
        <item x="224"/>
        <item x="48"/>
        <item x="244"/>
        <item x="167"/>
        <item x="170"/>
        <item x="205"/>
        <item x="174"/>
        <item x="72"/>
        <item x="176"/>
        <item x="36"/>
        <item x="178"/>
        <item x="179"/>
        <item x="180"/>
        <item x="181"/>
        <item x="102"/>
        <item x="37"/>
        <item x="184"/>
        <item x="141"/>
        <item x="185"/>
        <item x="208"/>
        <item x="189"/>
        <item x="190"/>
        <item x="5"/>
        <item x="187"/>
        <item x="58"/>
        <item x="138"/>
        <item x="213"/>
        <item x="175"/>
        <item x="192"/>
        <item x="193"/>
        <item x="124"/>
        <item x="125"/>
        <item x="194"/>
        <item x="197"/>
        <item x="128"/>
        <item x="198"/>
        <item x="199"/>
        <item x="31"/>
        <item x="200"/>
        <item x="91"/>
        <item x="201"/>
        <item x="64"/>
        <item x="186"/>
        <item x="203"/>
        <item x="206"/>
        <item x="211"/>
        <item x="212"/>
        <item x="191"/>
        <item x="140"/>
        <item x="87"/>
        <item x="214"/>
        <item x="202"/>
        <item x="195"/>
        <item x="215"/>
        <item x="216"/>
        <item x="32"/>
        <item x="217"/>
        <item x="75"/>
        <item x="218"/>
        <item x="27"/>
        <item x="147"/>
        <item x="219"/>
        <item x="220"/>
        <item x="99"/>
        <item x="107"/>
        <item x="209"/>
        <item x="196"/>
        <item x="86"/>
        <item x="69"/>
        <item x="76"/>
        <item x="225"/>
        <item x="226"/>
        <item x="172"/>
        <item x="71"/>
        <item x="228"/>
        <item x="229"/>
        <item x="135"/>
        <item x="230"/>
        <item x="6"/>
        <item x="232"/>
        <item x="233"/>
        <item x="55"/>
        <item x="234"/>
        <item x="236"/>
        <item x="237"/>
        <item x="108"/>
        <item x="177"/>
        <item x="238"/>
        <item x="239"/>
        <item x="240"/>
        <item x="129"/>
        <item x="132"/>
        <item x="241"/>
        <item x="30"/>
        <item x="231"/>
        <item x="242"/>
        <item x="243"/>
        <item x="89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8" showAll="0"/>
    <pivotField dataField="1" numFmtId="166" showAll="0"/>
  </pivotFields>
  <rowFields count="1">
    <field x="7"/>
  </rowFields>
  <rowItems count="245">
    <i>
      <x v="11"/>
    </i>
    <i>
      <x v="44"/>
    </i>
    <i>
      <x v="237"/>
    </i>
    <i>
      <x v="82"/>
    </i>
    <i>
      <x v="240"/>
    </i>
    <i>
      <x v="131"/>
    </i>
    <i>
      <x v="23"/>
    </i>
    <i>
      <x v="86"/>
    </i>
    <i>
      <x v="19"/>
    </i>
    <i>
      <x v="107"/>
    </i>
    <i>
      <x v="87"/>
    </i>
    <i>
      <x v="16"/>
    </i>
    <i>
      <x v="41"/>
    </i>
    <i>
      <x v="47"/>
    </i>
    <i>
      <x v="13"/>
    </i>
    <i>
      <x v="143"/>
    </i>
    <i>
      <x v="218"/>
    </i>
    <i>
      <x v="46"/>
    </i>
    <i>
      <x v="97"/>
    </i>
    <i>
      <x v="73"/>
    </i>
    <i>
      <x v="204"/>
    </i>
    <i>
      <x v="186"/>
    </i>
    <i>
      <x v="15"/>
    </i>
    <i>
      <x v="227"/>
    </i>
    <i>
      <x v="6"/>
    </i>
    <i>
      <x v="180"/>
    </i>
    <i>
      <x v="94"/>
    </i>
    <i>
      <x v="192"/>
    </i>
    <i>
      <x v="236"/>
    </i>
    <i>
      <x v="211"/>
    </i>
    <i>
      <x v="27"/>
    </i>
    <i>
      <x v="17"/>
    </i>
    <i>
      <x v="67"/>
    </i>
    <i>
      <x v="161"/>
    </i>
    <i>
      <x v="69"/>
    </i>
    <i>
      <x v="183"/>
    </i>
    <i>
      <x v="125"/>
    </i>
    <i>
      <x v="187"/>
    </i>
    <i>
      <x v="126"/>
    </i>
    <i>
      <x v="203"/>
    </i>
    <i>
      <x v="70"/>
    </i>
    <i>
      <x v="210"/>
    </i>
    <i>
      <x v="132"/>
    </i>
    <i>
      <x v="76"/>
    </i>
    <i>
      <x v="134"/>
    </i>
    <i>
      <x v="232"/>
    </i>
    <i>
      <x v="135"/>
    </i>
    <i>
      <x v="137"/>
    </i>
    <i>
      <x v="238"/>
    </i>
    <i>
      <x v="106"/>
    </i>
    <i>
      <x v="113"/>
    </i>
    <i>
      <x v="37"/>
    </i>
    <i>
      <x v="212"/>
    </i>
    <i>
      <x v="202"/>
    </i>
    <i>
      <x v="8"/>
    </i>
    <i>
      <x v="18"/>
    </i>
    <i>
      <x v="49"/>
    </i>
    <i>
      <x v="75"/>
    </i>
    <i>
      <x v="50"/>
    </i>
    <i>
      <x v="207"/>
    </i>
    <i>
      <x v="119"/>
    </i>
    <i>
      <x v="222"/>
    </i>
    <i>
      <x v="244"/>
    </i>
    <i>
      <x v="100"/>
    </i>
    <i>
      <x v="123"/>
    </i>
    <i>
      <x v="74"/>
    </i>
    <i>
      <x v="52"/>
    </i>
    <i>
      <x v="77"/>
    </i>
    <i>
      <x v="55"/>
    </i>
    <i>
      <x v="4"/>
    </i>
    <i>
      <x v="127"/>
    </i>
    <i>
      <x v="83"/>
    </i>
    <i>
      <x v="129"/>
    </i>
    <i>
      <x v="43"/>
    </i>
    <i>
      <x v="60"/>
    </i>
    <i>
      <x v="89"/>
    </i>
    <i>
      <x v="62"/>
    </i>
    <i>
      <x v="7"/>
    </i>
    <i>
      <x v="63"/>
    </i>
    <i>
      <x v="178"/>
    </i>
    <i>
      <x v="65"/>
    </i>
    <i>
      <x v="182"/>
    </i>
    <i>
      <x v="24"/>
    </i>
    <i>
      <x v="184"/>
    </i>
    <i>
      <x v="138"/>
    </i>
    <i>
      <x v="40"/>
    </i>
    <i>
      <x v="139"/>
    </i>
    <i>
      <x v="197"/>
    </i>
    <i>
      <x v="9"/>
    </i>
    <i>
      <x v="80"/>
    </i>
    <i>
      <x v="144"/>
    </i>
    <i>
      <x v="206"/>
    </i>
    <i>
      <x v="147"/>
    </i>
    <i>
      <x v="208"/>
    </i>
    <i>
      <x v="153"/>
    </i>
    <i>
      <x v="42"/>
    </i>
    <i>
      <x v="157"/>
    </i>
    <i>
      <x v="215"/>
    </i>
    <i>
      <x v="33"/>
    </i>
    <i>
      <x v="220"/>
    </i>
    <i>
      <x v="162"/>
    </i>
    <i>
      <x v="223"/>
    </i>
    <i>
      <x v="164"/>
    </i>
    <i>
      <x v="231"/>
    </i>
    <i>
      <x v="168"/>
    </i>
    <i>
      <x v="96"/>
    </i>
    <i>
      <x v="169"/>
    </i>
    <i>
      <x v="98"/>
    </i>
    <i>
      <x v="171"/>
    </i>
    <i>
      <x v="176"/>
    </i>
    <i>
      <x v="121"/>
    </i>
    <i>
      <x v="109"/>
    </i>
    <i>
      <x v="93"/>
    </i>
    <i>
      <x v="190"/>
    </i>
    <i>
      <x v="112"/>
    </i>
    <i>
      <x v="102"/>
    </i>
    <i>
      <x v="54"/>
    </i>
    <i>
      <x v="21"/>
    </i>
    <i>
      <x v="114"/>
    </i>
    <i>
      <x v="198"/>
    </i>
    <i>
      <x v="115"/>
    </i>
    <i>
      <x v="214"/>
    </i>
    <i>
      <x v="116"/>
    </i>
    <i>
      <x v="230"/>
    </i>
    <i>
      <x v="117"/>
    </i>
    <i>
      <x v="81"/>
    </i>
    <i>
      <x v="118"/>
    </i>
    <i>
      <x v="22"/>
    </i>
    <i>
      <x v="28"/>
    </i>
    <i>
      <x v="194"/>
    </i>
    <i>
      <x v="120"/>
    </i>
    <i>
      <x v="90"/>
    </i>
    <i>
      <x v="56"/>
    </i>
    <i>
      <x v="48"/>
    </i>
    <i>
      <x/>
    </i>
    <i>
      <x v="51"/>
    </i>
    <i>
      <x v="57"/>
    </i>
    <i>
      <x v="226"/>
    </i>
    <i>
      <x v="124"/>
    </i>
    <i>
      <x v="234"/>
    </i>
    <i>
      <x v="58"/>
    </i>
    <i>
      <x v="242"/>
    </i>
    <i>
      <x v="59"/>
    </i>
    <i>
      <x v="20"/>
    </i>
    <i>
      <x v="29"/>
    </i>
    <i>
      <x v="85"/>
    </i>
    <i>
      <x v="128"/>
    </i>
    <i>
      <x v="188"/>
    </i>
    <i>
      <x v="61"/>
    </i>
    <i>
      <x v="88"/>
    </i>
    <i>
      <x v="130"/>
    </i>
    <i>
      <x v="196"/>
    </i>
    <i>
      <x v="30"/>
    </i>
    <i>
      <x v="200"/>
    </i>
    <i>
      <x v="31"/>
    </i>
    <i>
      <x v="92"/>
    </i>
    <i>
      <x v="133"/>
    </i>
    <i>
      <x v="95"/>
    </i>
    <i>
      <x v="64"/>
    </i>
    <i>
      <x v="26"/>
    </i>
    <i>
      <x v="32"/>
    </i>
    <i>
      <x v="216"/>
    </i>
    <i>
      <x v="136"/>
    </i>
    <i>
      <x v="101"/>
    </i>
    <i>
      <x v="66"/>
    </i>
    <i>
      <x v="224"/>
    </i>
    <i>
      <x v="5"/>
    </i>
    <i>
      <x v="228"/>
    </i>
    <i>
      <x v="68"/>
    </i>
    <i>
      <x v="1"/>
    </i>
    <i>
      <x v="140"/>
    </i>
    <i>
      <x v="53"/>
    </i>
    <i>
      <x v="141"/>
    </i>
    <i>
      <x v="110"/>
    </i>
    <i>
      <x v="142"/>
    </i>
    <i>
      <x v="111"/>
    </i>
    <i>
      <x v="34"/>
    </i>
    <i>
      <x v="179"/>
    </i>
    <i>
      <x v="35"/>
    </i>
    <i>
      <x v="181"/>
    </i>
    <i>
      <x v="145"/>
    </i>
    <i>
      <x v="84"/>
    </i>
    <i>
      <x v="146"/>
    </i>
    <i>
      <x v="185"/>
    </i>
    <i>
      <x v="71"/>
    </i>
    <i>
      <x v="45"/>
    </i>
    <i>
      <x v="148"/>
    </i>
    <i>
      <x v="189"/>
    </i>
    <i>
      <x v="149"/>
    </i>
    <i>
      <x v="191"/>
    </i>
    <i>
      <x v="150"/>
    </i>
    <i>
      <x v="193"/>
    </i>
    <i>
      <x v="151"/>
    </i>
    <i>
      <x v="195"/>
    </i>
    <i>
      <x v="152"/>
    </i>
    <i>
      <x v="3"/>
    </i>
    <i>
      <x v="72"/>
    </i>
    <i>
      <x v="199"/>
    </i>
    <i>
      <x v="154"/>
    </i>
    <i>
      <x v="201"/>
    </i>
    <i>
      <x v="155"/>
    </i>
    <i>
      <x v="91"/>
    </i>
    <i>
      <x v="156"/>
    </i>
    <i>
      <x v="205"/>
    </i>
    <i>
      <x v="36"/>
    </i>
    <i>
      <x v="14"/>
    </i>
    <i>
      <x v="158"/>
    </i>
    <i>
      <x v="209"/>
    </i>
    <i>
      <x v="159"/>
    </i>
    <i>
      <x v="25"/>
    </i>
    <i>
      <x v="160"/>
    </i>
    <i>
      <x v="213"/>
    </i>
    <i>
      <x v="10"/>
    </i>
    <i>
      <x v="99"/>
    </i>
    <i>
      <x v="38"/>
    </i>
    <i>
      <x v="217"/>
    </i>
    <i>
      <x v="163"/>
    </i>
    <i>
      <x v="219"/>
    </i>
    <i>
      <x v="39"/>
    </i>
    <i>
      <x v="221"/>
    </i>
    <i>
      <x v="165"/>
    </i>
    <i>
      <x v="103"/>
    </i>
    <i>
      <x v="166"/>
    </i>
    <i>
      <x v="225"/>
    </i>
    <i>
      <x v="167"/>
    </i>
    <i>
      <x v="104"/>
    </i>
    <i>
      <x v="2"/>
    </i>
    <i>
      <x v="229"/>
    </i>
    <i>
      <x v="78"/>
    </i>
    <i>
      <x v="105"/>
    </i>
    <i>
      <x v="170"/>
    </i>
    <i>
      <x v="233"/>
    </i>
    <i>
      <x v="79"/>
    </i>
    <i>
      <x v="235"/>
    </i>
    <i>
      <x v="172"/>
    </i>
    <i>
      <x v="108"/>
    </i>
    <i>
      <x v="173"/>
    </i>
    <i>
      <x v="239"/>
    </i>
    <i>
      <x v="174"/>
    </i>
    <i>
      <x v="241"/>
    </i>
    <i>
      <x v="175"/>
    </i>
    <i>
      <x v="243"/>
    </i>
    <i>
      <x v="12"/>
    </i>
    <i>
      <x v="177"/>
    </i>
    <i>
      <x v="122"/>
    </i>
  </rowItems>
  <colFields count="1">
    <field x="-2"/>
  </colFields>
  <colItems count="2">
    <i>
      <x/>
    </i>
    <i i="1">
      <x v="1"/>
    </i>
  </colItems>
  <dataFields count="2">
    <dataField name="Количество по полю id клиента" fld="0" subtotal="count" baseField="7" baseItem="0"/>
    <dataField name="Сумма по полю Суммарные продажи" fld="9" baseField="0" baseItem="0" numFmtId="166"/>
  </dataFields>
  <formats count="2"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5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9">
  <location ref="A3:D10" firstHeaderRow="1" firstDataRow="2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axis="axisRow" showAll="0" sortType="descending">
      <items count="6">
        <item x="1"/>
        <item x="2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6">
    <i>
      <x v="1"/>
    </i>
    <i>
      <x v="3"/>
    </i>
    <i>
      <x v="4"/>
    </i>
    <i>
      <x v="2"/>
    </i>
    <i>
      <x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Сумма по полю для расч (1/кол-во чек)" fld="23" baseField="0" baseItem="0"/>
  </dataFields>
  <chartFormats count="6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водная таблица8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4">
  <location ref="A16:B22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axis="axisRow" showAll="0" sortType="descending">
      <items count="6">
        <item x="1"/>
        <item x="2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17"/>
  </rowFields>
  <rowItems count="6">
    <i>
      <x/>
    </i>
    <i>
      <x v="3"/>
    </i>
    <i>
      <x v="4"/>
    </i>
    <i>
      <x v="2"/>
    </i>
    <i>
      <x v="1"/>
    </i>
    <i t="grand">
      <x/>
    </i>
  </rowItems>
  <colItems count="1">
    <i/>
  </colItems>
  <dataFields count="1">
    <dataField name="Средняя сумма клиента" fld="28" baseField="17" baseItem="0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Сводная таблица2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5">
  <location ref="A3:B24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axis="axisRow" showAll="0" sortType="descending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numFmtId="9" showAll="0"/>
    <pivotField numFmtId="166" showAll="0"/>
    <pivotField numFmtId="9" showAll="0"/>
    <pivotField dataField="1" showAll="0"/>
    <pivotField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1">
    <i>
      <x v="6"/>
    </i>
    <i>
      <x v="10"/>
    </i>
    <i>
      <x v="8"/>
    </i>
    <i>
      <x v="12"/>
    </i>
    <i>
      <x v="11"/>
    </i>
    <i>
      <x v="7"/>
    </i>
    <i>
      <x v="17"/>
    </i>
    <i>
      <x v="14"/>
    </i>
    <i>
      <x v="9"/>
    </i>
    <i>
      <x v="19"/>
    </i>
    <i>
      <x v="3"/>
    </i>
    <i>
      <x v="2"/>
    </i>
    <i>
      <x v="13"/>
    </i>
    <i>
      <x v="16"/>
    </i>
    <i>
      <x v="5"/>
    </i>
    <i>
      <x v="18"/>
    </i>
    <i>
      <x v="1"/>
    </i>
    <i>
      <x/>
    </i>
    <i>
      <x v="4"/>
    </i>
    <i>
      <x v="15"/>
    </i>
    <i t="grand">
      <x/>
    </i>
  </rowItems>
  <colItems count="1">
    <i/>
  </colItems>
  <dataFields count="1">
    <dataField name="Среднее по полю кол-во штук в чеке" fld="9" subtotal="average" baseField="3" baseItem="0" numFmtId="2"/>
  </dataFields>
  <formats count="2">
    <format dxfId="23">
      <pivotArea outline="0" collapsedLevelsAreSubtotals="1" fieldPosition="0"/>
    </format>
    <format dxfId="22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Сводная таблица20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4">
  <location ref="A3:B24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axis="axisRow" showAll="0" sortType="descending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numFmtId="9" showAll="0"/>
    <pivotField numFmtId="166" showAll="0"/>
    <pivotField numFmtId="9" showAll="0"/>
    <pivotField showAll="0"/>
    <pivotField dataField="1"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1">
    <i>
      <x v="5"/>
    </i>
    <i>
      <x v="2"/>
    </i>
    <i>
      <x v="7"/>
    </i>
    <i>
      <x v="13"/>
    </i>
    <i>
      <x v="19"/>
    </i>
    <i>
      <x v="14"/>
    </i>
    <i>
      <x v="15"/>
    </i>
    <i>
      <x v="12"/>
    </i>
    <i>
      <x v="18"/>
    </i>
    <i>
      <x v="17"/>
    </i>
    <i>
      <x v="6"/>
    </i>
    <i>
      <x/>
    </i>
    <i>
      <x v="9"/>
    </i>
    <i>
      <x v="16"/>
    </i>
    <i>
      <x v="11"/>
    </i>
    <i>
      <x v="8"/>
    </i>
    <i>
      <x v="3"/>
    </i>
    <i>
      <x v="4"/>
    </i>
    <i>
      <x v="10"/>
    </i>
    <i>
      <x v="1"/>
    </i>
    <i t="grand">
      <x/>
    </i>
  </rowItems>
  <colItems count="1">
    <i/>
  </colItems>
  <dataFields count="1">
    <dataField name="Сумма по полю сумма чека" fld="10" baseField="0" baseItem="0" numFmtId="166"/>
  </dataFields>
  <formats count="2">
    <format dxfId="21">
      <pivotArea outline="0" collapsedLevelsAreSubtotals="1" fieldPosition="0"/>
    </format>
    <format dxfId="20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Сводная таблица17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20:B26" firstHeaderRow="1" firstDataRow="1" firstDataCol="1"/>
  <pivotFields count="10"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8" showAll="0"/>
    <pivotField dataField="1" numFmtId="166" showAll="0"/>
  </pivotFields>
  <rowFields count="1">
    <field x="6"/>
  </rowFields>
  <rowItems count="6">
    <i>
      <x/>
    </i>
    <i>
      <x v="3"/>
    </i>
    <i>
      <x v="4"/>
    </i>
    <i>
      <x v="2"/>
    </i>
    <i>
      <x v="1"/>
    </i>
    <i t="grand">
      <x/>
    </i>
  </rowItems>
  <colItems count="1">
    <i/>
  </colItems>
  <dataFields count="1">
    <dataField name="Среднее по полю Суммарные продажи" fld="9" subtotal="average" baseField="6" baseItem="1"/>
  </dataFields>
  <formats count="2">
    <format dxfId="17">
      <pivotArea outline="0" collapsedLevelsAreSubtotals="1" fieldPosition="0"/>
    </format>
    <format dxfId="16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Сводная таблица16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4">
  <location ref="A3:B9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dataField="1"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numFmtId="14"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numFmtId="2" showAll="0"/>
    <pivotField axis="axisRow" showAll="0" sortType="descending">
      <items count="6">
        <item x="1"/>
        <item x="2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Сумма по полю сумма чека" fld="10" baseField="0" baseItem="0" numFmtId="166"/>
  </dataFields>
  <formats count="2">
    <format dxfId="19">
      <pivotArea outline="0" collapsedLevelsAreSubtotals="1" fieldPosition="0"/>
    </format>
    <format dxfId="18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Сводная таблица12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11">
  <location ref="A3:C13" firstHeaderRow="0" firstDataRow="1" firstDataCol="1"/>
  <pivotFields count="29">
    <pivotField dataField="1"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dataField="1"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showAl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0" baseField="16" baseItem="1" numFmtId="166"/>
    <dataField name="Количество чеков" fld="0" subtotal="count" baseField="16" baseItem="1"/>
  </dataFields>
  <formats count="4"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Сводная таблица5" cacheId="1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7" indent="0" outline="1" outlineData="1" multipleFieldFilters="0" chartFormat="4">
  <location ref="A3:B81" firstHeaderRow="1" firstDataRow="1" firstDataCol="1"/>
  <pivotFields count="29">
    <pivotField showAll="0"/>
    <pivotField showAll="0"/>
    <pivotField axis="axisRow" showAll="0" sortType="ascending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8">
    <i>
      <x v="37"/>
    </i>
    <i>
      <x v="23"/>
    </i>
    <i>
      <x v="11"/>
    </i>
    <i>
      <x v="3"/>
    </i>
    <i>
      <x v="29"/>
    </i>
    <i>
      <x v="64"/>
    </i>
    <i>
      <x v="70"/>
    </i>
    <i>
      <x v="53"/>
    </i>
    <i>
      <x v="10"/>
    </i>
    <i>
      <x v="14"/>
    </i>
    <i>
      <x v="40"/>
    </i>
    <i>
      <x v="59"/>
    </i>
    <i>
      <x v="57"/>
    </i>
    <i>
      <x v="68"/>
    </i>
    <i>
      <x v="12"/>
    </i>
    <i>
      <x v="16"/>
    </i>
    <i>
      <x v="25"/>
    </i>
    <i>
      <x v="34"/>
    </i>
    <i>
      <x v="1"/>
    </i>
    <i>
      <x v="32"/>
    </i>
    <i>
      <x v="15"/>
    </i>
    <i>
      <x v="7"/>
    </i>
    <i>
      <x v="58"/>
    </i>
    <i>
      <x v="71"/>
    </i>
    <i>
      <x v="24"/>
    </i>
    <i>
      <x v="18"/>
    </i>
    <i>
      <x v="76"/>
    </i>
    <i>
      <x v="47"/>
    </i>
    <i>
      <x v="77"/>
    </i>
    <i>
      <x v="55"/>
    </i>
    <i>
      <x v="65"/>
    </i>
    <i>
      <x v="72"/>
    </i>
    <i>
      <x v="5"/>
    </i>
    <i>
      <x v="50"/>
    </i>
    <i>
      <x v="28"/>
    </i>
    <i>
      <x v="26"/>
    </i>
    <i>
      <x v="60"/>
    </i>
    <i>
      <x/>
    </i>
    <i>
      <x v="35"/>
    </i>
    <i>
      <x v="42"/>
    </i>
    <i>
      <x v="33"/>
    </i>
    <i>
      <x v="13"/>
    </i>
    <i>
      <x v="44"/>
    </i>
    <i>
      <x v="54"/>
    </i>
    <i>
      <x v="39"/>
    </i>
    <i>
      <x v="31"/>
    </i>
    <i>
      <x v="66"/>
    </i>
    <i>
      <x v="46"/>
    </i>
    <i>
      <x v="56"/>
    </i>
    <i>
      <x v="73"/>
    </i>
    <i>
      <x v="19"/>
    </i>
    <i>
      <x v="74"/>
    </i>
    <i>
      <x v="61"/>
    </i>
    <i>
      <x v="8"/>
    </i>
    <i>
      <x v="20"/>
    </i>
    <i>
      <x v="52"/>
    </i>
    <i>
      <x v="30"/>
    </i>
    <i>
      <x v="75"/>
    </i>
    <i>
      <x v="38"/>
    </i>
    <i>
      <x v="69"/>
    </i>
    <i>
      <x v="51"/>
    </i>
    <i>
      <x v="6"/>
    </i>
    <i>
      <x v="48"/>
    </i>
    <i>
      <x v="45"/>
    </i>
    <i>
      <x v="62"/>
    </i>
    <i>
      <x v="36"/>
    </i>
    <i>
      <x v="41"/>
    </i>
    <i>
      <x v="4"/>
    </i>
    <i>
      <x v="49"/>
    </i>
    <i>
      <x v="21"/>
    </i>
    <i>
      <x v="9"/>
    </i>
    <i>
      <x v="27"/>
    </i>
    <i>
      <x v="22"/>
    </i>
    <i>
      <x v="17"/>
    </i>
    <i>
      <x v="2"/>
    </i>
    <i>
      <x v="63"/>
    </i>
    <i>
      <x v="67"/>
    </i>
    <i>
      <x v="43"/>
    </i>
  </rowItems>
  <colItems count="1">
    <i/>
  </colItems>
  <dataFields count="1">
    <dataField name="Сумма по полю Продажи, т.р." fld="25" baseField="0" baseItem="0" numFmtId="168"/>
  </dataFields>
  <formats count="3">
    <format dxfId="11">
      <pivotArea collapsedLevelsAreSubtotals="1" fieldPosition="0">
        <references count="1">
          <reference field="2" count="1">
            <x v="2"/>
          </reference>
        </references>
      </pivotArea>
    </format>
    <format dxfId="10">
      <pivotArea outline="0" collapsedLevelsAreSubtotals="1" fieldPosition="0"/>
    </format>
    <format dxfId="9">
      <pivotArea dataOnly="0" labelOnly="1" outline="0" axis="axisValues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Сводная таблица4" cacheId="1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7" indent="0" outline="1" outlineData="1" multipleFieldFilters="0" chartFormat="4">
  <location ref="A3:B23" firstHeaderRow="1" firstDataRow="1" firstDataCol="1"/>
  <pivotFields count="29">
    <pivotField showAll="0"/>
    <pivotField showAll="0"/>
    <pivotField showAll="0"/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dataField="1" numFmtId="9" showAll="0"/>
    <pivotField showAll="0"/>
    <pivotField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20">
    <i>
      <x v="10"/>
    </i>
    <i>
      <x v="3"/>
    </i>
    <i>
      <x v="18"/>
    </i>
    <i>
      <x v="12"/>
    </i>
    <i>
      <x v="4"/>
    </i>
    <i>
      <x v="7"/>
    </i>
    <i>
      <x v="13"/>
    </i>
    <i>
      <x v="14"/>
    </i>
    <i>
      <x/>
    </i>
    <i>
      <x v="1"/>
    </i>
    <i>
      <x v="8"/>
    </i>
    <i>
      <x v="2"/>
    </i>
    <i>
      <x v="9"/>
    </i>
    <i>
      <x v="5"/>
    </i>
    <i>
      <x v="19"/>
    </i>
    <i>
      <x v="11"/>
    </i>
    <i>
      <x v="6"/>
    </i>
    <i>
      <x v="15"/>
    </i>
    <i>
      <x v="16"/>
    </i>
    <i>
      <x v="17"/>
    </i>
  </rowItems>
  <colItems count="1">
    <i/>
  </colItems>
  <dataFields count="1">
    <dataField name="Среднее по полю Дисконт категрии поставщика" fld="8" subtotal="average" baseField="12" baseItem="5" numFmtId="167"/>
  </dataFields>
  <formats count="2">
    <format dxfId="8">
      <pivotArea outline="0" collapsedLevelsAreSubtotals="1" fieldPosition="0"/>
    </format>
    <format dxfId="7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Сводная таблица3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12" rowHeaderCaption="Продуктовая сеть">
  <location ref="A3:B24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dataField="1" numFmtId="166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21">
    <i>
      <x v="15"/>
    </i>
    <i>
      <x v="6"/>
    </i>
    <i>
      <x v="14"/>
    </i>
    <i>
      <x v="19"/>
    </i>
    <i>
      <x v="5"/>
    </i>
    <i>
      <x v="7"/>
    </i>
    <i>
      <x v="1"/>
    </i>
    <i>
      <x v="18"/>
    </i>
    <i>
      <x v="4"/>
    </i>
    <i>
      <x v="13"/>
    </i>
    <i>
      <x v="12"/>
    </i>
    <i>
      <x v="10"/>
    </i>
    <i>
      <x v="11"/>
    </i>
    <i>
      <x/>
    </i>
    <i>
      <x v="16"/>
    </i>
    <i>
      <x v="9"/>
    </i>
    <i>
      <x v="8"/>
    </i>
    <i>
      <x v="2"/>
    </i>
    <i>
      <x v="17"/>
    </i>
    <i>
      <x v="3"/>
    </i>
    <i t="grand">
      <x/>
    </i>
  </rowItems>
  <colItems count="1">
    <i/>
  </colItems>
  <dataFields count="1">
    <dataField name="GMV" fld="10" baseField="0" baseItem="0" numFmtId="166"/>
  </dataFields>
  <formats count="2">
    <format dxfId="6">
      <pivotArea outline="0" collapsedLevelsAreSubtotals="1" fieldPosition="0"/>
    </format>
    <format dxfId="5">
      <pivotArea dataOnly="0" labelOnly="1" outline="0" axis="axisValues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7" indent="0" outline="1" outlineData="1" multipleFieldFilters="0" chartFormat="4">
  <location ref="A3:B23" firstHeaderRow="1" firstDataRow="1" firstDataCol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dataField="1" numFmtId="9" showAll="0"/>
    <pivotField numFmtId="166" showAll="0"/>
    <pivotField numFmtId="9"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20">
    <i>
      <x v="10"/>
    </i>
    <i>
      <x v="18"/>
    </i>
    <i>
      <x v="7"/>
    </i>
    <i>
      <x v="3"/>
    </i>
    <i>
      <x v="12"/>
    </i>
    <i>
      <x/>
    </i>
    <i>
      <x v="14"/>
    </i>
    <i>
      <x v="13"/>
    </i>
    <i>
      <x v="9"/>
    </i>
    <i>
      <x v="1"/>
    </i>
    <i>
      <x v="4"/>
    </i>
    <i>
      <x v="8"/>
    </i>
    <i>
      <x v="2"/>
    </i>
    <i>
      <x v="6"/>
    </i>
    <i>
      <x v="11"/>
    </i>
    <i>
      <x v="15"/>
    </i>
    <i>
      <x v="16"/>
    </i>
    <i>
      <x v="5"/>
    </i>
    <i>
      <x v="19"/>
    </i>
    <i>
      <x v="17"/>
    </i>
  </rowItems>
  <colItems count="1">
    <i/>
  </colItems>
  <dataFields count="1">
    <dataField name="Среднее по полю Отличие от среднего" fld="6" subtotal="average" baseField="12" baseItem="3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7" indent="0" outline="1" outlineData="1" multipleFieldFilters="0" chartFormat="9">
  <location ref="A3:B23" firstHeaderRow="1" firstDataRow="1" firstDataCol="1" rowPageCount="1" colPageCount="1"/>
  <pivotFields count="29">
    <pivotField showAll="0"/>
    <pivotField showAll="0"/>
    <pivotField showAll="0">
      <items count="80">
        <item x="64"/>
        <item x="68"/>
        <item x="8"/>
        <item x="48"/>
        <item x="7"/>
        <item x="40"/>
        <item x="37"/>
        <item x="56"/>
        <item x="20"/>
        <item x="21"/>
        <item x="74"/>
        <item x="58"/>
        <item x="60"/>
        <item x="10"/>
        <item x="66"/>
        <item x="51"/>
        <item x="47"/>
        <item x="3"/>
        <item x="59"/>
        <item x="49"/>
        <item x="22"/>
        <item x="19"/>
        <item x="38"/>
        <item x="72"/>
        <item x="52"/>
        <item x="76"/>
        <item x="24"/>
        <item x="30"/>
        <item x="14"/>
        <item x="4"/>
        <item x="1"/>
        <item x="45"/>
        <item x="63"/>
        <item x="16"/>
        <item x="62"/>
        <item x="18"/>
        <item x="6"/>
        <item x="77"/>
        <item x="73"/>
        <item x="32"/>
        <item x="61"/>
        <item x="23"/>
        <item x="71"/>
        <item x="15"/>
        <item x="41"/>
        <item x="0"/>
        <item x="57"/>
        <item x="70"/>
        <item x="25"/>
        <item x="27"/>
        <item x="55"/>
        <item x="35"/>
        <item x="54"/>
        <item x="50"/>
        <item x="12"/>
        <item x="29"/>
        <item x="43"/>
        <item x="42"/>
        <item x="36"/>
        <item x="67"/>
        <item x="46"/>
        <item x="11"/>
        <item x="26"/>
        <item x="34"/>
        <item x="53"/>
        <item x="65"/>
        <item x="9"/>
        <item x="5"/>
        <item x="44"/>
        <item x="28"/>
        <item x="75"/>
        <item x="33"/>
        <item x="39"/>
        <item x="17"/>
        <item x="13"/>
        <item x="31"/>
        <item x="2"/>
        <item x="69"/>
        <item m="1" x="78"/>
        <item t="default"/>
      </items>
    </pivotField>
    <pivotField showAll="0">
      <items count="22">
        <item x="16"/>
        <item x="11"/>
        <item x="3"/>
        <item x="7"/>
        <item x="19"/>
        <item x="12"/>
        <item x="18"/>
        <item x="10"/>
        <item x="4"/>
        <item x="2"/>
        <item x="13"/>
        <item x="6"/>
        <item x="0"/>
        <item x="5"/>
        <item x="1"/>
        <item x="14"/>
        <item x="9"/>
        <item x="17"/>
        <item x="8"/>
        <item x="15"/>
        <item m="1" x="20"/>
        <item t="default"/>
      </items>
    </pivotField>
    <pivotField showAll="0"/>
    <pivotField numFmtId="165" showAll="0"/>
    <pivotField numFmtId="9" showAll="0"/>
    <pivotField numFmtId="166" showAll="0"/>
    <pivotField numFmtId="9" showAll="0"/>
    <pivotField showAll="0"/>
    <pivotField dataFiel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21">
        <item x="15"/>
        <item x="17"/>
        <item x="18"/>
        <item x="12"/>
        <item x="0"/>
        <item x="8"/>
        <item x="10"/>
        <item x="2"/>
        <item x="1"/>
        <item x="4"/>
        <item x="19"/>
        <item x="14"/>
        <item x="11"/>
        <item x="5"/>
        <item x="6"/>
        <item x="13"/>
        <item x="7"/>
        <item x="9"/>
        <item x="16"/>
        <item x="3"/>
        <item t="default"/>
      </items>
    </pivotField>
    <pivotField showAll="0"/>
    <pivotField showAll="0"/>
    <pivotField showAll="0">
      <items count="254">
        <item x="140"/>
        <item x="60"/>
        <item x="247"/>
        <item x="126"/>
        <item x="128"/>
        <item x="210"/>
        <item x="69"/>
        <item x="214"/>
        <item x="154"/>
        <item x="82"/>
        <item x="162"/>
        <item x="86"/>
        <item x="4"/>
        <item x="171"/>
        <item x="138"/>
        <item x="215"/>
        <item x="5"/>
        <item x="220"/>
        <item x="3"/>
        <item x="202"/>
        <item x="180"/>
        <item x="203"/>
        <item x="222"/>
        <item x="55"/>
        <item x="238"/>
        <item x="116"/>
        <item x="74"/>
        <item x="118"/>
        <item x="71"/>
        <item x="131"/>
        <item x="252"/>
        <item x="137"/>
        <item x="196"/>
        <item x="198"/>
        <item x="22"/>
        <item x="186"/>
        <item x="111"/>
        <item x="237"/>
        <item x="234"/>
        <item x="7"/>
        <item x="242"/>
        <item x="41"/>
        <item x="45"/>
        <item x="114"/>
        <item x="130"/>
        <item x="132"/>
        <item x="152"/>
        <item x="172"/>
        <item x="219"/>
        <item x="81"/>
        <item x="124"/>
        <item x="106"/>
        <item x="93"/>
        <item x="70"/>
        <item x="104"/>
        <item x="84"/>
        <item x="52"/>
        <item x="95"/>
        <item x="24"/>
        <item x="127"/>
        <item x="100"/>
        <item x="19"/>
        <item x="9"/>
        <item x="139"/>
        <item x="10"/>
        <item x="158"/>
        <item x="251"/>
        <item x="48"/>
        <item x="166"/>
        <item x="94"/>
        <item x="149"/>
        <item x="174"/>
        <item x="209"/>
        <item x="57"/>
        <item x="63"/>
        <item x="102"/>
        <item x="120"/>
        <item x="143"/>
        <item x="17"/>
        <item x="245"/>
        <item x="144"/>
        <item x="246"/>
        <item x="185"/>
        <item x="134"/>
        <item x="8"/>
        <item x="164"/>
        <item x="112"/>
        <item x="91"/>
        <item x="244"/>
        <item x="20"/>
        <item x="56"/>
        <item x="113"/>
        <item x="142"/>
        <item x="33"/>
        <item x="43"/>
        <item x="211"/>
        <item x="103"/>
        <item x="239"/>
        <item x="38"/>
        <item x="109"/>
        <item x="179"/>
        <item x="110"/>
        <item x="31"/>
        <item x="161"/>
        <item x="27"/>
        <item x="28"/>
        <item x="233"/>
        <item x="145"/>
        <item x="79"/>
        <item x="78"/>
        <item x="80"/>
        <item x="212"/>
        <item x="221"/>
        <item x="96"/>
        <item x="184"/>
        <item x="195"/>
        <item x="217"/>
        <item x="191"/>
        <item x="15"/>
        <item x="129"/>
        <item x="99"/>
        <item x="18"/>
        <item x="231"/>
        <item x="34"/>
        <item x="199"/>
        <item x="156"/>
        <item x="200"/>
        <item x="83"/>
        <item x="249"/>
        <item x="240"/>
        <item x="146"/>
        <item x="6"/>
        <item x="225"/>
        <item x="193"/>
        <item x="133"/>
        <item x="136"/>
        <item x="226"/>
        <item x="0"/>
        <item x="1"/>
        <item x="250"/>
        <item x="182"/>
        <item x="40"/>
        <item x="16"/>
        <item x="147"/>
        <item x="25"/>
        <item x="65"/>
        <item x="115"/>
        <item x="160"/>
        <item x="248"/>
        <item x="39"/>
        <item x="30"/>
        <item x="53"/>
        <item x="89"/>
        <item x="62"/>
        <item x="108"/>
        <item x="155"/>
        <item x="37"/>
        <item x="72"/>
        <item x="235"/>
        <item x="167"/>
        <item x="187"/>
        <item x="192"/>
        <item x="50"/>
        <item x="21"/>
        <item x="218"/>
        <item x="204"/>
        <item x="123"/>
        <item x="178"/>
        <item x="117"/>
        <item x="12"/>
        <item x="119"/>
        <item x="64"/>
        <item x="135"/>
        <item x="175"/>
        <item x="229"/>
        <item x="141"/>
        <item x="67"/>
        <item x="163"/>
        <item x="26"/>
        <item x="121"/>
        <item x="227"/>
        <item x="59"/>
        <item x="169"/>
        <item x="13"/>
        <item x="73"/>
        <item x="68"/>
        <item x="206"/>
        <item x="87"/>
        <item x="150"/>
        <item x="35"/>
        <item x="107"/>
        <item x="49"/>
        <item x="148"/>
        <item x="243"/>
        <item x="159"/>
        <item x="61"/>
        <item x="2"/>
        <item x="216"/>
        <item x="46"/>
        <item x="207"/>
        <item x="153"/>
        <item x="44"/>
        <item x="42"/>
        <item x="188"/>
        <item x="77"/>
        <item x="11"/>
        <item x="205"/>
        <item x="88"/>
        <item x="181"/>
        <item x="58"/>
        <item x="151"/>
        <item x="90"/>
        <item x="173"/>
        <item x="92"/>
        <item x="228"/>
        <item x="76"/>
        <item x="189"/>
        <item x="241"/>
        <item x="98"/>
        <item x="190"/>
        <item x="197"/>
        <item x="201"/>
        <item x="32"/>
        <item x="47"/>
        <item x="224"/>
        <item x="97"/>
        <item x="85"/>
        <item x="105"/>
        <item x="29"/>
        <item x="14"/>
        <item x="165"/>
        <item x="66"/>
        <item x="213"/>
        <item x="208"/>
        <item x="36"/>
        <item x="75"/>
        <item x="23"/>
        <item x="125"/>
        <item x="168"/>
        <item x="236"/>
        <item x="230"/>
        <item x="194"/>
        <item x="51"/>
        <item x="177"/>
        <item x="122"/>
        <item x="223"/>
        <item x="54"/>
        <item x="170"/>
        <item x="232"/>
        <item x="176"/>
        <item x="101"/>
        <item x="183"/>
        <item x="157"/>
        <item t="default"/>
      </items>
    </pivotField>
    <pivotField showAll="0"/>
    <pivotField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4"/>
    <field x="11"/>
  </rowFields>
  <rowItems count="2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ageFields count="1">
    <pageField fld="12" hier="-1"/>
  </pageFields>
  <dataFields count="1">
    <dataField name="Сумма по полю сумма чека" fld="10" baseField="0" baseItem="0" numFmtId="166"/>
  </dataFields>
  <formats count="3">
    <format dxfId="2">
      <pivotArea outline="0" collapsedLevelsAreSubtotals="1" fieldPosition="0"/>
    </format>
    <format dxfId="1">
      <pivotArea dataOnly="0" labelOnly="1" outline="0" fieldPosition="0">
        <references count="1">
          <reference field="12" count="0"/>
        </references>
      </pivotArea>
    </format>
    <format dxfId="0">
      <pivotArea dataOnly="0" labelOnly="1" outline="0" axis="axisValues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9">
  <location ref="A26:D33" firstHeaderRow="1" firstDataRow="2" firstDataCol="1"/>
  <pivotFields count="10"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numFmtId="164" showAll="0"/>
    <pivotField showAll="0"/>
    <pivotField axis="axisRow"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8" showAll="0"/>
    <pivotField numFmtId="166" showAll="0"/>
  </pivotFields>
  <rowFields count="1">
    <field x="6"/>
  </rowFields>
  <rowItems count="6">
    <i>
      <x v="1"/>
    </i>
    <i>
      <x v="3"/>
    </i>
    <i>
      <x v="4"/>
    </i>
    <i>
      <x v="2"/>
    </i>
    <i>
      <x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Количество по полю id клиента" fld="0" subtotal="count" baseField="6" baseItem="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10">
    <pivotField dataField="1" showAll="0"/>
    <pivotField showAll="0"/>
    <pivotField showAll="0"/>
    <pivotField showAll="0"/>
    <pivotField numFmtId="164" showAll="0"/>
    <pivotField showAll="0"/>
    <pivotField axis="axisRow"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8" showAll="0"/>
    <pivotField numFmtId="166" showAll="0"/>
  </pivotFields>
  <rowFields count="1">
    <field x="6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Количество по полю id клиента" fld="0" subtotal="count" baseField="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Сводная таблица1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B17" firstHeaderRow="1" firstDataRow="1" firstDataCol="1"/>
  <pivotFields count="10">
    <pivotField dataField="1"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68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6" showAll="0"/>
  </pivotFields>
  <rowFields count="1">
    <field x="8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Количество по полю id клиента" fld="0" subtotal="count" baseField="8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0" firstHeaderRow="1" firstDataRow="1" firstDataCol="0"/>
  <pivotFields count="10"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8" showAll="0"/>
    <pivotField numFmtId="166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магазин_покупки" sourceName="магазин покупки">
  <pivotTables>
    <pivotTable tabId="6" name="Сводная таблица1"/>
    <pivotTable tabId="9" name="Сводная таблица4"/>
    <pivotTable tabId="15" name="Сводная таблица16"/>
    <pivotTable tabId="13" name="Сводная таблица12"/>
    <pivotTable tabId="19" name="Сводная таблица20"/>
    <pivotTable tabId="10" name="Сводная таблица5"/>
    <pivotTable tabId="20" name="Сводная таблица21"/>
    <pivotTable tabId="24" name="Сводная таблица5"/>
    <pivotTable tabId="24" name="Сводная таблица8"/>
    <pivotTable tabId="16" name="Суммарные_продажи"/>
  </pivotTables>
  <data>
    <tabular pivotCacheId="1258401783">
      <items count="20">
        <i x="15" s="1"/>
        <i x="17" s="1"/>
        <i x="18" s="1"/>
        <i x="12" s="1"/>
        <i x="0" s="1"/>
        <i x="8" s="1"/>
        <i x="10" s="1"/>
        <i x="2" s="1"/>
        <i x="1" s="1"/>
        <i x="4" s="1"/>
        <i x="19" s="1"/>
        <i x="14" s="1"/>
        <i x="11" s="1"/>
        <i x="5" s="1"/>
        <i x="6" s="1"/>
        <i x="13" s="1"/>
        <i x="7" s="1"/>
        <i x="9" s="1"/>
        <i x="16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ставщик" sourceName="Поставщик">
  <pivotTables>
    <pivotTable tabId="6" name="Сводная таблица1"/>
    <pivotTable tabId="7" name="Сводная таблица2"/>
    <pivotTable tabId="24" name="Сводная таблица5"/>
    <pivotTable tabId="24" name="Сводная таблица8"/>
    <pivotTable tabId="16" name="Суммарные_продажи"/>
    <pivotTable tabId="15" name="Сводная таблица16"/>
    <pivotTable tabId="13" name="Сводная таблица12"/>
    <pivotTable tabId="19" name="Сводная таблица20"/>
    <pivotTable tabId="20" name="Сводная таблица21"/>
    <pivotTable tabId="8" name="Сводная таблица3"/>
  </pivotTables>
  <data>
    <tabular pivotCacheId="1258401783">
      <items count="79">
        <i x="64" s="1"/>
        <i x="68" s="1"/>
        <i x="8" s="1"/>
        <i x="48" s="1"/>
        <i x="7" s="1"/>
        <i x="40" s="1"/>
        <i x="37" s="1"/>
        <i x="56" s="1"/>
        <i x="20" s="1"/>
        <i x="21" s="1"/>
        <i x="74" s="1"/>
        <i x="58" s="1"/>
        <i x="60" s="1"/>
        <i x="10" s="1"/>
        <i x="66" s="1"/>
        <i x="51" s="1"/>
        <i x="47" s="1"/>
        <i x="3" s="1"/>
        <i x="59" s="1"/>
        <i x="49" s="1"/>
        <i x="22" s="1"/>
        <i x="19" s="1"/>
        <i x="38" s="1"/>
        <i x="72" s="1"/>
        <i x="52" s="1"/>
        <i x="76" s="1"/>
        <i x="24" s="1"/>
        <i x="30" s="1"/>
        <i x="14" s="1"/>
        <i x="4" s="1"/>
        <i x="1" s="1"/>
        <i x="45" s="1"/>
        <i x="63" s="1"/>
        <i x="16" s="1"/>
        <i x="62" s="1"/>
        <i x="18" s="1"/>
        <i x="6" s="1"/>
        <i x="77" s="1"/>
        <i x="73" s="1"/>
        <i x="32" s="1"/>
        <i x="61" s="1"/>
        <i x="23" s="1"/>
        <i x="71" s="1"/>
        <i x="15" s="1"/>
        <i x="41" s="1"/>
        <i x="0" s="1"/>
        <i x="57" s="1"/>
        <i x="70" s="1"/>
        <i x="25" s="1"/>
        <i x="27" s="1"/>
        <i x="55" s="1"/>
        <i x="35" s="1"/>
        <i x="54" s="1"/>
        <i x="50" s="1"/>
        <i x="12" s="1"/>
        <i x="29" s="1"/>
        <i x="43" s="1"/>
        <i x="42" s="1"/>
        <i x="36" s="1"/>
        <i x="67" s="1"/>
        <i x="46" s="1"/>
        <i x="11" s="1"/>
        <i x="26" s="1"/>
        <i x="34" s="1"/>
        <i x="53" s="1"/>
        <i x="65" s="1"/>
        <i x="9" s="1"/>
        <i x="5" s="1"/>
        <i x="44" s="1"/>
        <i x="28" s="1"/>
        <i x="75" s="1"/>
        <i x="33" s="1"/>
        <i x="39" s="1"/>
        <i x="17" s="1"/>
        <i x="13" s="1"/>
        <i x="31" s="1"/>
        <i x="2" s="1"/>
        <i x="69" s="1"/>
        <i x="7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Категория" sourceName="Категория">
  <pivotTables>
    <pivotTable tabId="6" name="Сводная таблица1"/>
    <pivotTable tabId="7" name="Сводная таблица2"/>
    <pivotTable tabId="9" name="Сводная таблица4"/>
    <pivotTable tabId="24" name="Сводная таблица5"/>
    <pivotTable tabId="24" name="Сводная таблица8"/>
    <pivotTable tabId="16" name="Суммарные_продажи"/>
    <pivotTable tabId="15" name="Сводная таблица16"/>
    <pivotTable tabId="13" name="Сводная таблица12"/>
    <pivotTable tabId="10" name="Сводная таблица5"/>
    <pivotTable tabId="8" name="Сводная таблица3"/>
  </pivotTables>
  <data>
    <tabular pivotCacheId="1258401783">
      <items count="21">
        <i x="16" s="1"/>
        <i x="11" s="1"/>
        <i x="3" s="1"/>
        <i x="7" s="1"/>
        <i x="19" s="1"/>
        <i x="12" s="1"/>
        <i x="18" s="1"/>
        <i x="10" s="1"/>
        <i x="4" s="1"/>
        <i x="2" s="1"/>
        <i x="13" s="1"/>
        <i x="6" s="1"/>
        <i x="0" s="1"/>
        <i x="5" s="1"/>
        <i x="1" s="1"/>
        <i x="14" s="1"/>
        <i x="9" s="1"/>
        <i x="17" s="1"/>
        <i x="8" s="1"/>
        <i x="15" s="1"/>
        <i x="2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Страна_клиента" sourceName="Страна клиента">
  <pivotTables>
    <pivotTable tabId="6" name="Сводная таблица1"/>
    <pivotTable tabId="7" name="Сводная таблица2"/>
    <pivotTable tabId="9" name="Сводная таблица4"/>
    <pivotTable tabId="16" name="Суммарные_продажи"/>
    <pivotTable tabId="13" name="Сводная таблица12"/>
    <pivotTable tabId="19" name="Сводная таблица20"/>
    <pivotTable tabId="10" name="Сводная таблица5"/>
    <pivotTable tabId="20" name="Сводная таблица21"/>
    <pivotTable tabId="8" name="Сводная таблица3"/>
  </pivotTables>
  <data>
    <tabular pivotCacheId="1258401783">
      <items count="5">
        <i x="1" s="1"/>
        <i x="2" s="1"/>
        <i x="4" s="1"/>
        <i x="0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магазин покупки" cache="Срез_магазин_покупки" caption="магазин покупки" rowHeight="234950"/>
  <slicer name="Поставщик" cache="Срез_Поставщик" caption="Поставщик" startItem="38" rowHeight="234950"/>
  <slicer name="Категория" cache="Срез_Категория" caption="Категория" rowHeight="234950"/>
  <slicer name="Страна клиента" cache="Срез_Страна_клиента" caption="Страна клиента" rowHeight="234950"/>
</slicers>
</file>

<file path=xl/tables/table1.xml><?xml version="1.0" encoding="utf-8"?>
<table xmlns="http://schemas.openxmlformats.org/spreadsheetml/2006/main" id="1" name="Продажи_" displayName="Продажи_" ref="A1:X1001" totalsRowShown="0" headerRowDxfId="64" headerRowBorderDxfId="63" tableBorderDxfId="62">
  <autoFilter ref="A1:X1001"/>
  <sortState ref="A5:X1000">
    <sortCondition ref="N1:N1001"/>
  </sortState>
  <tableColumns count="24">
    <tableColumn id="1" name="id чека"/>
    <tableColumn id="2" name="id товара"/>
    <tableColumn id="10" name="Поставщик" dataDxfId="61">
      <calculatedColumnFormula>VLOOKUP(Продажи_[[#This Row],[id товара]],Товары_[],3,FALSE)</calculatedColumnFormula>
    </tableColumn>
    <tableColumn id="9" name="Категория" dataDxfId="60">
      <calculatedColumnFormula>VLOOKUP(Продажи_[[#This Row],[id товара]],Товары_[],2,FALSE)</calculatedColumnFormula>
    </tableColumn>
    <tableColumn id="3" name="цена за шт в рублях" dataDxfId="59"/>
    <tableColumn id="11" name="Средняя цена категории за шт" dataDxfId="58">
      <calculatedColumnFormula>AVERAGEIF($D:$D,D2,$E:$E)</calculatedColumnFormula>
    </tableColumn>
    <tableColumn id="12" name="Отличие от среднего" dataDxfId="57" dataCellStyle="Процентный">
      <calculatedColumnFormula>E2/F2-1</calculatedColumnFormula>
    </tableColumn>
    <tableColumn id="13" name="Средняя цена категории у поставщика" dataDxfId="56" dataCellStyle="Процентный">
      <calculatedColumnFormula>AVERAGEIFS($E:$E,$D:$D,D2,$C:$C,C2)</calculatedColumnFormula>
    </tableColumn>
    <tableColumn id="14" name="Дисконт категрии поставщика" dataDxfId="55" dataCellStyle="Процентный">
      <calculatedColumnFormula>E2/H2-1</calculatedColumnFormula>
    </tableColumn>
    <tableColumn id="4" name="кол-во штук в чеке"/>
    <tableColumn id="5" name="сумма чека" dataDxfId="54"/>
    <tableColumn id="6" name="дата создания чека" dataDxfId="53"/>
    <tableColumn id="7" name="магазин покупки"/>
    <tableColumn id="8" name="id клиента"/>
    <tableColumn id="15" name="Клиент в программе лояльности" dataDxfId="52">
      <calculatedColumnFormula>VLOOKUP(N2,Клиенты_[],4,FALSE)</calculatedColumnFormula>
    </tableColumn>
    <tableColumn id="16" name="Дата регистрации клиента" dataDxfId="51">
      <calculatedColumnFormula>VLOOKUP(N2,Клиенты_[],5,FALSE)</calculatedColumnFormula>
    </tableColumn>
    <tableColumn id="17" name="Дней с регистрации до покупки" dataDxfId="50">
      <calculatedColumnFormula>L2-P2</calculatedColumnFormula>
    </tableColumn>
    <tableColumn id="18" name="Страна клиента" dataDxfId="49">
      <calculatedColumnFormula>VLOOKUP(N2,Клиенты_[],7,FALSE)</calculatedColumnFormula>
    </tableColumn>
    <tableColumn id="19" name="Имя клиента" dataDxfId="48">
      <calculatedColumnFormula>VLOOKUP(N2,Клиенты_[],8,FALSE)</calculatedColumnFormula>
    </tableColumn>
    <tableColumn id="20" name="Кол-во чеков клиента" dataDxfId="47">
      <calculatedColumnFormula>COUNTIF(N:N,N2)</calculatedColumnFormula>
    </tableColumn>
    <tableColumn id="21" name="Сумма продаж клиента" dataDxfId="46">
      <calculatedColumnFormula>SUMIF(N:N,N2,K:K)</calculatedColumnFormula>
    </tableColumn>
    <tableColumn id="22" name="дял расчёта (сумм кл./кол.чек.кл)" dataDxfId="45">
      <calculatedColumnFormula>U2/T2</calculatedColumnFormula>
    </tableColumn>
    <tableColumn id="23" name="чеков страны" dataDxfId="44">
      <calculatedColumnFormula>COUNTIF(R:R,R2)</calculatedColumnFormula>
    </tableColumn>
    <tableColumn id="25" name="для расч (1/кол-во чек)" dataDxfId="43">
      <calculatedColumnFormula>1/T2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Товары_" displayName="Товары_" ref="A1:C433" totalsRowShown="0" headerRowDxfId="42" headerRowBorderDxfId="41" tableBorderDxfId="40">
  <autoFilter ref="A1:C433"/>
  <tableColumns count="3">
    <tableColumn id="1" name="id товара"/>
    <tableColumn id="2" name="категория товара"/>
    <tableColumn id="3" name="поставщик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Клиенты_" displayName="Клиенты_" ref="A1:J435" totalsRowShown="0" headerRowDxfId="39" headerRowBorderDxfId="38" tableBorderDxfId="37">
  <autoFilter ref="A1:J435">
    <filterColumn colId="6">
      <filters>
        <filter val="Россия"/>
      </filters>
    </filterColumn>
  </autoFilter>
  <sortState ref="A2:I435">
    <sortCondition ref="C1:C435"/>
  </sortState>
  <tableColumns count="10">
    <tableColumn id="1" name="id клиента"/>
    <tableColumn id="2" name="номер телефона клиента"/>
    <tableColumn id="3" name="ФИО"/>
    <tableColumn id="4" name="Программа лояльности клиента"/>
    <tableColumn id="5" name="Дата регистрации клиента" dataDxfId="36"/>
    <tableColumn id="6" name="Код страны телефона" dataDxfId="35">
      <calculatedColumnFormula>LEFT(B2, SEARCH(" ",B2)-1)</calculatedColumnFormula>
    </tableColumn>
    <tableColumn id="7" name="Страна клиента" dataDxfId="34">
      <calculatedColumnFormula>INDEX('коды стран'!A:A,MATCH(F2,'коды стран'!B:B,0),1)</calculatedColumnFormula>
    </tableColumn>
    <tableColumn id="8" name="Имя" dataDxfId="33">
      <calculatedColumnFormula>IF(OR(ISNUMBER(SEARCH("г-н", C2)), ISNUMBER(SEARCH("г-жа", C2)), ISNUMBER(SEARCH("тов.", C2))),
MID(C2, SEARCH(" ", C2, SEARCH(" ", C2) + 1) + 1, SEARCH(" ", C2 &amp; " ", SEARCH(" ", C2, SEARCH(" ", C2) + 1) + 1) - SEARCH(" ", C2, SEARCH(" ", C2) + 1) - 1),
IF(OR(RIGHT(LEFT(C2, SEARCH(" ", C2) - 1), 3) = "ова", RIGHT(LEFT(C2, SEARCH(" ", C2) - 1), 2) = "ев", RIGHT(LEFT(C2, SEARCH(" ", C2) - 1), 3) = "ева", RIGHT(LEFT(C2, SEARCH(" ", C2) - 1), 2) = "ов"),
MID(C2, SEARCH(" ", C2) + 1, SEARCH(" ", C2 &amp; " ", SEARCH(" ", C2) + 1) - SEARCH(" ", C2) - 1),
LEFT(C2, SEARCH(" ", C2) - 1)))</calculatedColumnFormula>
    </tableColumn>
    <tableColumn id="9" name="Лайфтайм, мес" dataDxfId="32">
      <calculatedColumnFormula>(TODAY()-E2)/30</calculatedColumnFormula>
    </tableColumn>
    <tableColumn id="11" name="Суммарные продажи" dataDxfId="31">
      <calculatedColumnFormula>SUMIF(продажи!N:N,клиенты!A2,продажи!K:K)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Коды_стран" displayName="Коды_стран" ref="A1:B7" totalsRowShown="0" headerRowDxfId="28" headerRowBorderDxfId="27" tableBorderDxfId="26">
  <autoFilter ref="A1:B7"/>
  <tableColumns count="2">
    <tableColumn id="1" name="Страна"/>
    <tableColumn id="2" name="Код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дата_создания_чека" sourceName="дата создания чека">
  <pivotTables>
    <pivotTable tabId="7" name="Сводная таблица2"/>
    <pivotTable tabId="9" name="Сводная таблица4"/>
    <pivotTable tabId="24" name="Сводная таблица5"/>
    <pivotTable tabId="24" name="Сводная таблица8"/>
    <pivotTable tabId="15" name="Сводная таблица16"/>
    <pivotTable tabId="13" name="Сводная таблица12"/>
    <pivotTable tabId="19" name="Сводная таблица20"/>
    <pivotTable tabId="10" name="Сводная таблица5"/>
    <pivotTable tabId="20" name="Сводная таблица21"/>
    <pivotTable tabId="8" name="Сводная таблица3"/>
    <pivotTable tabId="16" name="Суммарные_продажи"/>
  </pivotTables>
  <state minimalRefreshVersion="6" lastRefreshVersion="6" pivotCacheId="1258401783" filterType="unknown">
    <bounds startDate="2023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ВстроеннаяВременнаяШкала_Дата_регистрации_клиента" sourceName="Дата регистрации клиента">
  <pivotTables>
    <pivotTable tabId="6" name="Сводная таблица1"/>
    <pivotTable tabId="7" name="Сводная таблица2"/>
    <pivotTable tabId="9" name="Сводная таблица4"/>
    <pivotTable tabId="24" name="Сводная таблица5"/>
    <pivotTable tabId="24" name="Сводная таблица8"/>
    <pivotTable tabId="15" name="Сводная таблица16"/>
    <pivotTable tabId="19" name="Сводная таблица20"/>
    <pivotTable tabId="10" name="Сводная таблица5"/>
    <pivotTable tabId="20" name="Сводная таблица21"/>
    <pivotTable tabId="8" name="Сводная таблица3"/>
    <pivotTable tabId="16" name="Суммарные_продажи"/>
  </pivotTables>
  <state minimalRefreshVersion="6" lastRefreshVersion="6" pivotCacheId="1258401783" filterType="unknown">
    <bounds startDate="2022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дата создания чека" cache="ВстроеннаяВременнаяШкала_дата_создания_чека" caption="дата создания чека" level="2" selectionLevel="2" scrollPosition="2024-01-04T00:00:00"/>
  <timeline name="Дата регистрации клиента" cache="ВстроеннаяВременнаяШкала_Дата_регистрации_клиента" caption="Дата регистрации клиента" level="2" selectionLevel="2" scrollPosition="2022-01-01T00:00:00"/>
</timeline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9"/>
  <sheetViews>
    <sheetView showGridLines="0" topLeftCell="B2" workbookViewId="0">
      <selection activeCell="A4" sqref="A3:XFD4"/>
    </sheetView>
  </sheetViews>
  <sheetFormatPr defaultColWidth="10.88671875" defaultRowHeight="15.6" x14ac:dyDescent="0.3"/>
  <cols>
    <col min="1" max="1" width="10.88671875" style="2"/>
    <col min="2" max="2" width="5.33203125" style="2" customWidth="1"/>
    <col min="3" max="3" width="73.6640625" style="2" bestFit="1" customWidth="1"/>
    <col min="4" max="4" width="3.33203125" style="2" bestFit="1" customWidth="1"/>
    <col min="5" max="5" width="55.88671875" style="2" bestFit="1" customWidth="1"/>
    <col min="6" max="6" width="68.109375" style="40" customWidth="1"/>
    <col min="7" max="7" width="13.44140625" style="2" bestFit="1" customWidth="1"/>
    <col min="8" max="8" width="57.33203125" style="2" bestFit="1" customWidth="1"/>
    <col min="9" max="9" width="54.6640625" style="2" customWidth="1"/>
    <col min="10" max="10" width="46.109375" style="2" bestFit="1" customWidth="1"/>
    <col min="11" max="12" width="10.88671875" style="2"/>
    <col min="13" max="13" width="56.6640625" style="2" bestFit="1" customWidth="1"/>
    <col min="14" max="14" width="35.44140625" style="2" bestFit="1" customWidth="1"/>
    <col min="15" max="17" width="10.88671875" style="2"/>
    <col min="18" max="18" width="25.6640625" style="2" bestFit="1" customWidth="1"/>
    <col min="19" max="16384" width="10.88671875" style="2"/>
  </cols>
  <sheetData>
    <row r="2" spans="3:13" ht="16.2" thickBot="1" x14ac:dyDescent="0.35"/>
    <row r="3" spans="3:13" ht="16.2" thickBot="1" x14ac:dyDescent="0.35"/>
    <row r="4" spans="3:13" x14ac:dyDescent="0.3">
      <c r="C4" s="11" t="s">
        <v>0</v>
      </c>
      <c r="D4" s="11" t="s">
        <v>1</v>
      </c>
      <c r="E4" s="11" t="s">
        <v>2</v>
      </c>
      <c r="F4" s="41" t="s">
        <v>3</v>
      </c>
      <c r="G4" s="4"/>
      <c r="I4" s="4"/>
      <c r="J4" s="4"/>
    </row>
    <row r="5" spans="3:13" ht="109.2" x14ac:dyDescent="0.3">
      <c r="C5" s="12" t="s">
        <v>4</v>
      </c>
      <c r="D5" s="12">
        <v>1</v>
      </c>
      <c r="E5" s="12" t="s">
        <v>5</v>
      </c>
      <c r="F5" s="42" t="s">
        <v>6</v>
      </c>
      <c r="G5" s="7"/>
    </row>
    <row r="6" spans="3:13" ht="46.8" x14ac:dyDescent="0.3">
      <c r="C6" s="9"/>
      <c r="D6" s="9">
        <v>2</v>
      </c>
      <c r="E6" s="9" t="s">
        <v>7</v>
      </c>
      <c r="F6" s="42" t="s">
        <v>8</v>
      </c>
      <c r="G6" s="7"/>
    </row>
    <row r="7" spans="3:13" ht="46.8" x14ac:dyDescent="0.3">
      <c r="C7" s="10"/>
      <c r="D7" s="10">
        <v>3</v>
      </c>
      <c r="E7" s="10" t="s">
        <v>9</v>
      </c>
      <c r="F7" s="42" t="s">
        <v>10</v>
      </c>
      <c r="G7" s="7"/>
    </row>
    <row r="8" spans="3:13" ht="62.4" x14ac:dyDescent="0.3">
      <c r="C8" s="12" t="s">
        <v>11</v>
      </c>
      <c r="D8" s="12">
        <v>4</v>
      </c>
      <c r="E8" s="8" t="s">
        <v>12</v>
      </c>
      <c r="F8" s="42" t="s">
        <v>13</v>
      </c>
      <c r="G8" s="7"/>
    </row>
    <row r="9" spans="3:13" ht="78" x14ac:dyDescent="0.3">
      <c r="C9" s="10"/>
      <c r="D9" s="10">
        <v>5</v>
      </c>
      <c r="E9" s="13" t="s">
        <v>14</v>
      </c>
      <c r="F9" s="42" t="s">
        <v>15</v>
      </c>
      <c r="G9" s="7"/>
      <c r="J9" s="4"/>
    </row>
    <row r="10" spans="3:13" ht="62.4" x14ac:dyDescent="0.3">
      <c r="C10" s="12" t="s">
        <v>16</v>
      </c>
      <c r="D10" s="12">
        <v>6</v>
      </c>
      <c r="E10" s="8" t="s">
        <v>17</v>
      </c>
      <c r="F10" s="42" t="s">
        <v>18</v>
      </c>
      <c r="G10" s="7"/>
      <c r="J10" s="4"/>
    </row>
    <row r="11" spans="3:13" ht="46.8" x14ac:dyDescent="0.3">
      <c r="C11" s="10"/>
      <c r="D11" s="10">
        <v>7</v>
      </c>
      <c r="E11" s="13" t="s">
        <v>19</v>
      </c>
      <c r="F11" s="42" t="s">
        <v>20</v>
      </c>
      <c r="G11" s="7"/>
      <c r="J11" s="4"/>
    </row>
    <row r="12" spans="3:13" ht="31.2" x14ac:dyDescent="0.3">
      <c r="C12" s="9" t="s">
        <v>21</v>
      </c>
      <c r="D12" s="9">
        <v>8</v>
      </c>
      <c r="E12" s="9" t="s">
        <v>22</v>
      </c>
      <c r="F12" s="42" t="s">
        <v>23</v>
      </c>
      <c r="G12" s="7"/>
      <c r="J12" s="4"/>
      <c r="M12" s="4"/>
    </row>
    <row r="13" spans="3:13" ht="78" x14ac:dyDescent="0.3">
      <c r="C13" s="9"/>
      <c r="D13" s="9">
        <v>9</v>
      </c>
      <c r="E13" s="9" t="s">
        <v>24</v>
      </c>
      <c r="F13" s="42" t="s">
        <v>25</v>
      </c>
      <c r="G13" s="7"/>
      <c r="H13" s="4"/>
      <c r="J13" s="4"/>
      <c r="M13" s="4"/>
    </row>
    <row r="14" spans="3:13" ht="31.2" x14ac:dyDescent="0.3">
      <c r="C14" s="9"/>
      <c r="D14" s="9">
        <v>10</v>
      </c>
      <c r="E14" s="14" t="s">
        <v>26</v>
      </c>
      <c r="F14" s="42" t="s">
        <v>27</v>
      </c>
      <c r="G14" s="7"/>
      <c r="H14" s="4"/>
      <c r="J14" s="4"/>
      <c r="M14" s="4"/>
    </row>
    <row r="15" spans="3:13" ht="46.8" x14ac:dyDescent="0.3">
      <c r="C15" s="9"/>
      <c r="D15" s="9">
        <v>11</v>
      </c>
      <c r="E15" s="14" t="s">
        <v>28</v>
      </c>
      <c r="F15" s="42" t="s">
        <v>29</v>
      </c>
      <c r="G15" s="7"/>
      <c r="H15" s="4"/>
      <c r="J15" s="4"/>
      <c r="M15" s="4"/>
    </row>
    <row r="16" spans="3:13" ht="63" thickBot="1" x14ac:dyDescent="0.35">
      <c r="C16" s="10"/>
      <c r="D16" s="10">
        <v>12</v>
      </c>
      <c r="E16" s="13" t="s">
        <v>30</v>
      </c>
      <c r="F16" s="43" t="s">
        <v>31</v>
      </c>
      <c r="G16" s="7"/>
      <c r="H16" s="4"/>
      <c r="J16" s="4"/>
      <c r="M16" s="4"/>
    </row>
    <row r="17" spans="3:14" ht="16.2" thickBot="1" x14ac:dyDescent="0.35">
      <c r="G17" s="7"/>
      <c r="H17" s="4"/>
    </row>
    <row r="18" spans="3:14" x14ac:dyDescent="0.3">
      <c r="C18" s="3" t="s">
        <v>32</v>
      </c>
      <c r="D18" s="4"/>
      <c r="J18" s="4"/>
    </row>
    <row r="19" spans="3:14" x14ac:dyDescent="0.3">
      <c r="C19" s="5" t="s">
        <v>33</v>
      </c>
      <c r="J19" s="4"/>
    </row>
    <row r="20" spans="3:14" x14ac:dyDescent="0.3">
      <c r="C20" s="5" t="s">
        <v>34</v>
      </c>
      <c r="J20" s="4"/>
      <c r="M20" s="4"/>
      <c r="N20" s="4"/>
    </row>
    <row r="21" spans="3:14" x14ac:dyDescent="0.3">
      <c r="C21" s="5" t="s">
        <v>35</v>
      </c>
    </row>
    <row r="22" spans="3:14" x14ac:dyDescent="0.3">
      <c r="C22" s="5" t="s">
        <v>36</v>
      </c>
      <c r="M22" s="4"/>
      <c r="N22" s="4"/>
    </row>
    <row r="23" spans="3:14" x14ac:dyDescent="0.3">
      <c r="C23" s="5" t="s">
        <v>37</v>
      </c>
    </row>
    <row r="24" spans="3:14" x14ac:dyDescent="0.3">
      <c r="C24" s="5" t="s">
        <v>38</v>
      </c>
      <c r="M24" s="57"/>
      <c r="N24" s="57"/>
    </row>
    <row r="25" spans="3:14" x14ac:dyDescent="0.3">
      <c r="C25" s="5" t="s">
        <v>39</v>
      </c>
      <c r="N25" s="4"/>
    </row>
    <row r="26" spans="3:14" ht="16.2" thickBot="1" x14ac:dyDescent="0.35">
      <c r="C26" s="6" t="s">
        <v>40</v>
      </c>
      <c r="N26" s="4"/>
    </row>
    <row r="27" spans="3:14" x14ac:dyDescent="0.3">
      <c r="N27" s="4"/>
    </row>
    <row r="29" spans="3:14" x14ac:dyDescent="0.3">
      <c r="N29" s="4"/>
    </row>
  </sheetData>
  <mergeCells count="1">
    <mergeCell ref="M24:N24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B23"/>
  <sheetViews>
    <sheetView tabSelected="1" topLeftCell="A175" zoomScale="55" zoomScaleNormal="55" workbookViewId="0">
      <selection activeCell="X27" sqref="X27"/>
    </sheetView>
  </sheetViews>
  <sheetFormatPr defaultColWidth="8.88671875" defaultRowHeight="14.4" x14ac:dyDescent="0.3"/>
  <cols>
    <col min="1" max="1" width="8.88671875" style="44"/>
    <col min="2" max="2" width="37.6640625" style="44" bestFit="1" customWidth="1"/>
    <col min="3" max="16384" width="8.88671875" style="44"/>
  </cols>
  <sheetData>
    <row r="22" spans="2:2" ht="25.8" x14ac:dyDescent="0.5">
      <c r="B22" s="55" t="s">
        <v>41</v>
      </c>
    </row>
    <row r="23" spans="2:2" ht="28.8" x14ac:dyDescent="0.55000000000000004">
      <c r="B23" s="56">
        <v>800433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topLeftCell="N1" workbookViewId="0">
      <selection activeCell="H212" sqref="H212"/>
    </sheetView>
  </sheetViews>
  <sheetFormatPr defaultColWidth="8.88671875" defaultRowHeight="14.4" x14ac:dyDescent="0.3"/>
  <cols>
    <col min="1" max="1" width="9.44140625" customWidth="1"/>
    <col min="2" max="2" width="11.44140625" customWidth="1"/>
    <col min="3" max="3" width="25.5546875" customWidth="1"/>
    <col min="4" max="4" width="20.6640625" customWidth="1"/>
    <col min="5" max="5" width="23" style="22" bestFit="1" customWidth="1"/>
    <col min="6" max="6" width="32.44140625" style="21" bestFit="1" customWidth="1"/>
    <col min="7" max="7" width="20.109375" style="26" bestFit="1" customWidth="1"/>
    <col min="8" max="8" width="12.6640625" style="22" customWidth="1"/>
    <col min="9" max="9" width="23.44140625" style="26" bestFit="1" customWidth="1"/>
    <col min="10" max="10" width="23.44140625" bestFit="1" customWidth="1"/>
    <col min="11" max="11" width="23.5546875" bestFit="1" customWidth="1"/>
    <col min="12" max="12" width="23.44140625" bestFit="1" customWidth="1"/>
    <col min="13" max="13" width="22" bestFit="1" customWidth="1"/>
    <col min="14" max="14" width="14.44140625" bestFit="1" customWidth="1"/>
    <col min="15" max="15" width="34.5546875" bestFit="1" customWidth="1"/>
    <col min="16" max="16" width="14.44140625" style="35" customWidth="1"/>
    <col min="17" max="17" width="8.88671875" style="23"/>
    <col min="18" max="18" width="19.109375" bestFit="1" customWidth="1"/>
    <col min="19" max="19" width="16.6640625" bestFit="1" customWidth="1"/>
    <col min="20" max="20" width="12.33203125" customWidth="1"/>
    <col min="21" max="21" width="9.109375" customWidth="1"/>
    <col min="22" max="22" width="10.6640625" customWidth="1"/>
    <col min="23" max="23" width="13.33203125" customWidth="1"/>
  </cols>
  <sheetData>
    <row r="1" spans="1:24" x14ac:dyDescent="0.3">
      <c r="A1" s="15" t="s">
        <v>42</v>
      </c>
      <c r="B1" s="15" t="s">
        <v>43</v>
      </c>
      <c r="C1" s="15" t="s">
        <v>44</v>
      </c>
      <c r="D1" s="15" t="s">
        <v>45</v>
      </c>
      <c r="E1" s="39" t="s">
        <v>46</v>
      </c>
      <c r="F1" s="24" t="s">
        <v>47</v>
      </c>
      <c r="G1" s="25" t="s">
        <v>48</v>
      </c>
      <c r="H1" s="30" t="s">
        <v>49</v>
      </c>
      <c r="I1" s="25" t="s">
        <v>50</v>
      </c>
      <c r="J1" s="15" t="s">
        <v>51</v>
      </c>
      <c r="K1" s="15" t="s">
        <v>52</v>
      </c>
      <c r="L1" s="15" t="s">
        <v>53</v>
      </c>
      <c r="M1" s="15" t="s">
        <v>54</v>
      </c>
      <c r="N1" s="15" t="s">
        <v>55</v>
      </c>
      <c r="O1" s="15" t="s">
        <v>56</v>
      </c>
      <c r="P1" s="34" t="s">
        <v>57</v>
      </c>
      <c r="Q1" s="36" t="s">
        <v>58</v>
      </c>
      <c r="R1" s="15" t="s">
        <v>59</v>
      </c>
      <c r="S1" s="15" t="s">
        <v>60</v>
      </c>
      <c r="T1" s="15" t="s">
        <v>61</v>
      </c>
      <c r="U1" s="15" t="s">
        <v>62</v>
      </c>
      <c r="V1" s="15" t="s">
        <v>63</v>
      </c>
      <c r="W1" s="15" t="s">
        <v>64</v>
      </c>
      <c r="X1" s="15" t="s">
        <v>65</v>
      </c>
    </row>
    <row r="2" spans="1:24" x14ac:dyDescent="0.3">
      <c r="A2">
        <v>1</v>
      </c>
      <c r="B2">
        <v>300</v>
      </c>
      <c r="C2" t="str">
        <f>VLOOKUP(Продажи_[[#This Row],[id товара]],Товары_[],3,FALSE)</f>
        <v>Продимекс</v>
      </c>
      <c r="D2" t="str">
        <f>VLOOKUP(Продажи_[[#This Row],[id товара]],Товары_[],2,FALSE)</f>
        <v>Сахар</v>
      </c>
      <c r="E2" s="22">
        <v>103</v>
      </c>
      <c r="F2" s="21">
        <f t="shared" ref="F2:F4" si="0">AVERAGEIF($D:$D,D2,$E:$E)</f>
        <v>252.76271186440678</v>
      </c>
      <c r="G2" s="26">
        <f t="shared" ref="G2:G4" si="1">E2/F2-1</f>
        <v>-0.59250318514048139</v>
      </c>
      <c r="H2" s="31">
        <f t="shared" ref="H2:H4" si="2">AVERAGEIFS($E:$E,$D:$D,D2,$C:$C,C2)</f>
        <v>240.5</v>
      </c>
      <c r="I2" s="26">
        <f t="shared" ref="I2:I4" si="3">E2/H2-1</f>
        <v>-0.5717255717255717</v>
      </c>
      <c r="J2">
        <v>4</v>
      </c>
      <c r="K2" s="22">
        <v>412</v>
      </c>
      <c r="L2" s="1">
        <v>45187</v>
      </c>
      <c r="M2" t="s">
        <v>66</v>
      </c>
      <c r="N2">
        <v>315</v>
      </c>
      <c r="O2" t="str">
        <f>VLOOKUP(N2,Клиенты_[],4,FALSE)</f>
        <v>да</v>
      </c>
      <c r="P2" s="35">
        <f>VLOOKUP(N2,Клиенты_[],5,FALSE)</f>
        <v>44747</v>
      </c>
      <c r="Q2" s="23">
        <f t="shared" ref="Q2:Q4" si="4">L2-P2</f>
        <v>440</v>
      </c>
      <c r="R2" t="str">
        <f>VLOOKUP(N2,Клиенты_[],7,FALSE)</f>
        <v>Узбекистан</v>
      </c>
      <c r="S2" s="20" t="str">
        <f>VLOOKUP(N2,Клиенты_[],8,FALSE)</f>
        <v>Фадей</v>
      </c>
      <c r="T2" s="20">
        <f t="shared" ref="T2:T4" si="5">COUNTIF(N:N,N2)</f>
        <v>2</v>
      </c>
      <c r="U2" s="20">
        <f t="shared" ref="U2:U4" si="6">SUMIF(N:N,N2,K:K)</f>
        <v>1397</v>
      </c>
      <c r="V2" s="20">
        <f t="shared" ref="V2:V4" si="7">U2/T2</f>
        <v>698.5</v>
      </c>
      <c r="W2" s="20">
        <f t="shared" ref="W2:W4" si="8">COUNTIF(R:R,R2)</f>
        <v>191</v>
      </c>
      <c r="X2" s="20">
        <f t="shared" ref="X2:X65" si="9">1/T2</f>
        <v>0.5</v>
      </c>
    </row>
    <row r="3" spans="1:24" x14ac:dyDescent="0.3">
      <c r="A3">
        <v>2</v>
      </c>
      <c r="B3">
        <v>486</v>
      </c>
      <c r="C3" t="str">
        <f>VLOOKUP(Продажи_[[#This Row],[id товара]],Товары_[],3,FALSE)</f>
        <v>Илецкая</v>
      </c>
      <c r="D3" t="str">
        <f>VLOOKUP(Продажи_[[#This Row],[id товара]],Товары_[],2,FALSE)</f>
        <v>Соль</v>
      </c>
      <c r="E3" s="22">
        <v>296</v>
      </c>
      <c r="F3" s="21">
        <f t="shared" si="0"/>
        <v>264.8679245283019</v>
      </c>
      <c r="G3" s="26">
        <f t="shared" si="1"/>
        <v>0.11753811084200017</v>
      </c>
      <c r="H3" s="31">
        <f t="shared" si="2"/>
        <v>238.16666666666666</v>
      </c>
      <c r="I3" s="26">
        <f t="shared" si="3"/>
        <v>0.24282715185444381</v>
      </c>
      <c r="J3">
        <v>3</v>
      </c>
      <c r="K3" s="22">
        <v>888</v>
      </c>
      <c r="L3" s="1">
        <v>45083</v>
      </c>
      <c r="M3" t="s">
        <v>67</v>
      </c>
      <c r="N3">
        <v>253</v>
      </c>
      <c r="O3" t="str">
        <f>VLOOKUP(N3,Клиенты_[],4,FALSE)</f>
        <v>да</v>
      </c>
      <c r="P3" s="35">
        <f>VLOOKUP(N3,Клиенты_[],5,FALSE)</f>
        <v>44750</v>
      </c>
      <c r="Q3" s="23">
        <f t="shared" si="4"/>
        <v>333</v>
      </c>
      <c r="R3" t="str">
        <f>VLOOKUP(N3,Клиенты_[],7,FALSE)</f>
        <v>Беларусь</v>
      </c>
      <c r="S3" s="20" t="str">
        <f>VLOOKUP(N3,Клиенты_[],8,FALSE)</f>
        <v>Вера</v>
      </c>
      <c r="T3" s="20">
        <f t="shared" si="5"/>
        <v>2</v>
      </c>
      <c r="U3" s="20">
        <f t="shared" si="6"/>
        <v>1928</v>
      </c>
      <c r="V3" s="20">
        <f t="shared" si="7"/>
        <v>964</v>
      </c>
      <c r="W3" s="20">
        <f t="shared" si="8"/>
        <v>122</v>
      </c>
      <c r="X3" s="20">
        <f t="shared" si="9"/>
        <v>0.5</v>
      </c>
    </row>
    <row r="4" spans="1:24" x14ac:dyDescent="0.3">
      <c r="A4">
        <v>3</v>
      </c>
      <c r="B4">
        <v>76</v>
      </c>
      <c r="C4" t="str">
        <f>VLOOKUP(Продажи_[[#This Row],[id товара]],Товары_[],3,FALSE)</f>
        <v>Юбилейное</v>
      </c>
      <c r="D4" t="str">
        <f>VLOOKUP(Продажи_[[#This Row],[id товара]],Товары_[],2,FALSE)</f>
        <v>Печенье</v>
      </c>
      <c r="E4" s="22">
        <v>139</v>
      </c>
      <c r="F4" s="21">
        <f t="shared" si="0"/>
        <v>283.468085106383</v>
      </c>
      <c r="G4" s="26">
        <f t="shared" si="1"/>
        <v>-0.50964497485551308</v>
      </c>
      <c r="H4" s="31">
        <f t="shared" si="2"/>
        <v>232.44444444444446</v>
      </c>
      <c r="I4" s="26">
        <f t="shared" si="3"/>
        <v>-0.40200764818355639</v>
      </c>
      <c r="J4">
        <v>5</v>
      </c>
      <c r="K4" s="22">
        <v>695</v>
      </c>
      <c r="L4" s="1">
        <v>45363</v>
      </c>
      <c r="M4" t="s">
        <v>68</v>
      </c>
      <c r="N4">
        <v>12</v>
      </c>
      <c r="O4" t="str">
        <f>VLOOKUP(N4,Клиенты_[],4,FALSE)</f>
        <v>да</v>
      </c>
      <c r="P4" s="35">
        <f>VLOOKUP(N4,Клиенты_[],5,FALSE)</f>
        <v>44842</v>
      </c>
      <c r="Q4" s="23">
        <f t="shared" si="4"/>
        <v>521</v>
      </c>
      <c r="R4" t="str">
        <f>VLOOKUP(N4,Клиенты_[],7,FALSE)</f>
        <v>Беларусь</v>
      </c>
      <c r="S4" s="20" t="str">
        <f>VLOOKUP(N4,Клиенты_[],8,FALSE)</f>
        <v>Никодим</v>
      </c>
      <c r="T4" s="20">
        <f t="shared" si="5"/>
        <v>3</v>
      </c>
      <c r="U4" s="20">
        <f t="shared" si="6"/>
        <v>1819</v>
      </c>
      <c r="V4" s="20">
        <f t="shared" si="7"/>
        <v>606.33333333333337</v>
      </c>
      <c r="W4" s="20">
        <f t="shared" si="8"/>
        <v>122</v>
      </c>
      <c r="X4" s="20">
        <f t="shared" si="9"/>
        <v>0.33333333333333331</v>
      </c>
    </row>
    <row r="5" spans="1:24" x14ac:dyDescent="0.3">
      <c r="A5">
        <v>310</v>
      </c>
      <c r="B5">
        <v>149</v>
      </c>
      <c r="C5" t="str">
        <f>VLOOKUP(Продажи_[[#This Row],[id товара]],Товары_[],3,FALSE)</f>
        <v>Бабаевский</v>
      </c>
      <c r="D5" t="str">
        <f>VLOOKUP(Продажи_[[#This Row],[id товара]],Товары_[],2,FALSE)</f>
        <v>Конфеты</v>
      </c>
      <c r="E5" s="22">
        <v>168</v>
      </c>
      <c r="F5" s="21">
        <f t="shared" ref="F5:F68" si="10">AVERAGEIF($D:$D,D5,$E:$E)</f>
        <v>267.85483870967744</v>
      </c>
      <c r="G5" s="26">
        <f t="shared" ref="G5:G68" si="11">E5/F5-1</f>
        <v>-0.37279460468477155</v>
      </c>
      <c r="H5" s="31">
        <f t="shared" ref="H5:H68" si="12">AVERAGEIFS($E:$E,$D:$D,D5,$C:$C,C5)</f>
        <v>250.25925925925927</v>
      </c>
      <c r="I5" s="26">
        <f t="shared" ref="I5:I68" si="13">E5/H5-1</f>
        <v>-0.3286961669379902</v>
      </c>
      <c r="J5">
        <v>4</v>
      </c>
      <c r="K5" s="22">
        <v>672</v>
      </c>
      <c r="L5" s="1">
        <v>44936</v>
      </c>
      <c r="M5" t="s">
        <v>67</v>
      </c>
      <c r="N5">
        <v>1</v>
      </c>
      <c r="O5" t="str">
        <f>VLOOKUP(N5,Клиенты_[],4,FALSE)</f>
        <v>да</v>
      </c>
      <c r="P5" s="35">
        <f>VLOOKUP(N5,Клиенты_[],5,FALSE)</f>
        <v>44585</v>
      </c>
      <c r="Q5" s="23">
        <f t="shared" ref="Q5:Q68" si="14">L5-P5</f>
        <v>351</v>
      </c>
      <c r="R5" t="str">
        <f>VLOOKUP(N5,Клиенты_[],7,FALSE)</f>
        <v>Россия</v>
      </c>
      <c r="S5" s="20" t="str">
        <f>VLOOKUP(N5,Клиенты_[],8,FALSE)</f>
        <v>Потап</v>
      </c>
      <c r="T5" s="20">
        <f t="shared" ref="T5:T68" si="15">COUNTIF(N:N,N5)</f>
        <v>2</v>
      </c>
      <c r="U5" s="20">
        <f t="shared" ref="U5:U68" si="16">SUMIF(N:N,N5,K:K)</f>
        <v>1847</v>
      </c>
      <c r="V5" s="20">
        <f t="shared" ref="V5:V68" si="17">U5/T5</f>
        <v>923.5</v>
      </c>
      <c r="W5" s="20">
        <f t="shared" ref="W5:W68" si="18">COUNTIF(R:R,R5)</f>
        <v>314</v>
      </c>
      <c r="X5" s="20">
        <f t="shared" si="9"/>
        <v>0.5</v>
      </c>
    </row>
    <row r="6" spans="1:24" x14ac:dyDescent="0.3">
      <c r="A6">
        <v>5</v>
      </c>
      <c r="B6">
        <v>32</v>
      </c>
      <c r="C6" t="str">
        <f>VLOOKUP(Продажи_[[#This Row],[id товара]],Товары_[],3,FALSE)</f>
        <v>Зеленая грядка</v>
      </c>
      <c r="D6" t="str">
        <f>VLOOKUP(Продажи_[[#This Row],[id товара]],Товары_[],2,FALSE)</f>
        <v>Овощи</v>
      </c>
      <c r="E6" s="22">
        <v>123</v>
      </c>
      <c r="F6" s="21">
        <f t="shared" si="10"/>
        <v>250.48780487804879</v>
      </c>
      <c r="G6" s="26">
        <f t="shared" si="11"/>
        <v>-0.5089581304771178</v>
      </c>
      <c r="H6" s="31">
        <f t="shared" si="12"/>
        <v>159.19999999999999</v>
      </c>
      <c r="I6" s="26">
        <f t="shared" si="13"/>
        <v>-0.22738693467336679</v>
      </c>
      <c r="J6">
        <v>2</v>
      </c>
      <c r="K6" s="22">
        <v>246</v>
      </c>
      <c r="L6" s="1">
        <v>45151</v>
      </c>
      <c r="M6" t="s">
        <v>69</v>
      </c>
      <c r="N6">
        <v>471</v>
      </c>
      <c r="O6" t="str">
        <f>VLOOKUP(N6,Клиенты_[],4,FALSE)</f>
        <v>да</v>
      </c>
      <c r="P6" s="35">
        <f>VLOOKUP(N6,Клиенты_[],5,FALSE)</f>
        <v>44577</v>
      </c>
      <c r="Q6" s="23">
        <f t="shared" si="14"/>
        <v>574</v>
      </c>
      <c r="R6" t="str">
        <f>VLOOKUP(N6,Клиенты_[],7,FALSE)</f>
        <v>Украина</v>
      </c>
      <c r="S6" s="20" t="str">
        <f>VLOOKUP(N6,Клиенты_[],8,FALSE)</f>
        <v>Александра</v>
      </c>
      <c r="T6" s="20">
        <f t="shared" si="15"/>
        <v>1</v>
      </c>
      <c r="U6" s="20">
        <f t="shared" si="16"/>
        <v>246</v>
      </c>
      <c r="V6" s="20">
        <f t="shared" si="17"/>
        <v>246</v>
      </c>
      <c r="W6" s="20">
        <f t="shared" si="18"/>
        <v>187</v>
      </c>
      <c r="X6" s="20">
        <f t="shared" si="9"/>
        <v>1</v>
      </c>
    </row>
    <row r="7" spans="1:24" x14ac:dyDescent="0.3">
      <c r="A7">
        <v>6</v>
      </c>
      <c r="B7">
        <v>162</v>
      </c>
      <c r="C7" t="str">
        <f>VLOOKUP(Продажи_[[#This Row],[id товара]],Товары_[],3,FALSE)</f>
        <v>Фруктовый сад</v>
      </c>
      <c r="D7" t="str">
        <f>VLOOKUP(Продажи_[[#This Row],[id товара]],Товары_[],2,FALSE)</f>
        <v>Сок</v>
      </c>
      <c r="E7" s="22">
        <v>452</v>
      </c>
      <c r="F7" s="21">
        <f t="shared" si="10"/>
        <v>268.60344827586209</v>
      </c>
      <c r="G7" s="26">
        <f t="shared" si="11"/>
        <v>0.68277809872263928</v>
      </c>
      <c r="H7" s="31">
        <f t="shared" si="12"/>
        <v>281.96875</v>
      </c>
      <c r="I7" s="26">
        <f t="shared" si="13"/>
        <v>0.60301451845284282</v>
      </c>
      <c r="J7">
        <v>2</v>
      </c>
      <c r="K7" s="22">
        <v>904</v>
      </c>
      <c r="L7" s="1">
        <v>45281</v>
      </c>
      <c r="M7" t="s">
        <v>66</v>
      </c>
      <c r="N7">
        <v>374</v>
      </c>
      <c r="O7" t="str">
        <f>VLOOKUP(N7,Клиенты_[],4,FALSE)</f>
        <v>нет</v>
      </c>
      <c r="P7" s="35">
        <f>VLOOKUP(N7,Клиенты_[],5,FALSE)</f>
        <v>44582</v>
      </c>
      <c r="Q7" s="23">
        <f t="shared" si="14"/>
        <v>699</v>
      </c>
      <c r="R7" t="str">
        <f>VLOOKUP(N7,Клиенты_[],7,FALSE)</f>
        <v>Украина</v>
      </c>
      <c r="S7" s="20" t="str">
        <f>VLOOKUP(N7,Клиенты_[],8,FALSE)</f>
        <v>Калинина</v>
      </c>
      <c r="T7" s="20">
        <f t="shared" si="15"/>
        <v>2</v>
      </c>
      <c r="U7" s="20">
        <f t="shared" si="16"/>
        <v>1244</v>
      </c>
      <c r="V7" s="20">
        <f t="shared" si="17"/>
        <v>622</v>
      </c>
      <c r="W7" s="20">
        <f t="shared" si="18"/>
        <v>187</v>
      </c>
      <c r="X7" s="20">
        <f t="shared" si="9"/>
        <v>0.5</v>
      </c>
    </row>
    <row r="8" spans="1:24" x14ac:dyDescent="0.3">
      <c r="A8">
        <v>7</v>
      </c>
      <c r="B8">
        <v>323</v>
      </c>
      <c r="C8" t="str">
        <f>VLOOKUP(Продажи_[[#This Row],[id товара]],Товары_[],3,FALSE)</f>
        <v>Меридиан</v>
      </c>
      <c r="D8" t="str">
        <f>VLOOKUP(Продажи_[[#This Row],[id товара]],Товары_[],2,FALSE)</f>
        <v>Рыба</v>
      </c>
      <c r="E8" s="22">
        <v>149</v>
      </c>
      <c r="F8" s="21">
        <f t="shared" si="10"/>
        <v>258.5128205128205</v>
      </c>
      <c r="G8" s="26">
        <f t="shared" si="11"/>
        <v>-0.42362626463003372</v>
      </c>
      <c r="H8" s="31">
        <f t="shared" si="12"/>
        <v>260.64705882352939</v>
      </c>
      <c r="I8" s="26">
        <f t="shared" si="13"/>
        <v>-0.42834574588129082</v>
      </c>
      <c r="J8">
        <v>5</v>
      </c>
      <c r="K8" s="22">
        <v>745</v>
      </c>
      <c r="L8" s="1">
        <v>45349</v>
      </c>
      <c r="M8" t="s">
        <v>70</v>
      </c>
      <c r="N8">
        <v>477</v>
      </c>
      <c r="O8" t="str">
        <f>VLOOKUP(N8,Клиенты_[],4,FALSE)</f>
        <v>да</v>
      </c>
      <c r="P8" s="35">
        <f>VLOOKUP(N8,Клиенты_[],5,FALSE)</f>
        <v>44738</v>
      </c>
      <c r="Q8" s="23">
        <f t="shared" si="14"/>
        <v>611</v>
      </c>
      <c r="R8" t="str">
        <f>VLOOKUP(N8,Клиенты_[],7,FALSE)</f>
        <v>Узбекистан</v>
      </c>
      <c r="S8" s="20" t="str">
        <f>VLOOKUP(N8,Клиенты_[],8,FALSE)</f>
        <v>Зоя</v>
      </c>
      <c r="T8" s="20">
        <f t="shared" si="15"/>
        <v>5</v>
      </c>
      <c r="U8" s="20">
        <f t="shared" si="16"/>
        <v>6766</v>
      </c>
      <c r="V8" s="20">
        <f t="shared" si="17"/>
        <v>1353.2</v>
      </c>
      <c r="W8" s="20">
        <f t="shared" si="18"/>
        <v>191</v>
      </c>
      <c r="X8" s="20">
        <f t="shared" si="9"/>
        <v>0.2</v>
      </c>
    </row>
    <row r="9" spans="1:24" x14ac:dyDescent="0.3">
      <c r="A9">
        <v>8</v>
      </c>
      <c r="B9">
        <v>60</v>
      </c>
      <c r="C9" t="str">
        <f>VLOOKUP(Продажи_[[#This Row],[id товара]],Товары_[],3,FALSE)</f>
        <v>Jacobs</v>
      </c>
      <c r="D9" t="str">
        <f>VLOOKUP(Продажи_[[#This Row],[id товара]],Товары_[],2,FALSE)</f>
        <v>Кофе</v>
      </c>
      <c r="E9" s="22">
        <v>489</v>
      </c>
      <c r="F9" s="21">
        <f t="shared" si="10"/>
        <v>249.02380952380952</v>
      </c>
      <c r="G9" s="26">
        <f t="shared" si="11"/>
        <v>0.9636676546514964</v>
      </c>
      <c r="H9" s="31">
        <f t="shared" si="12"/>
        <v>276.21052631578948</v>
      </c>
      <c r="I9" s="26">
        <f t="shared" si="13"/>
        <v>0.77038871951219501</v>
      </c>
      <c r="J9">
        <v>4</v>
      </c>
      <c r="K9" s="22">
        <v>1956</v>
      </c>
      <c r="L9" s="1">
        <v>45327</v>
      </c>
      <c r="M9" t="s">
        <v>71</v>
      </c>
      <c r="N9">
        <v>335</v>
      </c>
      <c r="O9" t="str">
        <f>VLOOKUP(N9,Клиенты_[],4,FALSE)</f>
        <v>нет</v>
      </c>
      <c r="P9" s="35">
        <f>VLOOKUP(N9,Клиенты_[],5,FALSE)</f>
        <v>44619</v>
      </c>
      <c r="Q9" s="23">
        <f t="shared" si="14"/>
        <v>708</v>
      </c>
      <c r="R9" t="str">
        <f>VLOOKUP(N9,Клиенты_[],7,FALSE)</f>
        <v>Узбекистан</v>
      </c>
      <c r="S9" s="20" t="str">
        <f>VLOOKUP(N9,Клиенты_[],8,FALSE)</f>
        <v>Светозар</v>
      </c>
      <c r="T9" s="20">
        <f t="shared" si="15"/>
        <v>4</v>
      </c>
      <c r="U9" s="20">
        <f t="shared" si="16"/>
        <v>3908</v>
      </c>
      <c r="V9" s="20">
        <f t="shared" si="17"/>
        <v>977</v>
      </c>
      <c r="W9" s="20">
        <f t="shared" si="18"/>
        <v>191</v>
      </c>
      <c r="X9" s="20">
        <f t="shared" si="9"/>
        <v>0.25</v>
      </c>
    </row>
    <row r="10" spans="1:24" x14ac:dyDescent="0.3">
      <c r="A10">
        <v>9</v>
      </c>
      <c r="B10">
        <v>401</v>
      </c>
      <c r="C10" t="str">
        <f>VLOOKUP(Продажи_[[#This Row],[id товара]],Товары_[],3,FALSE)</f>
        <v>Greenfield</v>
      </c>
      <c r="D10" t="str">
        <f>VLOOKUP(Продажи_[[#This Row],[id товара]],Товары_[],2,FALSE)</f>
        <v>Чай</v>
      </c>
      <c r="E10" s="22">
        <v>416</v>
      </c>
      <c r="F10" s="21">
        <f t="shared" si="10"/>
        <v>271.18181818181819</v>
      </c>
      <c r="G10" s="26">
        <f t="shared" si="11"/>
        <v>0.53402614817298022</v>
      </c>
      <c r="H10" s="31">
        <f t="shared" si="12"/>
        <v>291.45454545454544</v>
      </c>
      <c r="I10" s="26">
        <f t="shared" si="13"/>
        <v>0.42732376793512161</v>
      </c>
      <c r="J10">
        <v>5</v>
      </c>
      <c r="K10" s="22">
        <v>2080</v>
      </c>
      <c r="L10" s="1">
        <v>45376</v>
      </c>
      <c r="M10" t="s">
        <v>72</v>
      </c>
      <c r="N10">
        <v>350</v>
      </c>
      <c r="O10" t="str">
        <f>VLOOKUP(N10,Клиенты_[],4,FALSE)</f>
        <v>нет</v>
      </c>
      <c r="P10" s="35">
        <f>VLOOKUP(N10,Клиенты_[],5,FALSE)</f>
        <v>44684</v>
      </c>
      <c r="Q10" s="23">
        <f t="shared" si="14"/>
        <v>692</v>
      </c>
      <c r="R10" t="str">
        <f>VLOOKUP(N10,Клиенты_[],7,FALSE)</f>
        <v>Украина</v>
      </c>
      <c r="S10" s="20" t="str">
        <f>VLOOKUP(N10,Клиенты_[],8,FALSE)</f>
        <v>Любовь</v>
      </c>
      <c r="T10" s="20">
        <f t="shared" si="15"/>
        <v>1</v>
      </c>
      <c r="U10" s="20">
        <f t="shared" si="16"/>
        <v>2080</v>
      </c>
      <c r="V10" s="20">
        <f t="shared" si="17"/>
        <v>2080</v>
      </c>
      <c r="W10" s="20">
        <f t="shared" si="18"/>
        <v>187</v>
      </c>
      <c r="X10" s="20">
        <f t="shared" si="9"/>
        <v>1</v>
      </c>
    </row>
    <row r="11" spans="1:24" x14ac:dyDescent="0.3">
      <c r="A11">
        <v>800</v>
      </c>
      <c r="B11">
        <v>409</v>
      </c>
      <c r="C11" t="str">
        <f>VLOOKUP(Продажи_[[#This Row],[id товара]],Товары_[],3,FALSE)</f>
        <v>Фруктовый Рай</v>
      </c>
      <c r="D11" t="str">
        <f>VLOOKUP(Продажи_[[#This Row],[id товара]],Товары_[],2,FALSE)</f>
        <v>Фрукты</v>
      </c>
      <c r="E11" s="22">
        <v>235</v>
      </c>
      <c r="F11" s="21">
        <f t="shared" si="10"/>
        <v>274.16279069767444</v>
      </c>
      <c r="G11" s="26">
        <f t="shared" si="11"/>
        <v>-0.14284502502332685</v>
      </c>
      <c r="H11" s="31">
        <f t="shared" si="12"/>
        <v>258.30769230769232</v>
      </c>
      <c r="I11" s="26">
        <f t="shared" si="13"/>
        <v>-9.0232281119714153E-2</v>
      </c>
      <c r="J11">
        <v>5</v>
      </c>
      <c r="K11" s="22">
        <v>1175</v>
      </c>
      <c r="L11" s="1">
        <v>44960</v>
      </c>
      <c r="M11" t="s">
        <v>73</v>
      </c>
      <c r="N11">
        <v>1</v>
      </c>
      <c r="O11" t="str">
        <f>VLOOKUP(N11,Клиенты_[],4,FALSE)</f>
        <v>да</v>
      </c>
      <c r="P11" s="35">
        <f>VLOOKUP(N11,Клиенты_[],5,FALSE)</f>
        <v>44585</v>
      </c>
      <c r="Q11" s="23">
        <f t="shared" si="14"/>
        <v>375</v>
      </c>
      <c r="R11" t="str">
        <f>VLOOKUP(N11,Клиенты_[],7,FALSE)</f>
        <v>Россия</v>
      </c>
      <c r="S11" s="20" t="str">
        <f>VLOOKUP(N11,Клиенты_[],8,FALSE)</f>
        <v>Потап</v>
      </c>
      <c r="T11" s="20">
        <f t="shared" si="15"/>
        <v>2</v>
      </c>
      <c r="U11" s="20">
        <f t="shared" si="16"/>
        <v>1847</v>
      </c>
      <c r="V11" s="20">
        <f t="shared" si="17"/>
        <v>923.5</v>
      </c>
      <c r="W11" s="20">
        <f t="shared" si="18"/>
        <v>314</v>
      </c>
      <c r="X11" s="20">
        <f t="shared" si="9"/>
        <v>0.5</v>
      </c>
    </row>
    <row r="12" spans="1:24" x14ac:dyDescent="0.3">
      <c r="A12">
        <v>11</v>
      </c>
      <c r="B12">
        <v>217</v>
      </c>
      <c r="C12" t="str">
        <f>VLOOKUP(Продажи_[[#This Row],[id товара]],Товары_[],3,FALSE)</f>
        <v>Агрокомплекс</v>
      </c>
      <c r="D12" t="str">
        <f>VLOOKUP(Продажи_[[#This Row],[id товара]],Товары_[],2,FALSE)</f>
        <v>Мясо</v>
      </c>
      <c r="E12" s="22">
        <v>296</v>
      </c>
      <c r="F12" s="21">
        <f t="shared" si="10"/>
        <v>271.74545454545455</v>
      </c>
      <c r="G12" s="26">
        <f t="shared" si="11"/>
        <v>8.925465007359823E-2</v>
      </c>
      <c r="H12" s="31">
        <f t="shared" si="12"/>
        <v>311.2</v>
      </c>
      <c r="I12" s="26">
        <f t="shared" si="13"/>
        <v>-4.8843187660668308E-2</v>
      </c>
      <c r="J12">
        <v>2</v>
      </c>
      <c r="K12" s="22">
        <v>592</v>
      </c>
      <c r="L12" s="1">
        <v>45136</v>
      </c>
      <c r="M12" t="s">
        <v>70</v>
      </c>
      <c r="N12">
        <v>495</v>
      </c>
      <c r="O12" t="str">
        <f>VLOOKUP(N12,Клиенты_[],4,FALSE)</f>
        <v>да</v>
      </c>
      <c r="P12" s="35">
        <f>VLOOKUP(N12,Клиенты_[],5,FALSE)</f>
        <v>44654</v>
      </c>
      <c r="Q12" s="23">
        <f t="shared" si="14"/>
        <v>482</v>
      </c>
      <c r="R12" t="str">
        <f>VLOOKUP(N12,Клиенты_[],7,FALSE)</f>
        <v>Узбекистан</v>
      </c>
      <c r="S12" s="20" t="str">
        <f>VLOOKUP(N12,Клиенты_[],8,FALSE)</f>
        <v>Мефодий</v>
      </c>
      <c r="T12" s="20">
        <f t="shared" si="15"/>
        <v>2</v>
      </c>
      <c r="U12" s="20">
        <f t="shared" si="16"/>
        <v>842</v>
      </c>
      <c r="V12" s="20">
        <f t="shared" si="17"/>
        <v>421</v>
      </c>
      <c r="W12" s="20">
        <f t="shared" si="18"/>
        <v>191</v>
      </c>
      <c r="X12" s="20">
        <f t="shared" si="9"/>
        <v>0.5</v>
      </c>
    </row>
    <row r="13" spans="1:24" x14ac:dyDescent="0.3">
      <c r="A13">
        <v>12</v>
      </c>
      <c r="B13">
        <v>445</v>
      </c>
      <c r="C13" t="str">
        <f>VLOOKUP(Продажи_[[#This Row],[id товара]],Товары_[],3,FALSE)</f>
        <v>Сладов</v>
      </c>
      <c r="D13" t="str">
        <f>VLOOKUP(Продажи_[[#This Row],[id товара]],Товары_[],2,FALSE)</f>
        <v>Сахар</v>
      </c>
      <c r="E13" s="22">
        <v>109</v>
      </c>
      <c r="F13" s="21">
        <f t="shared" si="10"/>
        <v>252.76271186440678</v>
      </c>
      <c r="G13" s="26">
        <f t="shared" si="11"/>
        <v>-0.56876550660497549</v>
      </c>
      <c r="H13" s="31">
        <f t="shared" si="12"/>
        <v>240.26666666666668</v>
      </c>
      <c r="I13" s="26">
        <f t="shared" si="13"/>
        <v>-0.54633740288568267</v>
      </c>
      <c r="J13">
        <v>5</v>
      </c>
      <c r="K13" s="22">
        <v>545</v>
      </c>
      <c r="L13" s="1">
        <v>45394</v>
      </c>
      <c r="M13" t="s">
        <v>71</v>
      </c>
      <c r="N13">
        <v>353</v>
      </c>
      <c r="O13" t="str">
        <f>VLOOKUP(N13,Клиенты_[],4,FALSE)</f>
        <v>да</v>
      </c>
      <c r="P13" s="35">
        <f>VLOOKUP(N13,Клиенты_[],5,FALSE)</f>
        <v>44656</v>
      </c>
      <c r="Q13" s="23">
        <f t="shared" si="14"/>
        <v>738</v>
      </c>
      <c r="R13" t="str">
        <f>VLOOKUP(N13,Клиенты_[],7,FALSE)</f>
        <v>Таджикистан</v>
      </c>
      <c r="S13" s="20" t="str">
        <f>VLOOKUP(N13,Клиенты_[],8,FALSE)</f>
        <v>Влас</v>
      </c>
      <c r="T13" s="20">
        <f t="shared" si="15"/>
        <v>1</v>
      </c>
      <c r="U13" s="20">
        <f t="shared" si="16"/>
        <v>545</v>
      </c>
      <c r="V13" s="20">
        <f t="shared" si="17"/>
        <v>545</v>
      </c>
      <c r="W13" s="20">
        <f t="shared" si="18"/>
        <v>186</v>
      </c>
      <c r="X13" s="20">
        <f t="shared" si="9"/>
        <v>1</v>
      </c>
    </row>
    <row r="14" spans="1:24" x14ac:dyDescent="0.3">
      <c r="A14">
        <v>13</v>
      </c>
      <c r="B14">
        <v>284</v>
      </c>
      <c r="C14" t="str">
        <f>VLOOKUP(Продажи_[[#This Row],[id товара]],Товары_[],3,FALSE)</f>
        <v>Сава</v>
      </c>
      <c r="D14" t="str">
        <f>VLOOKUP(Продажи_[[#This Row],[id товара]],Товары_[],2,FALSE)</f>
        <v>Мясо</v>
      </c>
      <c r="E14" s="22">
        <v>213</v>
      </c>
      <c r="F14" s="21">
        <f t="shared" si="10"/>
        <v>271.74545454545455</v>
      </c>
      <c r="G14" s="26">
        <f t="shared" si="11"/>
        <v>-0.21617824167001209</v>
      </c>
      <c r="H14" s="31">
        <f t="shared" si="12"/>
        <v>212.8125</v>
      </c>
      <c r="I14" s="26">
        <f t="shared" si="13"/>
        <v>8.8105726872256263E-4</v>
      </c>
      <c r="J14">
        <v>3</v>
      </c>
      <c r="K14" s="22">
        <v>639</v>
      </c>
      <c r="L14" s="1">
        <v>45266</v>
      </c>
      <c r="M14" t="s">
        <v>68</v>
      </c>
      <c r="N14">
        <v>332</v>
      </c>
      <c r="O14" t="str">
        <f>VLOOKUP(N14,Клиенты_[],4,FALSE)</f>
        <v>нет</v>
      </c>
      <c r="P14" s="35">
        <f>VLOOKUP(N14,Клиенты_[],5,FALSE)</f>
        <v>44858</v>
      </c>
      <c r="Q14" s="23">
        <f t="shared" si="14"/>
        <v>408</v>
      </c>
      <c r="R14" t="str">
        <f>VLOOKUP(N14,Клиенты_[],7,FALSE)</f>
        <v>Узбекистан</v>
      </c>
      <c r="S14" s="20" t="str">
        <f>VLOOKUP(N14,Клиенты_[],8,FALSE)</f>
        <v>Агата</v>
      </c>
      <c r="T14" s="20">
        <f t="shared" si="15"/>
        <v>3</v>
      </c>
      <c r="U14" s="20">
        <f t="shared" si="16"/>
        <v>1349</v>
      </c>
      <c r="V14" s="20">
        <f t="shared" si="17"/>
        <v>449.66666666666669</v>
      </c>
      <c r="W14" s="20">
        <f t="shared" si="18"/>
        <v>191</v>
      </c>
      <c r="X14" s="20">
        <f t="shared" si="9"/>
        <v>0.33333333333333331</v>
      </c>
    </row>
    <row r="15" spans="1:24" x14ac:dyDescent="0.3">
      <c r="A15">
        <v>14</v>
      </c>
      <c r="B15">
        <v>116</v>
      </c>
      <c r="C15" t="str">
        <f>VLOOKUP(Продажи_[[#This Row],[id товара]],Товары_[],3,FALSE)</f>
        <v>Экстра</v>
      </c>
      <c r="D15" t="str">
        <f>VLOOKUP(Продажи_[[#This Row],[id товара]],Товары_[],2,FALSE)</f>
        <v>Соль</v>
      </c>
      <c r="E15" s="22">
        <v>190</v>
      </c>
      <c r="F15" s="21">
        <f t="shared" si="10"/>
        <v>264.8679245283019</v>
      </c>
      <c r="G15" s="26">
        <f t="shared" si="11"/>
        <v>-0.28266134777033769</v>
      </c>
      <c r="H15" s="31">
        <f t="shared" si="12"/>
        <v>320.84615384615387</v>
      </c>
      <c r="I15" s="26">
        <f t="shared" si="13"/>
        <v>-0.40781587149364662</v>
      </c>
      <c r="J15">
        <v>4</v>
      </c>
      <c r="K15" s="22">
        <v>760</v>
      </c>
      <c r="L15" s="1">
        <v>45133</v>
      </c>
      <c r="M15" t="s">
        <v>74</v>
      </c>
      <c r="N15">
        <v>414</v>
      </c>
      <c r="O15" t="str">
        <f>VLOOKUP(N15,Клиенты_[],4,FALSE)</f>
        <v>нет</v>
      </c>
      <c r="P15" s="35">
        <f>VLOOKUP(N15,Клиенты_[],5,FALSE)</f>
        <v>44794</v>
      </c>
      <c r="Q15" s="23">
        <f t="shared" si="14"/>
        <v>339</v>
      </c>
      <c r="R15" t="str">
        <f>VLOOKUP(N15,Клиенты_[],7,FALSE)</f>
        <v>Беларусь</v>
      </c>
      <c r="S15" s="20" t="str">
        <f>VLOOKUP(N15,Клиенты_[],8,FALSE)</f>
        <v>Юлия</v>
      </c>
      <c r="T15" s="20">
        <f t="shared" si="15"/>
        <v>3</v>
      </c>
      <c r="U15" s="20">
        <f t="shared" si="16"/>
        <v>2868</v>
      </c>
      <c r="V15" s="20">
        <f t="shared" si="17"/>
        <v>956</v>
      </c>
      <c r="W15" s="20">
        <f t="shared" si="18"/>
        <v>122</v>
      </c>
      <c r="X15" s="20">
        <f t="shared" si="9"/>
        <v>0.33333333333333331</v>
      </c>
    </row>
    <row r="16" spans="1:24" x14ac:dyDescent="0.3">
      <c r="A16">
        <v>15</v>
      </c>
      <c r="B16">
        <v>378</v>
      </c>
      <c r="C16" t="str">
        <f>VLOOKUP(Продажи_[[#This Row],[id товара]],Товары_[],3,FALSE)</f>
        <v>Фруктовый сад</v>
      </c>
      <c r="D16" t="str">
        <f>VLOOKUP(Продажи_[[#This Row],[id товара]],Товары_[],2,FALSE)</f>
        <v>Сок</v>
      </c>
      <c r="E16" s="22">
        <v>237</v>
      </c>
      <c r="F16" s="21">
        <f t="shared" si="10"/>
        <v>268.60344827586209</v>
      </c>
      <c r="G16" s="26">
        <f t="shared" si="11"/>
        <v>-0.11765838628923564</v>
      </c>
      <c r="H16" s="31">
        <f t="shared" si="12"/>
        <v>281.96875</v>
      </c>
      <c r="I16" s="26">
        <f t="shared" si="13"/>
        <v>-0.15948132550149619</v>
      </c>
      <c r="J16">
        <v>1</v>
      </c>
      <c r="K16" s="22">
        <v>237</v>
      </c>
      <c r="L16" s="1">
        <v>44972</v>
      </c>
      <c r="M16" t="s">
        <v>70</v>
      </c>
      <c r="N16">
        <v>236</v>
      </c>
      <c r="O16" t="str">
        <f>VLOOKUP(N16,Клиенты_[],4,FALSE)</f>
        <v>да</v>
      </c>
      <c r="P16" s="35">
        <f>VLOOKUP(N16,Клиенты_[],5,FALSE)</f>
        <v>44820</v>
      </c>
      <c r="Q16" s="23">
        <f t="shared" si="14"/>
        <v>152</v>
      </c>
      <c r="R16" t="str">
        <f>VLOOKUP(N16,Клиенты_[],7,FALSE)</f>
        <v>Узбекистан</v>
      </c>
      <c r="S16" s="20" t="str">
        <f>VLOOKUP(N16,Клиенты_[],8,FALSE)</f>
        <v>Лонгин</v>
      </c>
      <c r="T16" s="20">
        <f t="shared" si="15"/>
        <v>2</v>
      </c>
      <c r="U16" s="20">
        <f t="shared" si="16"/>
        <v>1071</v>
      </c>
      <c r="V16" s="20">
        <f t="shared" si="17"/>
        <v>535.5</v>
      </c>
      <c r="W16" s="20">
        <f t="shared" si="18"/>
        <v>191</v>
      </c>
      <c r="X16" s="20">
        <f t="shared" si="9"/>
        <v>0.5</v>
      </c>
    </row>
    <row r="17" spans="1:24" x14ac:dyDescent="0.3">
      <c r="A17">
        <v>666</v>
      </c>
      <c r="B17">
        <v>37</v>
      </c>
      <c r="C17" t="str">
        <f>VLOOKUP(Продажи_[[#This Row],[id товара]],Товары_[],3,FALSE)</f>
        <v>Илецкая</v>
      </c>
      <c r="D17" t="str">
        <f>VLOOKUP(Продажи_[[#This Row],[id товара]],Товары_[],2,FALSE)</f>
        <v>Соль</v>
      </c>
      <c r="E17" s="22">
        <v>411</v>
      </c>
      <c r="F17" s="21">
        <f t="shared" si="10"/>
        <v>264.8679245283019</v>
      </c>
      <c r="G17" s="26">
        <f t="shared" si="11"/>
        <v>0.55171676877048004</v>
      </c>
      <c r="H17" s="31">
        <f t="shared" si="12"/>
        <v>238.16666666666666</v>
      </c>
      <c r="I17" s="26">
        <f t="shared" si="13"/>
        <v>0.7256822953114066</v>
      </c>
      <c r="J17">
        <v>5</v>
      </c>
      <c r="K17" s="22">
        <v>2055</v>
      </c>
      <c r="L17" s="1">
        <v>45140</v>
      </c>
      <c r="M17" t="s">
        <v>75</v>
      </c>
      <c r="N17">
        <v>7</v>
      </c>
      <c r="O17" t="str">
        <f>VLOOKUP(N17,Клиенты_[],4,FALSE)</f>
        <v>да</v>
      </c>
      <c r="P17" s="35">
        <f>VLOOKUP(N17,Клиенты_[],5,FALSE)</f>
        <v>44893</v>
      </c>
      <c r="Q17" s="23">
        <f t="shared" si="14"/>
        <v>247</v>
      </c>
      <c r="R17" t="str">
        <f>VLOOKUP(N17,Клиенты_[],7,FALSE)</f>
        <v>Россия</v>
      </c>
      <c r="S17" s="20" t="str">
        <f>VLOOKUP(N17,Клиенты_[],8,FALSE)</f>
        <v>Раиса</v>
      </c>
      <c r="T17" s="20">
        <f t="shared" si="15"/>
        <v>2</v>
      </c>
      <c r="U17" s="20">
        <f t="shared" si="16"/>
        <v>2755</v>
      </c>
      <c r="V17" s="20">
        <f t="shared" si="17"/>
        <v>1377.5</v>
      </c>
      <c r="W17" s="20">
        <f t="shared" si="18"/>
        <v>314</v>
      </c>
      <c r="X17" s="20">
        <f t="shared" si="9"/>
        <v>0.5</v>
      </c>
    </row>
    <row r="18" spans="1:24" x14ac:dyDescent="0.3">
      <c r="A18">
        <v>763</v>
      </c>
      <c r="B18">
        <v>483</v>
      </c>
      <c r="C18" t="str">
        <f>VLOOKUP(Продажи_[[#This Row],[id товара]],Товары_[],3,FALSE)</f>
        <v>Дымов</v>
      </c>
      <c r="D18" t="str">
        <f>VLOOKUP(Продажи_[[#This Row],[id товара]],Товары_[],2,FALSE)</f>
        <v>Колбаса</v>
      </c>
      <c r="E18" s="22">
        <v>140</v>
      </c>
      <c r="F18" s="21">
        <f t="shared" si="10"/>
        <v>286.92307692307691</v>
      </c>
      <c r="G18" s="26">
        <f t="shared" si="11"/>
        <v>-0.51206434316353877</v>
      </c>
      <c r="H18" s="31">
        <f t="shared" si="12"/>
        <v>312.66666666666669</v>
      </c>
      <c r="I18" s="26">
        <f t="shared" si="13"/>
        <v>-0.55223880597014929</v>
      </c>
      <c r="J18">
        <v>5</v>
      </c>
      <c r="K18" s="22">
        <v>700</v>
      </c>
      <c r="L18" s="1">
        <v>45244</v>
      </c>
      <c r="M18" t="s">
        <v>74</v>
      </c>
      <c r="N18">
        <v>7</v>
      </c>
      <c r="O18" t="str">
        <f>VLOOKUP(N18,Клиенты_[],4,FALSE)</f>
        <v>да</v>
      </c>
      <c r="P18" s="35">
        <f>VLOOKUP(N18,Клиенты_[],5,FALSE)</f>
        <v>44893</v>
      </c>
      <c r="Q18" s="23">
        <f t="shared" si="14"/>
        <v>351</v>
      </c>
      <c r="R18" t="str">
        <f>VLOOKUP(N18,Клиенты_[],7,FALSE)</f>
        <v>Россия</v>
      </c>
      <c r="S18" s="20" t="str">
        <f>VLOOKUP(N18,Клиенты_[],8,FALSE)</f>
        <v>Раиса</v>
      </c>
      <c r="T18" s="20">
        <f t="shared" si="15"/>
        <v>2</v>
      </c>
      <c r="U18" s="20">
        <f t="shared" si="16"/>
        <v>2755</v>
      </c>
      <c r="V18" s="20">
        <f t="shared" si="17"/>
        <v>1377.5</v>
      </c>
      <c r="W18" s="20">
        <f t="shared" si="18"/>
        <v>314</v>
      </c>
      <c r="X18" s="20">
        <f t="shared" si="9"/>
        <v>0.5</v>
      </c>
    </row>
    <row r="19" spans="1:24" x14ac:dyDescent="0.3">
      <c r="A19">
        <v>18</v>
      </c>
      <c r="B19">
        <v>337</v>
      </c>
      <c r="C19" t="str">
        <f>VLOOKUP(Продажи_[[#This Row],[id товара]],Товары_[],3,FALSE)</f>
        <v>Паста Зара</v>
      </c>
      <c r="D19" t="str">
        <f>VLOOKUP(Продажи_[[#This Row],[id товара]],Товары_[],2,FALSE)</f>
        <v>Макароны</v>
      </c>
      <c r="E19" s="22">
        <v>419</v>
      </c>
      <c r="F19" s="21">
        <f t="shared" si="10"/>
        <v>265.47674418604652</v>
      </c>
      <c r="G19" s="26">
        <f t="shared" si="11"/>
        <v>0.57829267224387881</v>
      </c>
      <c r="H19" s="31">
        <f t="shared" si="12"/>
        <v>276.67567567567568</v>
      </c>
      <c r="I19" s="26">
        <f t="shared" si="13"/>
        <v>0.51440851812054311</v>
      </c>
      <c r="J19">
        <v>2</v>
      </c>
      <c r="K19" s="22">
        <v>838</v>
      </c>
      <c r="L19" s="1">
        <v>45116</v>
      </c>
      <c r="M19" t="s">
        <v>68</v>
      </c>
      <c r="N19">
        <v>223</v>
      </c>
      <c r="O19" t="str">
        <f>VLOOKUP(N19,Клиенты_[],4,FALSE)</f>
        <v>да</v>
      </c>
      <c r="P19" s="35">
        <f>VLOOKUP(N19,Клиенты_[],5,FALSE)</f>
        <v>44893</v>
      </c>
      <c r="Q19" s="23">
        <f t="shared" si="14"/>
        <v>223</v>
      </c>
      <c r="R19" t="str">
        <f>VLOOKUP(N19,Клиенты_[],7,FALSE)</f>
        <v>Украина</v>
      </c>
      <c r="S19" s="20" t="str">
        <f>VLOOKUP(N19,Клиенты_[],8,FALSE)</f>
        <v>Вероника</v>
      </c>
      <c r="T19" s="20">
        <f t="shared" si="15"/>
        <v>2</v>
      </c>
      <c r="U19" s="20">
        <f t="shared" si="16"/>
        <v>1099</v>
      </c>
      <c r="V19" s="20">
        <f t="shared" si="17"/>
        <v>549.5</v>
      </c>
      <c r="W19" s="20">
        <f t="shared" si="18"/>
        <v>187</v>
      </c>
      <c r="X19" s="20">
        <f t="shared" si="9"/>
        <v>0.5</v>
      </c>
    </row>
    <row r="20" spans="1:24" x14ac:dyDescent="0.3">
      <c r="A20">
        <v>296</v>
      </c>
      <c r="B20">
        <v>43</v>
      </c>
      <c r="C20" t="str">
        <f>VLOOKUP(Продажи_[[#This Row],[id товара]],Товары_[],3,FALSE)</f>
        <v>КДВ</v>
      </c>
      <c r="D20" t="str">
        <f>VLOOKUP(Продажи_[[#This Row],[id товара]],Товары_[],2,FALSE)</f>
        <v>Печенье</v>
      </c>
      <c r="E20" s="22">
        <v>457</v>
      </c>
      <c r="F20" s="21">
        <f t="shared" si="10"/>
        <v>283.468085106383</v>
      </c>
      <c r="G20" s="26">
        <f t="shared" si="11"/>
        <v>0.61217443518726999</v>
      </c>
      <c r="H20" s="31">
        <f t="shared" si="12"/>
        <v>323.07692307692309</v>
      </c>
      <c r="I20" s="26">
        <f t="shared" si="13"/>
        <v>0.41452380952380952</v>
      </c>
      <c r="J20">
        <v>3</v>
      </c>
      <c r="K20" s="22">
        <v>1371</v>
      </c>
      <c r="L20" s="1">
        <v>44943</v>
      </c>
      <c r="M20" t="s">
        <v>73</v>
      </c>
      <c r="N20">
        <v>13</v>
      </c>
      <c r="O20" t="str">
        <f>VLOOKUP(N20,Клиенты_[],4,FALSE)</f>
        <v>нет</v>
      </c>
      <c r="P20" s="35">
        <f>VLOOKUP(N20,Клиенты_[],5,FALSE)</f>
        <v>44724</v>
      </c>
      <c r="Q20" s="23">
        <f t="shared" si="14"/>
        <v>219</v>
      </c>
      <c r="R20" t="str">
        <f>VLOOKUP(N20,Клиенты_[],7,FALSE)</f>
        <v>Россия</v>
      </c>
      <c r="S20" s="20" t="str">
        <f>VLOOKUP(N20,Клиенты_[],8,FALSE)</f>
        <v>Елена</v>
      </c>
      <c r="T20" s="20">
        <f t="shared" si="15"/>
        <v>2</v>
      </c>
      <c r="U20" s="20">
        <f t="shared" si="16"/>
        <v>1791</v>
      </c>
      <c r="V20" s="20">
        <f t="shared" si="17"/>
        <v>895.5</v>
      </c>
      <c r="W20" s="20">
        <f t="shared" si="18"/>
        <v>314</v>
      </c>
      <c r="X20" s="20">
        <f t="shared" si="9"/>
        <v>0.5</v>
      </c>
    </row>
    <row r="21" spans="1:24" x14ac:dyDescent="0.3">
      <c r="A21">
        <v>20</v>
      </c>
      <c r="B21">
        <v>310</v>
      </c>
      <c r="C21" t="str">
        <f>VLOOKUP(Продажи_[[#This Row],[id товара]],Товары_[],3,FALSE)</f>
        <v>Паста Зара</v>
      </c>
      <c r="D21" t="str">
        <f>VLOOKUP(Продажи_[[#This Row],[id товара]],Товары_[],2,FALSE)</f>
        <v>Макароны</v>
      </c>
      <c r="E21" s="22">
        <v>458</v>
      </c>
      <c r="F21" s="21">
        <f t="shared" si="10"/>
        <v>265.47674418604652</v>
      </c>
      <c r="G21" s="26">
        <f t="shared" si="11"/>
        <v>0.72519819543603004</v>
      </c>
      <c r="H21" s="31">
        <f t="shared" si="12"/>
        <v>276.67567567567568</v>
      </c>
      <c r="I21" s="26">
        <f t="shared" si="13"/>
        <v>0.65536778353033109</v>
      </c>
      <c r="J21">
        <v>2</v>
      </c>
      <c r="K21" s="22">
        <v>916</v>
      </c>
      <c r="L21" s="1">
        <v>45158</v>
      </c>
      <c r="M21" t="s">
        <v>76</v>
      </c>
      <c r="N21">
        <v>481</v>
      </c>
      <c r="O21" t="str">
        <f>VLOOKUP(N21,Клиенты_[],4,FALSE)</f>
        <v>да</v>
      </c>
      <c r="P21" s="35">
        <f>VLOOKUP(N21,Клиенты_[],5,FALSE)</f>
        <v>44756</v>
      </c>
      <c r="Q21" s="23">
        <f t="shared" si="14"/>
        <v>402</v>
      </c>
      <c r="R21" t="str">
        <f>VLOOKUP(N21,Клиенты_[],7,FALSE)</f>
        <v>Беларусь</v>
      </c>
      <c r="S21" s="20" t="str">
        <f>VLOOKUP(N21,Клиенты_[],8,FALSE)</f>
        <v>Лидия</v>
      </c>
      <c r="T21" s="20">
        <f t="shared" si="15"/>
        <v>5</v>
      </c>
      <c r="U21" s="20">
        <f t="shared" si="16"/>
        <v>2576</v>
      </c>
      <c r="V21" s="20">
        <f t="shared" si="17"/>
        <v>515.20000000000005</v>
      </c>
      <c r="W21" s="20">
        <f t="shared" si="18"/>
        <v>122</v>
      </c>
      <c r="X21" s="20">
        <f t="shared" si="9"/>
        <v>0.2</v>
      </c>
    </row>
    <row r="22" spans="1:24" x14ac:dyDescent="0.3">
      <c r="A22">
        <v>21</v>
      </c>
      <c r="B22">
        <v>137</v>
      </c>
      <c r="C22" t="str">
        <f>VLOOKUP(Продажи_[[#This Row],[id товара]],Товары_[],3,FALSE)</f>
        <v>Экзотик</v>
      </c>
      <c r="D22" t="str">
        <f>VLOOKUP(Продажи_[[#This Row],[id товара]],Товары_[],2,FALSE)</f>
        <v>Фрукты</v>
      </c>
      <c r="E22" s="22">
        <v>152</v>
      </c>
      <c r="F22" s="21">
        <f t="shared" si="10"/>
        <v>274.16279069767444</v>
      </c>
      <c r="G22" s="26">
        <f t="shared" si="11"/>
        <v>-0.4455848672491306</v>
      </c>
      <c r="H22" s="31">
        <f t="shared" si="12"/>
        <v>253.6875</v>
      </c>
      <c r="I22" s="26">
        <f t="shared" si="13"/>
        <v>-0.40083764474008376</v>
      </c>
      <c r="J22">
        <v>2</v>
      </c>
      <c r="K22" s="22">
        <v>304</v>
      </c>
      <c r="L22" s="1">
        <v>45244</v>
      </c>
      <c r="M22" t="s">
        <v>66</v>
      </c>
      <c r="N22">
        <v>363</v>
      </c>
      <c r="O22" t="str">
        <f>VLOOKUP(N22,Клиенты_[],4,FALSE)</f>
        <v>нет</v>
      </c>
      <c r="P22" s="35">
        <f>VLOOKUP(N22,Клиенты_[],5,FALSE)</f>
        <v>44675</v>
      </c>
      <c r="Q22" s="23">
        <f t="shared" si="14"/>
        <v>569</v>
      </c>
      <c r="R22" t="str">
        <f>VLOOKUP(N22,Клиенты_[],7,FALSE)</f>
        <v>Узбекистан</v>
      </c>
      <c r="S22" s="20" t="str">
        <f>VLOOKUP(N22,Клиенты_[],8,FALSE)</f>
        <v>Сорокина</v>
      </c>
      <c r="T22" s="20">
        <f t="shared" si="15"/>
        <v>2</v>
      </c>
      <c r="U22" s="20">
        <f t="shared" si="16"/>
        <v>648</v>
      </c>
      <c r="V22" s="20">
        <f t="shared" si="17"/>
        <v>324</v>
      </c>
      <c r="W22" s="20">
        <f t="shared" si="18"/>
        <v>191</v>
      </c>
      <c r="X22" s="20">
        <f t="shared" si="9"/>
        <v>0.5</v>
      </c>
    </row>
    <row r="23" spans="1:24" x14ac:dyDescent="0.3">
      <c r="A23">
        <v>22</v>
      </c>
      <c r="B23">
        <v>385</v>
      </c>
      <c r="C23" t="str">
        <f>VLOOKUP(Продажи_[[#This Row],[id товара]],Товары_[],3,FALSE)</f>
        <v>Макфа</v>
      </c>
      <c r="D23" t="str">
        <f>VLOOKUP(Продажи_[[#This Row],[id товара]],Товары_[],2,FALSE)</f>
        <v>Макароны</v>
      </c>
      <c r="E23" s="22">
        <v>352</v>
      </c>
      <c r="F23" s="21">
        <f t="shared" si="10"/>
        <v>265.47674418604652</v>
      </c>
      <c r="G23" s="26">
        <f t="shared" si="11"/>
        <v>0.32591651701633739</v>
      </c>
      <c r="H23" s="31">
        <f t="shared" si="12"/>
        <v>329.27272727272725</v>
      </c>
      <c r="I23" s="26">
        <f t="shared" si="13"/>
        <v>6.9022639425731613E-2</v>
      </c>
      <c r="J23">
        <v>2</v>
      </c>
      <c r="K23" s="22">
        <v>704</v>
      </c>
      <c r="L23" s="1">
        <v>45123</v>
      </c>
      <c r="M23" t="s">
        <v>71</v>
      </c>
      <c r="N23">
        <v>397</v>
      </c>
      <c r="O23" t="str">
        <f>VLOOKUP(N23,Клиенты_[],4,FALSE)</f>
        <v>нет</v>
      </c>
      <c r="P23" s="35">
        <f>VLOOKUP(N23,Клиенты_[],5,FALSE)</f>
        <v>44728</v>
      </c>
      <c r="Q23" s="23">
        <f t="shared" si="14"/>
        <v>395</v>
      </c>
      <c r="R23" t="str">
        <f>VLOOKUP(N23,Клиенты_[],7,FALSE)</f>
        <v>Беларусь</v>
      </c>
      <c r="S23" s="20" t="str">
        <f>VLOOKUP(N23,Клиенты_[],8,FALSE)</f>
        <v>Нинель</v>
      </c>
      <c r="T23" s="20">
        <f t="shared" si="15"/>
        <v>4</v>
      </c>
      <c r="U23" s="20">
        <f t="shared" si="16"/>
        <v>2145</v>
      </c>
      <c r="V23" s="20">
        <f t="shared" si="17"/>
        <v>536.25</v>
      </c>
      <c r="W23" s="20">
        <f t="shared" si="18"/>
        <v>122</v>
      </c>
      <c r="X23" s="20">
        <f t="shared" si="9"/>
        <v>0.25</v>
      </c>
    </row>
    <row r="24" spans="1:24" x14ac:dyDescent="0.3">
      <c r="A24">
        <v>634</v>
      </c>
      <c r="B24">
        <v>111</v>
      </c>
      <c r="C24" t="str">
        <f>VLOOKUP(Продажи_[[#This Row],[id товара]],Товары_[],3,FALSE)</f>
        <v>Сладов</v>
      </c>
      <c r="D24" t="str">
        <f>VLOOKUP(Продажи_[[#This Row],[id товара]],Товары_[],2,FALSE)</f>
        <v>Сахар</v>
      </c>
      <c r="E24" s="22">
        <v>420</v>
      </c>
      <c r="F24" s="21">
        <f t="shared" si="10"/>
        <v>252.76271186440678</v>
      </c>
      <c r="G24" s="26">
        <f t="shared" si="11"/>
        <v>0.66163749748541534</v>
      </c>
      <c r="H24" s="31">
        <f t="shared" si="12"/>
        <v>240.26666666666668</v>
      </c>
      <c r="I24" s="26">
        <f t="shared" si="13"/>
        <v>0.74805771365149831</v>
      </c>
      <c r="J24">
        <v>1</v>
      </c>
      <c r="K24" s="22">
        <v>420</v>
      </c>
      <c r="L24" s="1">
        <v>45295</v>
      </c>
      <c r="M24" t="s">
        <v>67</v>
      </c>
      <c r="N24">
        <v>13</v>
      </c>
      <c r="O24" t="str">
        <f>VLOOKUP(N24,Клиенты_[],4,FALSE)</f>
        <v>нет</v>
      </c>
      <c r="P24" s="35">
        <f>VLOOKUP(N24,Клиенты_[],5,FALSE)</f>
        <v>44724</v>
      </c>
      <c r="Q24" s="23">
        <f t="shared" si="14"/>
        <v>571</v>
      </c>
      <c r="R24" t="str">
        <f>VLOOKUP(N24,Клиенты_[],7,FALSE)</f>
        <v>Россия</v>
      </c>
      <c r="S24" s="20" t="str">
        <f>VLOOKUP(N24,Клиенты_[],8,FALSE)</f>
        <v>Елена</v>
      </c>
      <c r="T24" s="20">
        <f t="shared" si="15"/>
        <v>2</v>
      </c>
      <c r="U24" s="20">
        <f t="shared" si="16"/>
        <v>1791</v>
      </c>
      <c r="V24" s="20">
        <f t="shared" si="17"/>
        <v>895.5</v>
      </c>
      <c r="W24" s="20">
        <f t="shared" si="18"/>
        <v>314</v>
      </c>
      <c r="X24" s="20">
        <f t="shared" si="9"/>
        <v>0.5</v>
      </c>
    </row>
    <row r="25" spans="1:24" x14ac:dyDescent="0.3">
      <c r="A25">
        <v>24</v>
      </c>
      <c r="B25">
        <v>451</v>
      </c>
      <c r="C25" t="str">
        <f>VLOOKUP(Продажи_[[#This Row],[id товара]],Товары_[],3,FALSE)</f>
        <v>Белый Злат</v>
      </c>
      <c r="D25" t="str">
        <f>VLOOKUP(Продажи_[[#This Row],[id товара]],Товары_[],2,FALSE)</f>
        <v>Рис</v>
      </c>
      <c r="E25" s="22">
        <v>161</v>
      </c>
      <c r="F25" s="21">
        <f t="shared" si="10"/>
        <v>258.375</v>
      </c>
      <c r="G25" s="26">
        <f t="shared" si="11"/>
        <v>-0.37687469762941461</v>
      </c>
      <c r="H25" s="31">
        <f t="shared" si="12"/>
        <v>269.70588235294116</v>
      </c>
      <c r="I25" s="26">
        <f t="shared" si="13"/>
        <v>-0.40305343511450376</v>
      </c>
      <c r="J25">
        <v>4</v>
      </c>
      <c r="K25" s="22">
        <v>644</v>
      </c>
      <c r="L25" s="1">
        <v>44966</v>
      </c>
      <c r="M25" t="s">
        <v>72</v>
      </c>
      <c r="N25">
        <v>39</v>
      </c>
      <c r="O25" t="str">
        <f>VLOOKUP(N25,Клиенты_[],4,FALSE)</f>
        <v>да</v>
      </c>
      <c r="P25" s="35">
        <f>VLOOKUP(N25,Клиенты_[],5,FALSE)</f>
        <v>44653</v>
      </c>
      <c r="Q25" s="23">
        <f t="shared" si="14"/>
        <v>313</v>
      </c>
      <c r="R25" t="str">
        <f>VLOOKUP(N25,Клиенты_[],7,FALSE)</f>
        <v>Беларусь</v>
      </c>
      <c r="S25" s="20" t="str">
        <f>VLOOKUP(N25,Клиенты_[],8,FALSE)</f>
        <v>Олимпий</v>
      </c>
      <c r="T25" s="20">
        <f t="shared" si="15"/>
        <v>2</v>
      </c>
      <c r="U25" s="20">
        <f t="shared" si="16"/>
        <v>2189</v>
      </c>
      <c r="V25" s="20">
        <f t="shared" si="17"/>
        <v>1094.5</v>
      </c>
      <c r="W25" s="20">
        <f t="shared" si="18"/>
        <v>122</v>
      </c>
      <c r="X25" s="20">
        <f t="shared" si="9"/>
        <v>0.5</v>
      </c>
    </row>
    <row r="26" spans="1:24" x14ac:dyDescent="0.3">
      <c r="A26">
        <v>25</v>
      </c>
      <c r="B26">
        <v>7</v>
      </c>
      <c r="C26" t="str">
        <f>VLOOKUP(Продажи_[[#This Row],[id товара]],Товары_[],3,FALSE)</f>
        <v>President</v>
      </c>
      <c r="D26" t="str">
        <f>VLOOKUP(Продажи_[[#This Row],[id товара]],Товары_[],2,FALSE)</f>
        <v>Сыр</v>
      </c>
      <c r="E26" s="22">
        <v>362</v>
      </c>
      <c r="F26" s="21">
        <f t="shared" si="10"/>
        <v>262.63492063492066</v>
      </c>
      <c r="G26" s="26">
        <f t="shared" si="11"/>
        <v>0.37833917563157238</v>
      </c>
      <c r="H26" s="31">
        <f t="shared" si="12"/>
        <v>238.72222222222223</v>
      </c>
      <c r="I26" s="26">
        <f t="shared" si="13"/>
        <v>0.51640679543867818</v>
      </c>
      <c r="J26">
        <v>1</v>
      </c>
      <c r="K26" s="22">
        <v>362</v>
      </c>
      <c r="L26" s="1">
        <v>45326</v>
      </c>
      <c r="M26" t="s">
        <v>69</v>
      </c>
      <c r="N26">
        <v>303</v>
      </c>
      <c r="O26" t="str">
        <f>VLOOKUP(N26,Клиенты_[],4,FALSE)</f>
        <v>нет</v>
      </c>
      <c r="P26" s="35">
        <f>VLOOKUP(N26,Клиенты_[],5,FALSE)</f>
        <v>44689</v>
      </c>
      <c r="Q26" s="23">
        <f t="shared" si="14"/>
        <v>637</v>
      </c>
      <c r="R26" t="str">
        <f>VLOOKUP(N26,Клиенты_[],7,FALSE)</f>
        <v>Узбекистан</v>
      </c>
      <c r="S26" s="20" t="str">
        <f>VLOOKUP(N26,Клиенты_[],8,FALSE)</f>
        <v>Чеслав</v>
      </c>
      <c r="T26" s="20">
        <f t="shared" si="15"/>
        <v>2</v>
      </c>
      <c r="U26" s="20">
        <f t="shared" si="16"/>
        <v>1914</v>
      </c>
      <c r="V26" s="20">
        <f t="shared" si="17"/>
        <v>957</v>
      </c>
      <c r="W26" s="20">
        <f t="shared" si="18"/>
        <v>191</v>
      </c>
      <c r="X26" s="20">
        <f t="shared" si="9"/>
        <v>0.5</v>
      </c>
    </row>
    <row r="27" spans="1:24" x14ac:dyDescent="0.3">
      <c r="A27">
        <v>26</v>
      </c>
      <c r="B27">
        <v>495</v>
      </c>
      <c r="C27" t="str">
        <f>VLOOKUP(Продажи_[[#This Row],[id товара]],Товары_[],3,FALSE)</f>
        <v>Greenfield</v>
      </c>
      <c r="D27" t="str">
        <f>VLOOKUP(Продажи_[[#This Row],[id товара]],Товары_[],2,FALSE)</f>
        <v>Чай</v>
      </c>
      <c r="E27" s="22">
        <v>312</v>
      </c>
      <c r="F27" s="21">
        <f t="shared" si="10"/>
        <v>271.18181818181819</v>
      </c>
      <c r="G27" s="26">
        <f t="shared" si="11"/>
        <v>0.15051961112973511</v>
      </c>
      <c r="H27" s="31">
        <f t="shared" si="12"/>
        <v>291.45454545454544</v>
      </c>
      <c r="I27" s="26">
        <f t="shared" si="13"/>
        <v>7.049282595134132E-2</v>
      </c>
      <c r="J27">
        <v>1</v>
      </c>
      <c r="K27" s="22">
        <v>312</v>
      </c>
      <c r="L27" s="1">
        <v>45174</v>
      </c>
      <c r="M27" t="s">
        <v>73</v>
      </c>
      <c r="N27">
        <v>422</v>
      </c>
      <c r="O27" t="str">
        <f>VLOOKUP(N27,Клиенты_[],4,FALSE)</f>
        <v>нет</v>
      </c>
      <c r="P27" s="35">
        <f>VLOOKUP(N27,Клиенты_[],5,FALSE)</f>
        <v>44784</v>
      </c>
      <c r="Q27" s="23">
        <f t="shared" si="14"/>
        <v>390</v>
      </c>
      <c r="R27" t="str">
        <f>VLOOKUP(N27,Клиенты_[],7,FALSE)</f>
        <v>Украина</v>
      </c>
      <c r="S27" s="20" t="str">
        <f>VLOOKUP(N27,Клиенты_[],8,FALSE)</f>
        <v>Карл</v>
      </c>
      <c r="T27" s="20">
        <f t="shared" si="15"/>
        <v>2</v>
      </c>
      <c r="U27" s="20">
        <f t="shared" si="16"/>
        <v>1472</v>
      </c>
      <c r="V27" s="20">
        <f t="shared" si="17"/>
        <v>736</v>
      </c>
      <c r="W27" s="20">
        <f t="shared" si="18"/>
        <v>187</v>
      </c>
      <c r="X27" s="20">
        <f t="shared" si="9"/>
        <v>0.5</v>
      </c>
    </row>
    <row r="28" spans="1:24" x14ac:dyDescent="0.3">
      <c r="A28">
        <v>27</v>
      </c>
      <c r="B28">
        <v>415</v>
      </c>
      <c r="C28" t="str">
        <f>VLOOKUP(Продажи_[[#This Row],[id товара]],Товары_[],3,FALSE)</f>
        <v>Pringles</v>
      </c>
      <c r="D28" t="str">
        <f>VLOOKUP(Продажи_[[#This Row],[id товара]],Товары_[],2,FALSE)</f>
        <v>Чипсы</v>
      </c>
      <c r="E28" s="22">
        <v>311</v>
      </c>
      <c r="F28" s="21">
        <f t="shared" si="10"/>
        <v>273.72549019607845</v>
      </c>
      <c r="G28" s="26">
        <f t="shared" si="11"/>
        <v>0.13617478510028636</v>
      </c>
      <c r="H28" s="31">
        <f t="shared" si="12"/>
        <v>280.23809523809524</v>
      </c>
      <c r="I28" s="26">
        <f t="shared" si="13"/>
        <v>0.10977060322854704</v>
      </c>
      <c r="J28">
        <v>5</v>
      </c>
      <c r="K28" s="22">
        <v>1555</v>
      </c>
      <c r="L28" s="1">
        <v>45099</v>
      </c>
      <c r="M28" t="s">
        <v>77</v>
      </c>
      <c r="N28">
        <v>24</v>
      </c>
      <c r="O28" t="str">
        <f>VLOOKUP(N28,Клиенты_[],4,FALSE)</f>
        <v>да</v>
      </c>
      <c r="P28" s="35">
        <f>VLOOKUP(N28,Клиенты_[],5,FALSE)</f>
        <v>44609</v>
      </c>
      <c r="Q28" s="23">
        <f t="shared" si="14"/>
        <v>490</v>
      </c>
      <c r="R28" t="str">
        <f>VLOOKUP(N28,Клиенты_[],7,FALSE)</f>
        <v>Узбекистан</v>
      </c>
      <c r="S28" s="20" t="str">
        <f>VLOOKUP(N28,Клиенты_[],8,FALSE)</f>
        <v>Ульяна</v>
      </c>
      <c r="T28" s="20">
        <f t="shared" si="15"/>
        <v>3</v>
      </c>
      <c r="U28" s="20">
        <f t="shared" si="16"/>
        <v>4112</v>
      </c>
      <c r="V28" s="20">
        <f t="shared" si="17"/>
        <v>1370.6666666666667</v>
      </c>
      <c r="W28" s="20">
        <f t="shared" si="18"/>
        <v>191</v>
      </c>
      <c r="X28" s="20">
        <f t="shared" si="9"/>
        <v>0.33333333333333331</v>
      </c>
    </row>
    <row r="29" spans="1:24" x14ac:dyDescent="0.3">
      <c r="A29">
        <v>381</v>
      </c>
      <c r="B29">
        <v>71</v>
      </c>
      <c r="C29" t="str">
        <f>VLOOKUP(Продажи_[[#This Row],[id товара]],Товары_[],3,FALSE)</f>
        <v>Белогорье</v>
      </c>
      <c r="D29" t="str">
        <f>VLOOKUP(Продажи_[[#This Row],[id товара]],Товары_[],2,FALSE)</f>
        <v>Печенье</v>
      </c>
      <c r="E29" s="22">
        <v>125</v>
      </c>
      <c r="F29" s="21">
        <f t="shared" si="10"/>
        <v>283.468085106383</v>
      </c>
      <c r="G29" s="26">
        <f t="shared" si="11"/>
        <v>-0.55903325076934629</v>
      </c>
      <c r="H29" s="31">
        <f t="shared" si="12"/>
        <v>249.5</v>
      </c>
      <c r="I29" s="26">
        <f t="shared" si="13"/>
        <v>-0.49899799599198402</v>
      </c>
      <c r="J29">
        <v>4</v>
      </c>
      <c r="K29" s="22">
        <v>500</v>
      </c>
      <c r="L29" s="1">
        <v>45182</v>
      </c>
      <c r="M29" t="s">
        <v>76</v>
      </c>
      <c r="N29">
        <v>19</v>
      </c>
      <c r="O29" t="str">
        <f>VLOOKUP(N29,Клиенты_[],4,FALSE)</f>
        <v>да</v>
      </c>
      <c r="P29" s="35">
        <f>VLOOKUP(N29,Клиенты_[],5,FALSE)</f>
        <v>44902</v>
      </c>
      <c r="Q29" s="23">
        <f t="shared" si="14"/>
        <v>280</v>
      </c>
      <c r="R29" t="str">
        <f>VLOOKUP(N29,Клиенты_[],7,FALSE)</f>
        <v>Россия</v>
      </c>
      <c r="S29" s="20" t="str">
        <f>VLOOKUP(N29,Клиенты_[],8,FALSE)</f>
        <v>Шубин</v>
      </c>
      <c r="T29" s="20">
        <f t="shared" si="15"/>
        <v>4</v>
      </c>
      <c r="U29" s="20">
        <f t="shared" si="16"/>
        <v>2951</v>
      </c>
      <c r="V29" s="20">
        <f t="shared" si="17"/>
        <v>737.75</v>
      </c>
      <c r="W29" s="20">
        <f t="shared" si="18"/>
        <v>314</v>
      </c>
      <c r="X29" s="20">
        <f t="shared" si="9"/>
        <v>0.25</v>
      </c>
    </row>
    <row r="30" spans="1:24" x14ac:dyDescent="0.3">
      <c r="A30">
        <v>503</v>
      </c>
      <c r="B30">
        <v>111</v>
      </c>
      <c r="C30" t="str">
        <f>VLOOKUP(Продажи_[[#This Row],[id товара]],Товары_[],3,FALSE)</f>
        <v>Сладов</v>
      </c>
      <c r="D30" t="str">
        <f>VLOOKUP(Продажи_[[#This Row],[id товара]],Товары_[],2,FALSE)</f>
        <v>Сахар</v>
      </c>
      <c r="E30" s="22">
        <v>321</v>
      </c>
      <c r="F30" s="21">
        <f t="shared" si="10"/>
        <v>252.76271186440678</v>
      </c>
      <c r="G30" s="26">
        <f t="shared" si="11"/>
        <v>0.26996580164956741</v>
      </c>
      <c r="H30" s="31">
        <f t="shared" si="12"/>
        <v>240.26666666666668</v>
      </c>
      <c r="I30" s="26">
        <f t="shared" si="13"/>
        <v>0.3360155382907879</v>
      </c>
      <c r="J30">
        <v>5</v>
      </c>
      <c r="K30" s="22">
        <v>1605</v>
      </c>
      <c r="L30" s="1">
        <v>45131</v>
      </c>
      <c r="M30" t="s">
        <v>76</v>
      </c>
      <c r="N30">
        <v>19</v>
      </c>
      <c r="O30" t="str">
        <f>VLOOKUP(N30,Клиенты_[],4,FALSE)</f>
        <v>да</v>
      </c>
      <c r="P30" s="35">
        <f>VLOOKUP(N30,Клиенты_[],5,FALSE)</f>
        <v>44902</v>
      </c>
      <c r="Q30" s="23">
        <f t="shared" si="14"/>
        <v>229</v>
      </c>
      <c r="R30" t="str">
        <f>VLOOKUP(N30,Клиенты_[],7,FALSE)</f>
        <v>Россия</v>
      </c>
      <c r="S30" s="20" t="str">
        <f>VLOOKUP(N30,Клиенты_[],8,FALSE)</f>
        <v>Шубин</v>
      </c>
      <c r="T30" s="20">
        <f t="shared" si="15"/>
        <v>4</v>
      </c>
      <c r="U30" s="20">
        <f t="shared" si="16"/>
        <v>2951</v>
      </c>
      <c r="V30" s="20">
        <f t="shared" si="17"/>
        <v>737.75</v>
      </c>
      <c r="W30" s="20">
        <f t="shared" si="18"/>
        <v>314</v>
      </c>
      <c r="X30" s="20">
        <f t="shared" si="9"/>
        <v>0.25</v>
      </c>
    </row>
    <row r="31" spans="1:24" x14ac:dyDescent="0.3">
      <c r="A31">
        <v>558</v>
      </c>
      <c r="B31">
        <v>280</v>
      </c>
      <c r="C31" t="str">
        <f>VLOOKUP(Продажи_[[#This Row],[id товара]],Товары_[],3,FALSE)</f>
        <v>President</v>
      </c>
      <c r="D31" t="str">
        <f>VLOOKUP(Продажи_[[#This Row],[id товара]],Товары_[],2,FALSE)</f>
        <v>Сыр</v>
      </c>
      <c r="E31" s="22">
        <v>234</v>
      </c>
      <c r="F31" s="21">
        <f t="shared" si="10"/>
        <v>262.63492063492066</v>
      </c>
      <c r="G31" s="26">
        <f t="shared" si="11"/>
        <v>-0.10902937265804435</v>
      </c>
      <c r="H31" s="31">
        <f t="shared" si="12"/>
        <v>238.72222222222223</v>
      </c>
      <c r="I31" s="26">
        <f t="shared" si="13"/>
        <v>-1.9781242727484272E-2</v>
      </c>
      <c r="J31">
        <v>2</v>
      </c>
      <c r="K31" s="22">
        <v>468</v>
      </c>
      <c r="L31" s="1">
        <v>45088</v>
      </c>
      <c r="M31" t="s">
        <v>69</v>
      </c>
      <c r="N31">
        <v>19</v>
      </c>
      <c r="O31" t="str">
        <f>VLOOKUP(N31,Клиенты_[],4,FALSE)</f>
        <v>да</v>
      </c>
      <c r="P31" s="35">
        <f>VLOOKUP(N31,Клиенты_[],5,FALSE)</f>
        <v>44902</v>
      </c>
      <c r="Q31" s="23">
        <f t="shared" si="14"/>
        <v>186</v>
      </c>
      <c r="R31" t="str">
        <f>VLOOKUP(N31,Клиенты_[],7,FALSE)</f>
        <v>Россия</v>
      </c>
      <c r="S31" s="20" t="str">
        <f>VLOOKUP(N31,Клиенты_[],8,FALSE)</f>
        <v>Шубин</v>
      </c>
      <c r="T31" s="20">
        <f t="shared" si="15"/>
        <v>4</v>
      </c>
      <c r="U31" s="20">
        <f t="shared" si="16"/>
        <v>2951</v>
      </c>
      <c r="V31" s="20">
        <f t="shared" si="17"/>
        <v>737.75</v>
      </c>
      <c r="W31" s="20">
        <f t="shared" si="18"/>
        <v>314</v>
      </c>
      <c r="X31" s="20">
        <f t="shared" si="9"/>
        <v>0.25</v>
      </c>
    </row>
    <row r="32" spans="1:24" x14ac:dyDescent="0.3">
      <c r="A32">
        <v>31</v>
      </c>
      <c r="B32">
        <v>382</v>
      </c>
      <c r="C32" t="str">
        <f>VLOOKUP(Продажи_[[#This Row],[id товара]],Товары_[],3,FALSE)</f>
        <v>Овощной ряд</v>
      </c>
      <c r="D32" t="str">
        <f>VLOOKUP(Продажи_[[#This Row],[id товара]],Товары_[],2,FALSE)</f>
        <v>Овощи</v>
      </c>
      <c r="E32" s="22">
        <v>198</v>
      </c>
      <c r="F32" s="21">
        <f t="shared" si="10"/>
        <v>250.48780487804879</v>
      </c>
      <c r="G32" s="26">
        <f t="shared" si="11"/>
        <v>-0.2095423563777995</v>
      </c>
      <c r="H32" s="31">
        <f t="shared" si="12"/>
        <v>303.8235294117647</v>
      </c>
      <c r="I32" s="26">
        <f t="shared" si="13"/>
        <v>-0.34830590513068727</v>
      </c>
      <c r="J32">
        <v>5</v>
      </c>
      <c r="K32" s="22">
        <v>990</v>
      </c>
      <c r="L32" s="1">
        <v>45125</v>
      </c>
      <c r="M32" t="s">
        <v>78</v>
      </c>
      <c r="N32">
        <v>160</v>
      </c>
      <c r="O32" t="str">
        <f>VLOOKUP(N32,Клиенты_[],4,FALSE)</f>
        <v>да</v>
      </c>
      <c r="P32" s="35">
        <f>VLOOKUP(N32,Клиенты_[],5,FALSE)</f>
        <v>44649</v>
      </c>
      <c r="Q32" s="23">
        <f t="shared" si="14"/>
        <v>476</v>
      </c>
      <c r="R32" t="str">
        <f>VLOOKUP(N32,Клиенты_[],7,FALSE)</f>
        <v>Узбекистан</v>
      </c>
      <c r="S32" s="20" t="str">
        <f>VLOOKUP(N32,Клиенты_[],8,FALSE)</f>
        <v>Элеонора</v>
      </c>
      <c r="T32" s="20">
        <f t="shared" si="15"/>
        <v>2</v>
      </c>
      <c r="U32" s="20">
        <f t="shared" si="16"/>
        <v>1688</v>
      </c>
      <c r="V32" s="20">
        <f t="shared" si="17"/>
        <v>844</v>
      </c>
      <c r="W32" s="20">
        <f t="shared" si="18"/>
        <v>191</v>
      </c>
      <c r="X32" s="20">
        <f t="shared" si="9"/>
        <v>0.5</v>
      </c>
    </row>
    <row r="33" spans="1:24" x14ac:dyDescent="0.3">
      <c r="A33">
        <v>589</v>
      </c>
      <c r="B33">
        <v>113</v>
      </c>
      <c r="C33" t="str">
        <f>VLOOKUP(Продажи_[[#This Row],[id товара]],Товары_[],3,FALSE)</f>
        <v>Добрый</v>
      </c>
      <c r="D33" t="str">
        <f>VLOOKUP(Продажи_[[#This Row],[id товара]],Товары_[],2,FALSE)</f>
        <v>Сок</v>
      </c>
      <c r="E33" s="22">
        <v>378</v>
      </c>
      <c r="F33" s="21">
        <f t="shared" si="10"/>
        <v>268.60344827586209</v>
      </c>
      <c r="G33" s="26">
        <f t="shared" si="11"/>
        <v>0.4072790294627382</v>
      </c>
      <c r="H33" s="31">
        <f t="shared" si="12"/>
        <v>242.81818181818181</v>
      </c>
      <c r="I33" s="26">
        <f t="shared" si="13"/>
        <v>0.55672032946462013</v>
      </c>
      <c r="J33">
        <v>1</v>
      </c>
      <c r="K33" s="22">
        <v>378</v>
      </c>
      <c r="L33" s="1">
        <v>45277</v>
      </c>
      <c r="M33" t="s">
        <v>68</v>
      </c>
      <c r="N33">
        <v>19</v>
      </c>
      <c r="O33" t="str">
        <f>VLOOKUP(N33,Клиенты_[],4,FALSE)</f>
        <v>да</v>
      </c>
      <c r="P33" s="35">
        <f>VLOOKUP(N33,Клиенты_[],5,FALSE)</f>
        <v>44902</v>
      </c>
      <c r="Q33" s="23">
        <f t="shared" si="14"/>
        <v>375</v>
      </c>
      <c r="R33" t="str">
        <f>VLOOKUP(N33,Клиенты_[],7,FALSE)</f>
        <v>Россия</v>
      </c>
      <c r="S33" s="20" t="str">
        <f>VLOOKUP(N33,Клиенты_[],8,FALSE)</f>
        <v>Шубин</v>
      </c>
      <c r="T33" s="20">
        <f t="shared" si="15"/>
        <v>4</v>
      </c>
      <c r="U33" s="20">
        <f t="shared" si="16"/>
        <v>2951</v>
      </c>
      <c r="V33" s="20">
        <f t="shared" si="17"/>
        <v>737.75</v>
      </c>
      <c r="W33" s="20">
        <f t="shared" si="18"/>
        <v>314</v>
      </c>
      <c r="X33" s="20">
        <f t="shared" si="9"/>
        <v>0.25</v>
      </c>
    </row>
    <row r="34" spans="1:24" x14ac:dyDescent="0.3">
      <c r="A34">
        <v>33</v>
      </c>
      <c r="B34">
        <v>104</v>
      </c>
      <c r="C34" t="str">
        <f>VLOOKUP(Продажи_[[#This Row],[id товара]],Товары_[],3,FALSE)</f>
        <v>Ростагроэкспорт</v>
      </c>
      <c r="D34" t="str">
        <f>VLOOKUP(Продажи_[[#This Row],[id товара]],Товары_[],2,FALSE)</f>
        <v>Йогурт</v>
      </c>
      <c r="E34" s="22">
        <v>351</v>
      </c>
      <c r="F34" s="21">
        <f t="shared" si="10"/>
        <v>263.25423728813558</v>
      </c>
      <c r="G34" s="26">
        <f t="shared" si="11"/>
        <v>0.33331187226371362</v>
      </c>
      <c r="H34" s="31">
        <f t="shared" si="12"/>
        <v>257.78260869565219</v>
      </c>
      <c r="I34" s="26">
        <f t="shared" si="13"/>
        <v>0.36161241356046547</v>
      </c>
      <c r="J34">
        <v>1</v>
      </c>
      <c r="K34" s="22">
        <v>351</v>
      </c>
      <c r="L34" s="1">
        <v>44997</v>
      </c>
      <c r="M34" t="s">
        <v>78</v>
      </c>
      <c r="N34">
        <v>324</v>
      </c>
      <c r="O34" t="str">
        <f>VLOOKUP(N34,Клиенты_[],4,FALSE)</f>
        <v>нет</v>
      </c>
      <c r="P34" s="35">
        <f>VLOOKUP(N34,Клиенты_[],5,FALSE)</f>
        <v>44761</v>
      </c>
      <c r="Q34" s="23">
        <f t="shared" si="14"/>
        <v>236</v>
      </c>
      <c r="R34" t="str">
        <f>VLOOKUP(N34,Клиенты_[],7,FALSE)</f>
        <v>Узбекистан</v>
      </c>
      <c r="S34" s="20" t="str">
        <f>VLOOKUP(N34,Клиенты_[],8,FALSE)</f>
        <v>Касьян</v>
      </c>
      <c r="T34" s="20">
        <f t="shared" si="15"/>
        <v>3</v>
      </c>
      <c r="U34" s="20">
        <f t="shared" si="16"/>
        <v>2531</v>
      </c>
      <c r="V34" s="20">
        <f t="shared" si="17"/>
        <v>843.66666666666663</v>
      </c>
      <c r="W34" s="20">
        <f t="shared" si="18"/>
        <v>191</v>
      </c>
      <c r="X34" s="20">
        <f t="shared" si="9"/>
        <v>0.33333333333333331</v>
      </c>
    </row>
    <row r="35" spans="1:24" x14ac:dyDescent="0.3">
      <c r="A35">
        <v>34</v>
      </c>
      <c r="B35">
        <v>213</v>
      </c>
      <c r="C35" t="str">
        <f>VLOOKUP(Продажи_[[#This Row],[id товара]],Товары_[],3,FALSE)</f>
        <v>Продимекс</v>
      </c>
      <c r="D35" t="str">
        <f>VLOOKUP(Продажи_[[#This Row],[id товара]],Товары_[],2,FALSE)</f>
        <v>Сахар</v>
      </c>
      <c r="E35" s="22">
        <v>387</v>
      </c>
      <c r="F35" s="21">
        <f t="shared" si="10"/>
        <v>252.76271186440678</v>
      </c>
      <c r="G35" s="26">
        <f t="shared" si="11"/>
        <v>0.53108026554013277</v>
      </c>
      <c r="H35" s="31">
        <f t="shared" si="12"/>
        <v>240.5</v>
      </c>
      <c r="I35" s="26">
        <f t="shared" si="13"/>
        <v>0.60914760914760913</v>
      </c>
      <c r="J35">
        <v>1</v>
      </c>
      <c r="K35" s="22">
        <v>387</v>
      </c>
      <c r="L35" s="1">
        <v>45267</v>
      </c>
      <c r="M35" t="s">
        <v>70</v>
      </c>
      <c r="N35">
        <v>310</v>
      </c>
      <c r="O35" t="str">
        <f>VLOOKUP(N35,Клиенты_[],4,FALSE)</f>
        <v>нет</v>
      </c>
      <c r="P35" s="35">
        <f>VLOOKUP(N35,Клиенты_[],5,FALSE)</f>
        <v>44807</v>
      </c>
      <c r="Q35" s="23">
        <f t="shared" si="14"/>
        <v>460</v>
      </c>
      <c r="R35" t="str">
        <f>VLOOKUP(N35,Клиенты_[],7,FALSE)</f>
        <v>Таджикистан</v>
      </c>
      <c r="S35" s="20" t="str">
        <f>VLOOKUP(N35,Клиенты_[],8,FALSE)</f>
        <v>Феофан</v>
      </c>
      <c r="T35" s="20">
        <f t="shared" si="15"/>
        <v>2</v>
      </c>
      <c r="U35" s="20">
        <f t="shared" si="16"/>
        <v>1057</v>
      </c>
      <c r="V35" s="20">
        <f t="shared" si="17"/>
        <v>528.5</v>
      </c>
      <c r="W35" s="20">
        <f t="shared" si="18"/>
        <v>186</v>
      </c>
      <c r="X35" s="20">
        <f t="shared" si="9"/>
        <v>0.5</v>
      </c>
    </row>
    <row r="36" spans="1:24" x14ac:dyDescent="0.3">
      <c r="A36">
        <v>449</v>
      </c>
      <c r="B36">
        <v>192</v>
      </c>
      <c r="C36" t="str">
        <f>VLOOKUP(Продажи_[[#This Row],[id товара]],Товары_[],3,FALSE)</f>
        <v>Снежана</v>
      </c>
      <c r="D36" t="str">
        <f>VLOOKUP(Продажи_[[#This Row],[id товара]],Товары_[],2,FALSE)</f>
        <v>Мясо</v>
      </c>
      <c r="E36" s="22">
        <v>147</v>
      </c>
      <c r="F36" s="21">
        <f t="shared" si="10"/>
        <v>271.74545454545455</v>
      </c>
      <c r="G36" s="26">
        <f t="shared" si="11"/>
        <v>-0.45905258932155757</v>
      </c>
      <c r="H36" s="31">
        <f t="shared" si="12"/>
        <v>272.35294117647061</v>
      </c>
      <c r="I36" s="26">
        <f t="shared" si="13"/>
        <v>-0.46025917926565874</v>
      </c>
      <c r="J36">
        <v>1</v>
      </c>
      <c r="K36" s="22">
        <v>147</v>
      </c>
      <c r="L36" s="1">
        <v>44935</v>
      </c>
      <c r="M36" t="s">
        <v>72</v>
      </c>
      <c r="N36">
        <v>23</v>
      </c>
      <c r="O36" t="str">
        <f>VLOOKUP(N36,Клиенты_[],4,FALSE)</f>
        <v>нет</v>
      </c>
      <c r="P36" s="35">
        <f>VLOOKUP(N36,Клиенты_[],5,FALSE)</f>
        <v>44706</v>
      </c>
      <c r="Q36" s="23">
        <f t="shared" si="14"/>
        <v>229</v>
      </c>
      <c r="R36" t="str">
        <f>VLOOKUP(N36,Клиенты_[],7,FALSE)</f>
        <v>Россия</v>
      </c>
      <c r="S36" s="20" t="str">
        <f>VLOOKUP(N36,Клиенты_[],8,FALSE)</f>
        <v>Феврония</v>
      </c>
      <c r="T36" s="20">
        <f t="shared" si="15"/>
        <v>1</v>
      </c>
      <c r="U36" s="20">
        <f t="shared" si="16"/>
        <v>147</v>
      </c>
      <c r="V36" s="20">
        <f t="shared" si="17"/>
        <v>147</v>
      </c>
      <c r="W36" s="20">
        <f t="shared" si="18"/>
        <v>314</v>
      </c>
      <c r="X36" s="20">
        <f t="shared" si="9"/>
        <v>1</v>
      </c>
    </row>
    <row r="37" spans="1:24" x14ac:dyDescent="0.3">
      <c r="A37">
        <v>36</v>
      </c>
      <c r="B37">
        <v>237</v>
      </c>
      <c r="C37" t="str">
        <f>VLOOKUP(Продажи_[[#This Row],[id товара]],Товары_[],3,FALSE)</f>
        <v>Рот Фронт</v>
      </c>
      <c r="D37" t="str">
        <f>VLOOKUP(Продажи_[[#This Row],[id товара]],Товары_[],2,FALSE)</f>
        <v>Конфеты</v>
      </c>
      <c r="E37" s="22">
        <v>336</v>
      </c>
      <c r="F37" s="21">
        <f t="shared" si="10"/>
        <v>267.85483870967744</v>
      </c>
      <c r="G37" s="26">
        <f t="shared" si="11"/>
        <v>0.25441079063045691</v>
      </c>
      <c r="H37" s="31">
        <f t="shared" si="12"/>
        <v>288.23809523809524</v>
      </c>
      <c r="I37" s="26">
        <f t="shared" si="13"/>
        <v>0.16570295721130024</v>
      </c>
      <c r="J37">
        <v>1</v>
      </c>
      <c r="K37" s="22">
        <v>336</v>
      </c>
      <c r="L37" s="1">
        <v>44971</v>
      </c>
      <c r="M37" t="s">
        <v>76</v>
      </c>
      <c r="N37">
        <v>64</v>
      </c>
      <c r="O37" t="str">
        <f>VLOOKUP(N37,Клиенты_[],4,FALSE)</f>
        <v>да</v>
      </c>
      <c r="P37" s="35">
        <f>VLOOKUP(N37,Клиенты_[],5,FALSE)</f>
        <v>44707</v>
      </c>
      <c r="Q37" s="23">
        <f t="shared" si="14"/>
        <v>264</v>
      </c>
      <c r="R37" t="str">
        <f>VLOOKUP(N37,Клиенты_[],7,FALSE)</f>
        <v>Узбекистан</v>
      </c>
      <c r="S37" s="20" t="str">
        <f>VLOOKUP(N37,Клиенты_[],8,FALSE)</f>
        <v>Ратибор</v>
      </c>
      <c r="T37" s="20">
        <f t="shared" si="15"/>
        <v>3</v>
      </c>
      <c r="U37" s="20">
        <f t="shared" si="16"/>
        <v>833</v>
      </c>
      <c r="V37" s="20">
        <f t="shared" si="17"/>
        <v>277.66666666666669</v>
      </c>
      <c r="W37" s="20">
        <f t="shared" si="18"/>
        <v>191</v>
      </c>
      <c r="X37" s="20">
        <f t="shared" si="9"/>
        <v>0.33333333333333331</v>
      </c>
    </row>
    <row r="38" spans="1:24" x14ac:dyDescent="0.3">
      <c r="A38">
        <v>37</v>
      </c>
      <c r="B38">
        <v>8</v>
      </c>
      <c r="C38" t="str">
        <f>VLOOKUP(Продажи_[[#This Row],[id товара]],Товары_[],3,FALSE)</f>
        <v>Паста Зара</v>
      </c>
      <c r="D38" t="str">
        <f>VLOOKUP(Продажи_[[#This Row],[id товара]],Товары_[],2,FALSE)</f>
        <v>Макароны</v>
      </c>
      <c r="E38" s="22">
        <v>480</v>
      </c>
      <c r="F38" s="21">
        <f t="shared" si="10"/>
        <v>265.47674418604652</v>
      </c>
      <c r="G38" s="26">
        <f t="shared" si="11"/>
        <v>0.80806797774955097</v>
      </c>
      <c r="H38" s="31">
        <f t="shared" si="12"/>
        <v>276.67567567567568</v>
      </c>
      <c r="I38" s="26">
        <f t="shared" si="13"/>
        <v>0.73488326658200642</v>
      </c>
      <c r="J38">
        <v>4</v>
      </c>
      <c r="K38" s="22">
        <v>1920</v>
      </c>
      <c r="L38" s="1">
        <v>44947</v>
      </c>
      <c r="M38" t="s">
        <v>79</v>
      </c>
      <c r="N38">
        <v>318</v>
      </c>
      <c r="O38" t="str">
        <f>VLOOKUP(N38,Клиенты_[],4,FALSE)</f>
        <v>да</v>
      </c>
      <c r="P38" s="35">
        <f>VLOOKUP(N38,Клиенты_[],5,FALSE)</f>
        <v>44892</v>
      </c>
      <c r="Q38" s="23">
        <f t="shared" si="14"/>
        <v>55</v>
      </c>
      <c r="R38" t="str">
        <f>VLOOKUP(N38,Клиенты_[],7,FALSE)</f>
        <v>Узбекистан</v>
      </c>
      <c r="S38" s="20" t="str">
        <f>VLOOKUP(N38,Клиенты_[],8,FALSE)</f>
        <v>Боян</v>
      </c>
      <c r="T38" s="20">
        <f t="shared" si="15"/>
        <v>3</v>
      </c>
      <c r="U38" s="20">
        <f t="shared" si="16"/>
        <v>4778</v>
      </c>
      <c r="V38" s="20">
        <f t="shared" si="17"/>
        <v>1592.6666666666667</v>
      </c>
      <c r="W38" s="20">
        <f t="shared" si="18"/>
        <v>191</v>
      </c>
      <c r="X38" s="20">
        <f t="shared" si="9"/>
        <v>0.33333333333333331</v>
      </c>
    </row>
    <row r="39" spans="1:24" x14ac:dyDescent="0.3">
      <c r="A39">
        <v>38</v>
      </c>
      <c r="B39">
        <v>65</v>
      </c>
      <c r="C39" t="str">
        <f>VLOOKUP(Продажи_[[#This Row],[id товара]],Товары_[],3,FALSE)</f>
        <v>Хлебный Дом</v>
      </c>
      <c r="D39" t="str">
        <f>VLOOKUP(Продажи_[[#This Row],[id товара]],Товары_[],2,FALSE)</f>
        <v>Хлеб</v>
      </c>
      <c r="E39" s="22">
        <v>214</v>
      </c>
      <c r="F39" s="21">
        <f t="shared" si="10"/>
        <v>300.31818181818181</v>
      </c>
      <c r="G39" s="26">
        <f t="shared" si="11"/>
        <v>-0.28742243075525953</v>
      </c>
      <c r="H39" s="31">
        <f t="shared" si="12"/>
        <v>281.73333333333335</v>
      </c>
      <c r="I39" s="26">
        <f t="shared" si="13"/>
        <v>-0.24041646947468054</v>
      </c>
      <c r="J39">
        <v>3</v>
      </c>
      <c r="K39" s="22">
        <v>642</v>
      </c>
      <c r="L39" s="1">
        <v>45129</v>
      </c>
      <c r="M39" t="s">
        <v>66</v>
      </c>
      <c r="N39">
        <v>239</v>
      </c>
      <c r="O39" t="str">
        <f>VLOOKUP(N39,Клиенты_[],4,FALSE)</f>
        <v>нет</v>
      </c>
      <c r="P39" s="35">
        <f>VLOOKUP(N39,Клиенты_[],5,FALSE)</f>
        <v>44767</v>
      </c>
      <c r="Q39" s="23">
        <f t="shared" si="14"/>
        <v>362</v>
      </c>
      <c r="R39" t="str">
        <f>VLOOKUP(N39,Клиенты_[],7,FALSE)</f>
        <v>Узбекистан</v>
      </c>
      <c r="S39" s="20" t="str">
        <f>VLOOKUP(N39,Клиенты_[],8,FALSE)</f>
        <v>Христофор</v>
      </c>
      <c r="T39" s="20">
        <f t="shared" si="15"/>
        <v>3</v>
      </c>
      <c r="U39" s="20">
        <f t="shared" si="16"/>
        <v>1690</v>
      </c>
      <c r="V39" s="20">
        <f t="shared" si="17"/>
        <v>563.33333333333337</v>
      </c>
      <c r="W39" s="20">
        <f t="shared" si="18"/>
        <v>191</v>
      </c>
      <c r="X39" s="20">
        <f t="shared" si="9"/>
        <v>0.33333333333333331</v>
      </c>
    </row>
    <row r="40" spans="1:24" x14ac:dyDescent="0.3">
      <c r="A40">
        <v>321</v>
      </c>
      <c r="B40">
        <v>397</v>
      </c>
      <c r="C40" t="str">
        <f>VLOOKUP(Продажи_[[#This Row],[id товара]],Товары_[],3,FALSE)</f>
        <v>Ростагроэкспорт</v>
      </c>
      <c r="D40" t="str">
        <f>VLOOKUP(Продажи_[[#This Row],[id товара]],Товары_[],2,FALSE)</f>
        <v>Йогурт</v>
      </c>
      <c r="E40" s="22">
        <v>299</v>
      </c>
      <c r="F40" s="21">
        <f t="shared" si="10"/>
        <v>263.25423728813558</v>
      </c>
      <c r="G40" s="26">
        <f t="shared" si="11"/>
        <v>0.13578418748390431</v>
      </c>
      <c r="H40" s="31">
        <f t="shared" si="12"/>
        <v>257.78260869565219</v>
      </c>
      <c r="I40" s="26">
        <f t="shared" si="13"/>
        <v>0.15989205599595202</v>
      </c>
      <c r="J40">
        <v>3</v>
      </c>
      <c r="K40" s="22">
        <v>897</v>
      </c>
      <c r="L40" s="1">
        <v>45064</v>
      </c>
      <c r="M40" t="s">
        <v>72</v>
      </c>
      <c r="N40">
        <v>29</v>
      </c>
      <c r="O40" t="str">
        <f>VLOOKUP(N40,Клиенты_[],4,FALSE)</f>
        <v>да</v>
      </c>
      <c r="P40" s="35">
        <f>VLOOKUP(N40,Клиенты_[],5,FALSE)</f>
        <v>44704</v>
      </c>
      <c r="Q40" s="23">
        <f t="shared" si="14"/>
        <v>360</v>
      </c>
      <c r="R40" t="str">
        <f>VLOOKUP(N40,Клиенты_[],7,FALSE)</f>
        <v>Россия</v>
      </c>
      <c r="S40" s="20" t="str">
        <f>VLOOKUP(N40,Клиенты_[],8,FALSE)</f>
        <v>Ярослав</v>
      </c>
      <c r="T40" s="20">
        <f t="shared" si="15"/>
        <v>2</v>
      </c>
      <c r="U40" s="20">
        <f t="shared" si="16"/>
        <v>1039</v>
      </c>
      <c r="V40" s="20">
        <f t="shared" si="17"/>
        <v>519.5</v>
      </c>
      <c r="W40" s="20">
        <f t="shared" si="18"/>
        <v>314</v>
      </c>
      <c r="X40" s="20">
        <f t="shared" si="9"/>
        <v>0.5</v>
      </c>
    </row>
    <row r="41" spans="1:24" x14ac:dyDescent="0.3">
      <c r="A41">
        <v>563</v>
      </c>
      <c r="B41">
        <v>158</v>
      </c>
      <c r="C41" t="str">
        <f>VLOOKUP(Продажи_[[#This Row],[id товара]],Товары_[],3,FALSE)</f>
        <v>Сладов</v>
      </c>
      <c r="D41" t="str">
        <f>VLOOKUP(Продажи_[[#This Row],[id товара]],Товары_[],2,FALSE)</f>
        <v>Сахар</v>
      </c>
      <c r="E41" s="22">
        <v>71</v>
      </c>
      <c r="F41" s="21">
        <f t="shared" si="10"/>
        <v>252.76271186440678</v>
      </c>
      <c r="G41" s="26">
        <f t="shared" si="11"/>
        <v>-0.71910413732984646</v>
      </c>
      <c r="H41" s="31">
        <f t="shared" si="12"/>
        <v>240.26666666666668</v>
      </c>
      <c r="I41" s="26">
        <f t="shared" si="13"/>
        <v>-0.7044950055493896</v>
      </c>
      <c r="J41">
        <v>2</v>
      </c>
      <c r="K41" s="22">
        <v>142</v>
      </c>
      <c r="L41" s="1">
        <v>45051</v>
      </c>
      <c r="M41" t="s">
        <v>70</v>
      </c>
      <c r="N41">
        <v>29</v>
      </c>
      <c r="O41" t="str">
        <f>VLOOKUP(N41,Клиенты_[],4,FALSE)</f>
        <v>да</v>
      </c>
      <c r="P41" s="35">
        <f>VLOOKUP(N41,Клиенты_[],5,FALSE)</f>
        <v>44704</v>
      </c>
      <c r="Q41" s="23">
        <f t="shared" si="14"/>
        <v>347</v>
      </c>
      <c r="R41" t="str">
        <f>VLOOKUP(N41,Клиенты_[],7,FALSE)</f>
        <v>Россия</v>
      </c>
      <c r="S41" s="20" t="str">
        <f>VLOOKUP(N41,Клиенты_[],8,FALSE)</f>
        <v>Ярослав</v>
      </c>
      <c r="T41" s="20">
        <f t="shared" si="15"/>
        <v>2</v>
      </c>
      <c r="U41" s="20">
        <f t="shared" si="16"/>
        <v>1039</v>
      </c>
      <c r="V41" s="20">
        <f t="shared" si="17"/>
        <v>519.5</v>
      </c>
      <c r="W41" s="20">
        <f t="shared" si="18"/>
        <v>314</v>
      </c>
      <c r="X41" s="20">
        <f t="shared" si="9"/>
        <v>0.5</v>
      </c>
    </row>
    <row r="42" spans="1:24" x14ac:dyDescent="0.3">
      <c r="A42">
        <v>41</v>
      </c>
      <c r="B42">
        <v>443</v>
      </c>
      <c r="C42" t="str">
        <f>VLOOKUP(Продажи_[[#This Row],[id товара]],Товары_[],3,FALSE)</f>
        <v>Jacobs</v>
      </c>
      <c r="D42" t="str">
        <f>VLOOKUP(Продажи_[[#This Row],[id товара]],Товары_[],2,FALSE)</f>
        <v>Кофе</v>
      </c>
      <c r="E42" s="22">
        <v>62</v>
      </c>
      <c r="F42" s="21">
        <f t="shared" si="10"/>
        <v>249.02380952380952</v>
      </c>
      <c r="G42" s="26">
        <f t="shared" si="11"/>
        <v>-0.75102782292762216</v>
      </c>
      <c r="H42" s="31">
        <f t="shared" si="12"/>
        <v>276.21052631578948</v>
      </c>
      <c r="I42" s="26">
        <f t="shared" si="13"/>
        <v>-0.77553353658536583</v>
      </c>
      <c r="J42">
        <v>3</v>
      </c>
      <c r="K42" s="22">
        <v>186</v>
      </c>
      <c r="L42" s="1">
        <v>45194</v>
      </c>
      <c r="M42" t="s">
        <v>69</v>
      </c>
      <c r="N42">
        <v>334</v>
      </c>
      <c r="O42" t="str">
        <f>VLOOKUP(N42,Клиенты_[],4,FALSE)</f>
        <v>нет</v>
      </c>
      <c r="P42" s="35">
        <f>VLOOKUP(N42,Клиенты_[],5,FALSE)</f>
        <v>44881</v>
      </c>
      <c r="Q42" s="23">
        <f t="shared" si="14"/>
        <v>313</v>
      </c>
      <c r="R42" t="str">
        <f>VLOOKUP(N42,Клиенты_[],7,FALSE)</f>
        <v>Украина</v>
      </c>
      <c r="S42" s="20" t="str">
        <f>VLOOKUP(N42,Клиенты_[],8,FALSE)</f>
        <v>Радислав</v>
      </c>
      <c r="T42" s="20">
        <f t="shared" si="15"/>
        <v>3</v>
      </c>
      <c r="U42" s="20">
        <f t="shared" si="16"/>
        <v>3105</v>
      </c>
      <c r="V42" s="20">
        <f t="shared" si="17"/>
        <v>1035</v>
      </c>
      <c r="W42" s="20">
        <f t="shared" si="18"/>
        <v>187</v>
      </c>
      <c r="X42" s="20">
        <f t="shared" si="9"/>
        <v>0.33333333333333331</v>
      </c>
    </row>
    <row r="43" spans="1:24" x14ac:dyDescent="0.3">
      <c r="A43">
        <v>42</v>
      </c>
      <c r="B43">
        <v>384</v>
      </c>
      <c r="C43" t="str">
        <f>VLOOKUP(Продажи_[[#This Row],[id товара]],Товары_[],3,FALSE)</f>
        <v>Сладов</v>
      </c>
      <c r="D43" t="str">
        <f>VLOOKUP(Продажи_[[#This Row],[id товара]],Товары_[],2,FALSE)</f>
        <v>Сахар</v>
      </c>
      <c r="E43" s="22">
        <v>357</v>
      </c>
      <c r="F43" s="21">
        <f t="shared" si="10"/>
        <v>252.76271186440678</v>
      </c>
      <c r="G43" s="26">
        <f t="shared" si="11"/>
        <v>0.41239187286260304</v>
      </c>
      <c r="H43" s="31">
        <f t="shared" si="12"/>
        <v>240.26666666666668</v>
      </c>
      <c r="I43" s="26">
        <f t="shared" si="13"/>
        <v>0.48584905660377342</v>
      </c>
      <c r="J43">
        <v>1</v>
      </c>
      <c r="K43" s="22">
        <v>357</v>
      </c>
      <c r="L43" s="1">
        <v>45196</v>
      </c>
      <c r="M43" t="s">
        <v>80</v>
      </c>
      <c r="N43">
        <v>47</v>
      </c>
      <c r="O43" t="str">
        <f>VLOOKUP(N43,Клиенты_[],4,FALSE)</f>
        <v>нет</v>
      </c>
      <c r="P43" s="35">
        <f>VLOOKUP(N43,Клиенты_[],5,FALSE)</f>
        <v>44693</v>
      </c>
      <c r="Q43" s="23">
        <f t="shared" si="14"/>
        <v>503</v>
      </c>
      <c r="R43" t="str">
        <f>VLOOKUP(N43,Клиенты_[],7,FALSE)</f>
        <v>Беларусь</v>
      </c>
      <c r="S43" s="20" t="str">
        <f>VLOOKUP(N43,Клиенты_[],8,FALSE)</f>
        <v>Лукин</v>
      </c>
      <c r="T43" s="20">
        <f t="shared" si="15"/>
        <v>4</v>
      </c>
      <c r="U43" s="20">
        <f t="shared" si="16"/>
        <v>2404</v>
      </c>
      <c r="V43" s="20">
        <f t="shared" si="17"/>
        <v>601</v>
      </c>
      <c r="W43" s="20">
        <f t="shared" si="18"/>
        <v>122</v>
      </c>
      <c r="X43" s="20">
        <f t="shared" si="9"/>
        <v>0.25</v>
      </c>
    </row>
    <row r="44" spans="1:24" x14ac:dyDescent="0.3">
      <c r="A44">
        <v>665</v>
      </c>
      <c r="B44">
        <v>452</v>
      </c>
      <c r="C44" t="str">
        <f>VLOOKUP(Продажи_[[#This Row],[id товара]],Товары_[],3,FALSE)</f>
        <v>Экзотик</v>
      </c>
      <c r="D44" t="str">
        <f>VLOOKUP(Продажи_[[#This Row],[id товара]],Товары_[],2,FALSE)</f>
        <v>Фрукты</v>
      </c>
      <c r="E44" s="22">
        <v>226</v>
      </c>
      <c r="F44" s="21">
        <f t="shared" si="10"/>
        <v>274.16279069767444</v>
      </c>
      <c r="G44" s="26">
        <f t="shared" si="11"/>
        <v>-0.17567223683094413</v>
      </c>
      <c r="H44" s="31">
        <f t="shared" si="12"/>
        <v>253.6875</v>
      </c>
      <c r="I44" s="26">
        <f t="shared" si="13"/>
        <v>-0.10914018231091405</v>
      </c>
      <c r="J44">
        <v>4</v>
      </c>
      <c r="K44" s="22">
        <v>904</v>
      </c>
      <c r="L44" s="1">
        <v>45153</v>
      </c>
      <c r="M44" t="s">
        <v>81</v>
      </c>
      <c r="N44">
        <v>33</v>
      </c>
      <c r="O44" t="str">
        <f>VLOOKUP(N44,Клиенты_[],4,FALSE)</f>
        <v>нет</v>
      </c>
      <c r="P44" s="35">
        <f>VLOOKUP(N44,Клиенты_[],5,FALSE)</f>
        <v>44730</v>
      </c>
      <c r="Q44" s="23">
        <f t="shared" si="14"/>
        <v>423</v>
      </c>
      <c r="R44" t="str">
        <f>VLOOKUP(N44,Клиенты_[],7,FALSE)</f>
        <v>Россия</v>
      </c>
      <c r="S44" s="20" t="str">
        <f>VLOOKUP(N44,Клиенты_[],8,FALSE)</f>
        <v>Феврония</v>
      </c>
      <c r="T44" s="20">
        <f t="shared" si="15"/>
        <v>1</v>
      </c>
      <c r="U44" s="20">
        <f t="shared" si="16"/>
        <v>904</v>
      </c>
      <c r="V44" s="20">
        <f t="shared" si="17"/>
        <v>904</v>
      </c>
      <c r="W44" s="20">
        <f t="shared" si="18"/>
        <v>314</v>
      </c>
      <c r="X44" s="20">
        <f t="shared" si="9"/>
        <v>1</v>
      </c>
    </row>
    <row r="45" spans="1:24" x14ac:dyDescent="0.3">
      <c r="A45">
        <v>44</v>
      </c>
      <c r="B45">
        <v>484</v>
      </c>
      <c r="C45" t="str">
        <f>VLOOKUP(Продажи_[[#This Row],[id товара]],Товары_[],3,FALSE)</f>
        <v>КДВ</v>
      </c>
      <c r="D45" t="str">
        <f>VLOOKUP(Продажи_[[#This Row],[id товара]],Товары_[],2,FALSE)</f>
        <v>Печенье</v>
      </c>
      <c r="E45" s="22">
        <v>305</v>
      </c>
      <c r="F45" s="21">
        <f t="shared" si="10"/>
        <v>283.468085106383</v>
      </c>
      <c r="G45" s="26">
        <f t="shared" si="11"/>
        <v>7.5958868122795176E-2</v>
      </c>
      <c r="H45" s="31">
        <f t="shared" si="12"/>
        <v>323.07692307692309</v>
      </c>
      <c r="I45" s="26">
        <f t="shared" si="13"/>
        <v>-5.5952380952380976E-2</v>
      </c>
      <c r="J45">
        <v>2</v>
      </c>
      <c r="K45" s="22">
        <v>610</v>
      </c>
      <c r="L45" s="1">
        <v>45234</v>
      </c>
      <c r="M45" t="s">
        <v>77</v>
      </c>
      <c r="N45">
        <v>145</v>
      </c>
      <c r="O45" t="str">
        <f>VLOOKUP(N45,Клиенты_[],4,FALSE)</f>
        <v>нет</v>
      </c>
      <c r="P45" s="35">
        <f>VLOOKUP(N45,Клиенты_[],5,FALSE)</f>
        <v>44653</v>
      </c>
      <c r="Q45" s="23">
        <f t="shared" si="14"/>
        <v>581</v>
      </c>
      <c r="R45" t="str">
        <f>VLOOKUP(N45,Клиенты_[],7,FALSE)</f>
        <v>Украина</v>
      </c>
      <c r="S45" s="20" t="str">
        <f>VLOOKUP(N45,Клиенты_[],8,FALSE)</f>
        <v>Юлия</v>
      </c>
      <c r="T45" s="20">
        <f t="shared" si="15"/>
        <v>2</v>
      </c>
      <c r="U45" s="20">
        <f t="shared" si="16"/>
        <v>1610</v>
      </c>
      <c r="V45" s="20">
        <f t="shared" si="17"/>
        <v>805</v>
      </c>
      <c r="W45" s="20">
        <f t="shared" si="18"/>
        <v>187</v>
      </c>
      <c r="X45" s="20">
        <f t="shared" si="9"/>
        <v>0.5</v>
      </c>
    </row>
    <row r="46" spans="1:24" x14ac:dyDescent="0.3">
      <c r="A46">
        <v>45</v>
      </c>
      <c r="B46">
        <v>7</v>
      </c>
      <c r="C46" t="str">
        <f>VLOOKUP(Продажи_[[#This Row],[id товара]],Товары_[],3,FALSE)</f>
        <v>President</v>
      </c>
      <c r="D46" t="str">
        <f>VLOOKUP(Продажи_[[#This Row],[id товара]],Товары_[],2,FALSE)</f>
        <v>Сыр</v>
      </c>
      <c r="E46" s="22">
        <v>162</v>
      </c>
      <c r="F46" s="21">
        <f t="shared" si="10"/>
        <v>262.63492063492066</v>
      </c>
      <c r="G46" s="26">
        <f t="shared" si="11"/>
        <v>-0.3831741810709538</v>
      </c>
      <c r="H46" s="31">
        <f t="shared" si="12"/>
        <v>238.72222222222223</v>
      </c>
      <c r="I46" s="26">
        <f t="shared" si="13"/>
        <v>-0.32138701419595073</v>
      </c>
      <c r="J46">
        <v>4</v>
      </c>
      <c r="K46" s="22">
        <v>648</v>
      </c>
      <c r="L46" s="1">
        <v>45387</v>
      </c>
      <c r="M46" t="s">
        <v>73</v>
      </c>
      <c r="N46">
        <v>270</v>
      </c>
      <c r="O46" t="str">
        <f>VLOOKUP(N46,Клиенты_[],4,FALSE)</f>
        <v>да</v>
      </c>
      <c r="P46" s="35">
        <f>VLOOKUP(N46,Клиенты_[],5,FALSE)</f>
        <v>44827</v>
      </c>
      <c r="Q46" s="23">
        <f t="shared" si="14"/>
        <v>560</v>
      </c>
      <c r="R46" t="str">
        <f>VLOOKUP(N46,Клиенты_[],7,FALSE)</f>
        <v>Таджикистан</v>
      </c>
      <c r="S46" s="20" t="str">
        <f>VLOOKUP(N46,Клиенты_[],8,FALSE)</f>
        <v>Дементий</v>
      </c>
      <c r="T46" s="20">
        <f t="shared" si="15"/>
        <v>3</v>
      </c>
      <c r="U46" s="20">
        <f t="shared" si="16"/>
        <v>2794</v>
      </c>
      <c r="V46" s="20">
        <f t="shared" si="17"/>
        <v>931.33333333333337</v>
      </c>
      <c r="W46" s="20">
        <f t="shared" si="18"/>
        <v>186</v>
      </c>
      <c r="X46" s="20">
        <f t="shared" si="9"/>
        <v>0.33333333333333331</v>
      </c>
    </row>
    <row r="47" spans="1:24" x14ac:dyDescent="0.3">
      <c r="A47">
        <v>46</v>
      </c>
      <c r="B47">
        <v>390</v>
      </c>
      <c r="C47" t="str">
        <f>VLOOKUP(Продажи_[[#This Row],[id товара]],Товары_[],3,FALSE)</f>
        <v>Сады Придонья</v>
      </c>
      <c r="D47" t="str">
        <f>VLOOKUP(Продажи_[[#This Row],[id товара]],Товары_[],2,FALSE)</f>
        <v>Сок</v>
      </c>
      <c r="E47" s="22">
        <v>78</v>
      </c>
      <c r="F47" s="21">
        <f t="shared" si="10"/>
        <v>268.60344827586209</v>
      </c>
      <c r="G47" s="26">
        <f t="shared" si="11"/>
        <v>-0.70960908915848253</v>
      </c>
      <c r="H47" s="31">
        <f t="shared" si="12"/>
        <v>254.18181818181819</v>
      </c>
      <c r="I47" s="26">
        <f t="shared" si="13"/>
        <v>-0.69313304721030045</v>
      </c>
      <c r="J47">
        <v>1</v>
      </c>
      <c r="K47" s="22">
        <v>78</v>
      </c>
      <c r="L47" s="1">
        <v>44976</v>
      </c>
      <c r="M47" t="s">
        <v>72</v>
      </c>
      <c r="N47">
        <v>64</v>
      </c>
      <c r="O47" t="str">
        <f>VLOOKUP(N47,Клиенты_[],4,FALSE)</f>
        <v>да</v>
      </c>
      <c r="P47" s="35">
        <f>VLOOKUP(N47,Клиенты_[],5,FALSE)</f>
        <v>44707</v>
      </c>
      <c r="Q47" s="23">
        <f t="shared" si="14"/>
        <v>269</v>
      </c>
      <c r="R47" t="str">
        <f>VLOOKUP(N47,Клиенты_[],7,FALSE)</f>
        <v>Узбекистан</v>
      </c>
      <c r="S47" s="20" t="str">
        <f>VLOOKUP(N47,Клиенты_[],8,FALSE)</f>
        <v>Ратибор</v>
      </c>
      <c r="T47" s="20">
        <f t="shared" si="15"/>
        <v>3</v>
      </c>
      <c r="U47" s="20">
        <f t="shared" si="16"/>
        <v>833</v>
      </c>
      <c r="V47" s="20">
        <f t="shared" si="17"/>
        <v>277.66666666666669</v>
      </c>
      <c r="W47" s="20">
        <f t="shared" si="18"/>
        <v>191</v>
      </c>
      <c r="X47" s="20">
        <f t="shared" si="9"/>
        <v>0.33333333333333331</v>
      </c>
    </row>
    <row r="48" spans="1:24" x14ac:dyDescent="0.3">
      <c r="A48">
        <v>47</v>
      </c>
      <c r="B48">
        <v>57</v>
      </c>
      <c r="C48" t="str">
        <f>VLOOKUP(Продажи_[[#This Row],[id товара]],Товары_[],3,FALSE)</f>
        <v>Юбилейное</v>
      </c>
      <c r="D48" t="str">
        <f>VLOOKUP(Продажи_[[#This Row],[id товара]],Товары_[],2,FALSE)</f>
        <v>Печенье</v>
      </c>
      <c r="E48" s="22">
        <v>343</v>
      </c>
      <c r="F48" s="21">
        <f t="shared" si="10"/>
        <v>283.468085106383</v>
      </c>
      <c r="G48" s="26">
        <f t="shared" si="11"/>
        <v>0.21001275988891388</v>
      </c>
      <c r="H48" s="31">
        <f t="shared" si="12"/>
        <v>232.44444444444446</v>
      </c>
      <c r="I48" s="26">
        <f t="shared" si="13"/>
        <v>0.47562141491395793</v>
      </c>
      <c r="J48">
        <v>5</v>
      </c>
      <c r="K48" s="22">
        <v>1715</v>
      </c>
      <c r="L48" s="1">
        <v>45063</v>
      </c>
      <c r="M48" t="s">
        <v>67</v>
      </c>
      <c r="N48">
        <v>183</v>
      </c>
      <c r="O48" t="str">
        <f>VLOOKUP(N48,Клиенты_[],4,FALSE)</f>
        <v>да</v>
      </c>
      <c r="P48" s="35">
        <f>VLOOKUP(N48,Клиенты_[],5,FALSE)</f>
        <v>44900</v>
      </c>
      <c r="Q48" s="23">
        <f t="shared" si="14"/>
        <v>163</v>
      </c>
      <c r="R48" t="str">
        <f>VLOOKUP(N48,Клиенты_[],7,FALSE)</f>
        <v>Таджикистан</v>
      </c>
      <c r="S48" s="20" t="str">
        <f>VLOOKUP(N48,Клиенты_[],8,FALSE)</f>
        <v>Ия</v>
      </c>
      <c r="T48" s="20">
        <f t="shared" si="15"/>
        <v>2</v>
      </c>
      <c r="U48" s="20">
        <f t="shared" si="16"/>
        <v>2001</v>
      </c>
      <c r="V48" s="20">
        <f t="shared" si="17"/>
        <v>1000.5</v>
      </c>
      <c r="W48" s="20">
        <f t="shared" si="18"/>
        <v>186</v>
      </c>
      <c r="X48" s="20">
        <f t="shared" si="9"/>
        <v>0.5</v>
      </c>
    </row>
    <row r="49" spans="1:24" x14ac:dyDescent="0.3">
      <c r="A49">
        <v>48</v>
      </c>
      <c r="B49">
        <v>285</v>
      </c>
      <c r="C49" t="str">
        <f>VLOOKUP(Продажи_[[#This Row],[id товара]],Товары_[],3,FALSE)</f>
        <v>Паста Зара</v>
      </c>
      <c r="D49" t="str">
        <f>VLOOKUP(Продажи_[[#This Row],[id товара]],Товары_[],2,FALSE)</f>
        <v>Макароны</v>
      </c>
      <c r="E49" s="22">
        <v>498</v>
      </c>
      <c r="F49" s="21">
        <f t="shared" si="10"/>
        <v>265.47674418604652</v>
      </c>
      <c r="G49" s="26">
        <f t="shared" si="11"/>
        <v>0.87587052691515921</v>
      </c>
      <c r="H49" s="31">
        <f t="shared" si="12"/>
        <v>276.67567567567568</v>
      </c>
      <c r="I49" s="26">
        <f t="shared" si="13"/>
        <v>0.79994138907883161</v>
      </c>
      <c r="J49">
        <v>4</v>
      </c>
      <c r="K49" s="22">
        <v>1992</v>
      </c>
      <c r="L49" s="1">
        <v>45208</v>
      </c>
      <c r="M49" t="s">
        <v>76</v>
      </c>
      <c r="N49">
        <v>2</v>
      </c>
      <c r="O49" t="str">
        <f>VLOOKUP(N49,Клиенты_[],4,FALSE)</f>
        <v>нет</v>
      </c>
      <c r="P49" s="35">
        <f>VLOOKUP(N49,Клиенты_[],5,FALSE)</f>
        <v>44775</v>
      </c>
      <c r="Q49" s="23">
        <f t="shared" si="14"/>
        <v>433</v>
      </c>
      <c r="R49" t="str">
        <f>VLOOKUP(N49,Клиенты_[],7,FALSE)</f>
        <v>Узбекистан</v>
      </c>
      <c r="S49" s="20" t="str">
        <f>VLOOKUP(N49,Клиенты_[],8,FALSE)</f>
        <v>Майя</v>
      </c>
      <c r="T49" s="20">
        <f t="shared" si="15"/>
        <v>1</v>
      </c>
      <c r="U49" s="20">
        <f t="shared" si="16"/>
        <v>1992</v>
      </c>
      <c r="V49" s="20">
        <f t="shared" si="17"/>
        <v>1992</v>
      </c>
      <c r="W49" s="20">
        <f t="shared" si="18"/>
        <v>191</v>
      </c>
      <c r="X49" s="20">
        <f t="shared" si="9"/>
        <v>1</v>
      </c>
    </row>
    <row r="50" spans="1:24" x14ac:dyDescent="0.3">
      <c r="A50">
        <v>702</v>
      </c>
      <c r="B50">
        <v>498</v>
      </c>
      <c r="C50" t="str">
        <f>VLOOKUP(Продажи_[[#This Row],[id товара]],Товары_[],3,FALSE)</f>
        <v>Домик в деревне</v>
      </c>
      <c r="D50" t="str">
        <f>VLOOKUP(Продажи_[[#This Row],[id товара]],Товары_[],2,FALSE)</f>
        <v>Молоко</v>
      </c>
      <c r="E50" s="22">
        <v>169</v>
      </c>
      <c r="F50" s="21">
        <f t="shared" si="10"/>
        <v>294.95238095238096</v>
      </c>
      <c r="G50" s="26">
        <f t="shared" si="11"/>
        <v>-0.42702615434291247</v>
      </c>
      <c r="H50" s="31">
        <f t="shared" si="12"/>
        <v>274.77777777777777</v>
      </c>
      <c r="I50" s="26">
        <f t="shared" si="13"/>
        <v>-0.38495754144763439</v>
      </c>
      <c r="J50">
        <v>4</v>
      </c>
      <c r="K50" s="22">
        <v>676</v>
      </c>
      <c r="L50" s="1">
        <v>45129</v>
      </c>
      <c r="M50" t="s">
        <v>82</v>
      </c>
      <c r="N50">
        <v>36</v>
      </c>
      <c r="O50" t="str">
        <f>VLOOKUP(N50,Клиенты_[],4,FALSE)</f>
        <v>нет</v>
      </c>
      <c r="P50" s="35">
        <f>VLOOKUP(N50,Клиенты_[],5,FALSE)</f>
        <v>44700</v>
      </c>
      <c r="Q50" s="23">
        <f t="shared" si="14"/>
        <v>429</v>
      </c>
      <c r="R50" t="str">
        <f>VLOOKUP(N50,Клиенты_[],7,FALSE)</f>
        <v>Россия</v>
      </c>
      <c r="S50" s="20" t="str">
        <f>VLOOKUP(N50,Клиенты_[],8,FALSE)</f>
        <v>Анна</v>
      </c>
      <c r="T50" s="20">
        <f t="shared" si="15"/>
        <v>1</v>
      </c>
      <c r="U50" s="20">
        <f t="shared" si="16"/>
        <v>676</v>
      </c>
      <c r="V50" s="20">
        <f t="shared" si="17"/>
        <v>676</v>
      </c>
      <c r="W50" s="20">
        <f t="shared" si="18"/>
        <v>314</v>
      </c>
      <c r="X50" s="20">
        <f t="shared" si="9"/>
        <v>1</v>
      </c>
    </row>
    <row r="51" spans="1:24" x14ac:dyDescent="0.3">
      <c r="A51">
        <v>50</v>
      </c>
      <c r="B51">
        <v>444</v>
      </c>
      <c r="C51" t="str">
        <f>VLOOKUP(Продажи_[[#This Row],[id товара]],Товары_[],3,FALSE)</f>
        <v>Эрманн</v>
      </c>
      <c r="D51" t="str">
        <f>VLOOKUP(Продажи_[[#This Row],[id товара]],Товары_[],2,FALSE)</f>
        <v>Йогурт</v>
      </c>
      <c r="E51" s="22">
        <v>311</v>
      </c>
      <c r="F51" s="21">
        <f t="shared" si="10"/>
        <v>263.25423728813558</v>
      </c>
      <c r="G51" s="26">
        <f t="shared" si="11"/>
        <v>0.18136749935616803</v>
      </c>
      <c r="H51" s="31">
        <f t="shared" si="12"/>
        <v>248.5</v>
      </c>
      <c r="I51" s="26">
        <f t="shared" si="13"/>
        <v>0.25150905432595572</v>
      </c>
      <c r="J51">
        <v>4</v>
      </c>
      <c r="K51" s="22">
        <v>1244</v>
      </c>
      <c r="L51" s="1">
        <v>45398</v>
      </c>
      <c r="M51" t="s">
        <v>83</v>
      </c>
      <c r="N51">
        <v>229</v>
      </c>
      <c r="O51" t="str">
        <f>VLOOKUP(N51,Клиенты_[],4,FALSE)</f>
        <v>нет</v>
      </c>
      <c r="P51" s="35">
        <f>VLOOKUP(N51,Клиенты_[],5,FALSE)</f>
        <v>44766</v>
      </c>
      <c r="Q51" s="23">
        <f t="shared" si="14"/>
        <v>632</v>
      </c>
      <c r="R51" t="str">
        <f>VLOOKUP(N51,Клиенты_[],7,FALSE)</f>
        <v>Беларусь</v>
      </c>
      <c r="S51" s="20" t="str">
        <f>VLOOKUP(N51,Клиенты_[],8,FALSE)</f>
        <v>Татьяна</v>
      </c>
      <c r="T51" s="20">
        <f t="shared" si="15"/>
        <v>5</v>
      </c>
      <c r="U51" s="20">
        <f t="shared" si="16"/>
        <v>3236</v>
      </c>
      <c r="V51" s="20">
        <f t="shared" si="17"/>
        <v>647.20000000000005</v>
      </c>
      <c r="W51" s="20">
        <f t="shared" si="18"/>
        <v>122</v>
      </c>
      <c r="X51" s="20">
        <f t="shared" si="9"/>
        <v>0.2</v>
      </c>
    </row>
    <row r="52" spans="1:24" x14ac:dyDescent="0.3">
      <c r="A52">
        <v>51</v>
      </c>
      <c r="B52">
        <v>35</v>
      </c>
      <c r="C52" t="str">
        <f>VLOOKUP(Продажи_[[#This Row],[id товара]],Товары_[],3,FALSE)</f>
        <v>Мистраль</v>
      </c>
      <c r="D52" t="str">
        <f>VLOOKUP(Продажи_[[#This Row],[id товара]],Товары_[],2,FALSE)</f>
        <v>Крупа</v>
      </c>
      <c r="E52" s="22">
        <v>242</v>
      </c>
      <c r="F52" s="21">
        <f t="shared" si="10"/>
        <v>255.11627906976744</v>
      </c>
      <c r="G52" s="26">
        <f t="shared" si="11"/>
        <v>-5.1412944393801285E-2</v>
      </c>
      <c r="H52" s="31">
        <f t="shared" si="12"/>
        <v>250.30769230769232</v>
      </c>
      <c r="I52" s="26">
        <f t="shared" si="13"/>
        <v>-3.3189920098340542E-2</v>
      </c>
      <c r="J52">
        <v>2</v>
      </c>
      <c r="K52" s="22">
        <v>484</v>
      </c>
      <c r="L52" s="1">
        <v>45239</v>
      </c>
      <c r="M52" t="s">
        <v>79</v>
      </c>
      <c r="N52">
        <v>385</v>
      </c>
      <c r="O52" t="str">
        <f>VLOOKUP(N52,Клиенты_[],4,FALSE)</f>
        <v>нет</v>
      </c>
      <c r="P52" s="35">
        <f>VLOOKUP(N52,Клиенты_[],5,FALSE)</f>
        <v>44753</v>
      </c>
      <c r="Q52" s="23">
        <f t="shared" si="14"/>
        <v>486</v>
      </c>
      <c r="R52" t="str">
        <f>VLOOKUP(N52,Клиенты_[],7,FALSE)</f>
        <v>Украина</v>
      </c>
      <c r="S52" s="20" t="str">
        <f>VLOOKUP(N52,Клиенты_[],8,FALSE)</f>
        <v>Геннадий</v>
      </c>
      <c r="T52" s="20">
        <f t="shared" si="15"/>
        <v>7</v>
      </c>
      <c r="U52" s="20">
        <f t="shared" si="16"/>
        <v>4334</v>
      </c>
      <c r="V52" s="20">
        <f t="shared" si="17"/>
        <v>619.14285714285711</v>
      </c>
      <c r="W52" s="20">
        <f t="shared" si="18"/>
        <v>187</v>
      </c>
      <c r="X52" s="20">
        <f t="shared" si="9"/>
        <v>0.14285714285714285</v>
      </c>
    </row>
    <row r="53" spans="1:24" x14ac:dyDescent="0.3">
      <c r="A53">
        <v>52</v>
      </c>
      <c r="B53">
        <v>296</v>
      </c>
      <c r="C53" t="str">
        <f>VLOOKUP(Продажи_[[#This Row],[id товара]],Товары_[],3,FALSE)</f>
        <v>Мистраль</v>
      </c>
      <c r="D53" t="str">
        <f>VLOOKUP(Продажи_[[#This Row],[id товара]],Товары_[],2,FALSE)</f>
        <v>Крупа</v>
      </c>
      <c r="E53" s="22">
        <v>101</v>
      </c>
      <c r="F53" s="21">
        <f t="shared" si="10"/>
        <v>255.11627906976744</v>
      </c>
      <c r="G53" s="26">
        <f t="shared" si="11"/>
        <v>-0.60410209662716507</v>
      </c>
      <c r="H53" s="31">
        <f t="shared" si="12"/>
        <v>250.30769230769232</v>
      </c>
      <c r="I53" s="26">
        <f t="shared" si="13"/>
        <v>-0.59649661954517519</v>
      </c>
      <c r="J53">
        <v>3</v>
      </c>
      <c r="K53" s="22">
        <v>303</v>
      </c>
      <c r="L53" s="1">
        <v>45080</v>
      </c>
      <c r="M53" t="s">
        <v>77</v>
      </c>
      <c r="N53">
        <v>407</v>
      </c>
      <c r="O53" t="str">
        <f>VLOOKUP(N53,Клиенты_[],4,FALSE)</f>
        <v>да</v>
      </c>
      <c r="P53" s="35">
        <f>VLOOKUP(N53,Клиенты_[],5,FALSE)</f>
        <v>44621</v>
      </c>
      <c r="Q53" s="23">
        <f t="shared" si="14"/>
        <v>459</v>
      </c>
      <c r="R53" t="str">
        <f>VLOOKUP(N53,Клиенты_[],7,FALSE)</f>
        <v>Беларусь</v>
      </c>
      <c r="S53" s="20" t="str">
        <f>VLOOKUP(N53,Клиенты_[],8,FALSE)</f>
        <v>Карп</v>
      </c>
      <c r="T53" s="20">
        <f t="shared" si="15"/>
        <v>5</v>
      </c>
      <c r="U53" s="20">
        <f t="shared" si="16"/>
        <v>2557</v>
      </c>
      <c r="V53" s="20">
        <f t="shared" si="17"/>
        <v>511.4</v>
      </c>
      <c r="W53" s="20">
        <f t="shared" si="18"/>
        <v>122</v>
      </c>
      <c r="X53" s="20">
        <f t="shared" si="9"/>
        <v>0.2</v>
      </c>
    </row>
    <row r="54" spans="1:24" x14ac:dyDescent="0.3">
      <c r="A54">
        <v>53</v>
      </c>
      <c r="B54">
        <v>227</v>
      </c>
      <c r="C54" t="str">
        <f>VLOOKUP(Продажи_[[#This Row],[id товара]],Товары_[],3,FALSE)</f>
        <v>Макфа</v>
      </c>
      <c r="D54" t="str">
        <f>VLOOKUP(Продажи_[[#This Row],[id товара]],Товары_[],2,FALSE)</f>
        <v>Макароны</v>
      </c>
      <c r="E54" s="22">
        <v>65</v>
      </c>
      <c r="F54" s="21">
        <f t="shared" si="10"/>
        <v>265.47674418604652</v>
      </c>
      <c r="G54" s="26">
        <f t="shared" si="11"/>
        <v>-0.75515746134641493</v>
      </c>
      <c r="H54" s="31">
        <f t="shared" si="12"/>
        <v>329.27272727272725</v>
      </c>
      <c r="I54" s="26">
        <f t="shared" si="13"/>
        <v>-0.80259525124240749</v>
      </c>
      <c r="J54">
        <v>1</v>
      </c>
      <c r="K54" s="22">
        <v>65</v>
      </c>
      <c r="L54" s="1">
        <v>45308</v>
      </c>
      <c r="M54" t="s">
        <v>68</v>
      </c>
      <c r="N54">
        <v>493</v>
      </c>
      <c r="O54" t="str">
        <f>VLOOKUP(N54,Клиенты_[],4,FALSE)</f>
        <v>да</v>
      </c>
      <c r="P54" s="35">
        <f>VLOOKUP(N54,Клиенты_[],5,FALSE)</f>
        <v>44855</v>
      </c>
      <c r="Q54" s="23">
        <f t="shared" si="14"/>
        <v>453</v>
      </c>
      <c r="R54" t="str">
        <f>VLOOKUP(N54,Клиенты_[],7,FALSE)</f>
        <v>Украина</v>
      </c>
      <c r="S54" s="20" t="str">
        <f>VLOOKUP(N54,Клиенты_[],8,FALSE)</f>
        <v>Валентина</v>
      </c>
      <c r="T54" s="20">
        <f t="shared" si="15"/>
        <v>3</v>
      </c>
      <c r="U54" s="20">
        <f t="shared" si="16"/>
        <v>1997</v>
      </c>
      <c r="V54" s="20">
        <f t="shared" si="17"/>
        <v>665.66666666666663</v>
      </c>
      <c r="W54" s="20">
        <f t="shared" si="18"/>
        <v>187</v>
      </c>
      <c r="X54" s="20">
        <f t="shared" si="9"/>
        <v>0.33333333333333331</v>
      </c>
    </row>
    <row r="55" spans="1:24" x14ac:dyDescent="0.3">
      <c r="A55">
        <v>54</v>
      </c>
      <c r="B55">
        <v>167</v>
      </c>
      <c r="C55" t="str">
        <f>VLOOKUP(Продажи_[[#This Row],[id товара]],Товары_[],3,FALSE)</f>
        <v>Сава</v>
      </c>
      <c r="D55" t="str">
        <f>VLOOKUP(Продажи_[[#This Row],[id товара]],Товары_[],2,FALSE)</f>
        <v>Мясо</v>
      </c>
      <c r="E55" s="22">
        <v>143</v>
      </c>
      <c r="F55" s="21">
        <f t="shared" si="10"/>
        <v>271.74545454545455</v>
      </c>
      <c r="G55" s="26">
        <f t="shared" si="11"/>
        <v>-0.47377224675498464</v>
      </c>
      <c r="H55" s="31">
        <f t="shared" si="12"/>
        <v>212.8125</v>
      </c>
      <c r="I55" s="26">
        <f t="shared" si="13"/>
        <v>-0.32804698972099855</v>
      </c>
      <c r="J55">
        <v>3</v>
      </c>
      <c r="K55" s="22">
        <v>429</v>
      </c>
      <c r="L55" s="1">
        <v>45246</v>
      </c>
      <c r="M55" t="s">
        <v>79</v>
      </c>
      <c r="N55">
        <v>34</v>
      </c>
      <c r="O55" t="str">
        <f>VLOOKUP(N55,Клиенты_[],4,FALSE)</f>
        <v>нет</v>
      </c>
      <c r="P55" s="35">
        <f>VLOOKUP(N55,Клиенты_[],5,FALSE)</f>
        <v>44654</v>
      </c>
      <c r="Q55" s="23">
        <f t="shared" si="14"/>
        <v>592</v>
      </c>
      <c r="R55" t="str">
        <f>VLOOKUP(N55,Клиенты_[],7,FALSE)</f>
        <v>Таджикистан</v>
      </c>
      <c r="S55" s="20" t="str">
        <f>VLOOKUP(N55,Клиенты_[],8,FALSE)</f>
        <v>Евдокия</v>
      </c>
      <c r="T55" s="20">
        <f t="shared" si="15"/>
        <v>3</v>
      </c>
      <c r="U55" s="20">
        <f t="shared" si="16"/>
        <v>3258</v>
      </c>
      <c r="V55" s="20">
        <f t="shared" si="17"/>
        <v>1086</v>
      </c>
      <c r="W55" s="20">
        <f t="shared" si="18"/>
        <v>186</v>
      </c>
      <c r="X55" s="20">
        <f t="shared" si="9"/>
        <v>0.33333333333333331</v>
      </c>
    </row>
    <row r="56" spans="1:24" x14ac:dyDescent="0.3">
      <c r="A56">
        <v>55</v>
      </c>
      <c r="B56">
        <v>146</v>
      </c>
      <c r="C56" t="str">
        <f>VLOOKUP(Продажи_[[#This Row],[id товара]],Товары_[],3,FALSE)</f>
        <v>Добрый</v>
      </c>
      <c r="D56" t="str">
        <f>VLOOKUP(Продажи_[[#This Row],[id товара]],Товары_[],2,FALSE)</f>
        <v>Сок</v>
      </c>
      <c r="E56" s="22">
        <v>402</v>
      </c>
      <c r="F56" s="21">
        <f t="shared" si="10"/>
        <v>268.60344827586209</v>
      </c>
      <c r="G56" s="26">
        <f t="shared" si="11"/>
        <v>0.49663007895243583</v>
      </c>
      <c r="H56" s="31">
        <f t="shared" si="12"/>
        <v>242.81818181818181</v>
      </c>
      <c r="I56" s="26">
        <f t="shared" si="13"/>
        <v>0.65555971546237357</v>
      </c>
      <c r="J56">
        <v>5</v>
      </c>
      <c r="K56" s="22">
        <v>2010</v>
      </c>
      <c r="L56" s="1">
        <v>45356</v>
      </c>
      <c r="M56" t="s">
        <v>70</v>
      </c>
      <c r="N56">
        <v>190</v>
      </c>
      <c r="O56" t="str">
        <f>VLOOKUP(N56,Клиенты_[],4,FALSE)</f>
        <v>нет</v>
      </c>
      <c r="P56" s="35">
        <f>VLOOKUP(N56,Клиенты_[],5,FALSE)</f>
        <v>44689</v>
      </c>
      <c r="Q56" s="23">
        <f t="shared" si="14"/>
        <v>667</v>
      </c>
      <c r="R56" t="str">
        <f>VLOOKUP(N56,Клиенты_[],7,FALSE)</f>
        <v>Беларусь</v>
      </c>
      <c r="S56" s="20" t="str">
        <f>VLOOKUP(N56,Клиенты_[],8,FALSE)</f>
        <v>Валентина</v>
      </c>
      <c r="T56" s="20">
        <f t="shared" si="15"/>
        <v>3</v>
      </c>
      <c r="U56" s="20">
        <f t="shared" si="16"/>
        <v>4451</v>
      </c>
      <c r="V56" s="20">
        <f t="shared" si="17"/>
        <v>1483.6666666666667</v>
      </c>
      <c r="W56" s="20">
        <f t="shared" si="18"/>
        <v>122</v>
      </c>
      <c r="X56" s="20">
        <f t="shared" si="9"/>
        <v>0.33333333333333331</v>
      </c>
    </row>
    <row r="57" spans="1:24" x14ac:dyDescent="0.3">
      <c r="A57">
        <v>588</v>
      </c>
      <c r="B57">
        <v>313</v>
      </c>
      <c r="C57" t="str">
        <f>VLOOKUP(Продажи_[[#This Row],[id товара]],Товары_[],3,FALSE)</f>
        <v>Бабаевский</v>
      </c>
      <c r="D57" t="str">
        <f>VLOOKUP(Продажи_[[#This Row],[id товара]],Товары_[],2,FALSE)</f>
        <v>Конфеты</v>
      </c>
      <c r="E57" s="22">
        <v>392</v>
      </c>
      <c r="F57" s="21">
        <f t="shared" si="10"/>
        <v>267.85483870967744</v>
      </c>
      <c r="G57" s="26">
        <f t="shared" si="11"/>
        <v>0.46347925573553317</v>
      </c>
      <c r="H57" s="31">
        <f t="shared" si="12"/>
        <v>250.25925925925927</v>
      </c>
      <c r="I57" s="26">
        <f t="shared" si="13"/>
        <v>0.56637561047802265</v>
      </c>
      <c r="J57">
        <v>5</v>
      </c>
      <c r="K57" s="22">
        <v>1960</v>
      </c>
      <c r="L57" s="1">
        <v>45109</v>
      </c>
      <c r="M57" t="s">
        <v>66</v>
      </c>
      <c r="N57">
        <v>40</v>
      </c>
      <c r="O57" t="str">
        <f>VLOOKUP(N57,Клиенты_[],4,FALSE)</f>
        <v>нет</v>
      </c>
      <c r="P57" s="35">
        <f>VLOOKUP(N57,Клиенты_[],5,FALSE)</f>
        <v>44855</v>
      </c>
      <c r="Q57" s="23">
        <f t="shared" si="14"/>
        <v>254</v>
      </c>
      <c r="R57" t="str">
        <f>VLOOKUP(N57,Клиенты_[],7,FALSE)</f>
        <v>Россия</v>
      </c>
      <c r="S57" s="20" t="str">
        <f>VLOOKUP(N57,Клиенты_[],8,FALSE)</f>
        <v>Амвросий</v>
      </c>
      <c r="T57" s="20">
        <f t="shared" si="15"/>
        <v>3</v>
      </c>
      <c r="U57" s="20">
        <f t="shared" si="16"/>
        <v>3151</v>
      </c>
      <c r="V57" s="20">
        <f t="shared" si="17"/>
        <v>1050.3333333333333</v>
      </c>
      <c r="W57" s="20">
        <f t="shared" si="18"/>
        <v>314</v>
      </c>
      <c r="X57" s="20">
        <f t="shared" si="9"/>
        <v>0.33333333333333331</v>
      </c>
    </row>
    <row r="58" spans="1:24" x14ac:dyDescent="0.3">
      <c r="A58">
        <v>57</v>
      </c>
      <c r="B58">
        <v>155</v>
      </c>
      <c r="C58" t="str">
        <f>VLOOKUP(Продажи_[[#This Row],[id товара]],Товары_[],3,FALSE)</f>
        <v>Эрманн</v>
      </c>
      <c r="D58" t="str">
        <f>VLOOKUP(Продажи_[[#This Row],[id товара]],Товары_[],2,FALSE)</f>
        <v>Йогурт</v>
      </c>
      <c r="E58" s="22">
        <v>482</v>
      </c>
      <c r="F58" s="21">
        <f t="shared" si="10"/>
        <v>263.25423728813558</v>
      </c>
      <c r="G58" s="26">
        <f t="shared" si="11"/>
        <v>0.83092969353592583</v>
      </c>
      <c r="H58" s="31">
        <f t="shared" si="12"/>
        <v>248.5</v>
      </c>
      <c r="I58" s="26">
        <f t="shared" si="13"/>
        <v>0.93963782696177067</v>
      </c>
      <c r="J58">
        <v>1</v>
      </c>
      <c r="K58" s="22">
        <v>482</v>
      </c>
      <c r="L58" s="1">
        <v>45400</v>
      </c>
      <c r="M58" t="s">
        <v>71</v>
      </c>
      <c r="N58">
        <v>222</v>
      </c>
      <c r="O58" t="str">
        <f>VLOOKUP(N58,Клиенты_[],4,FALSE)</f>
        <v>да</v>
      </c>
      <c r="P58" s="35">
        <f>VLOOKUP(N58,Клиенты_[],5,FALSE)</f>
        <v>44694</v>
      </c>
      <c r="Q58" s="23">
        <f t="shared" si="14"/>
        <v>706</v>
      </c>
      <c r="R58" t="str">
        <f>VLOOKUP(N58,Клиенты_[],7,FALSE)</f>
        <v>Украина</v>
      </c>
      <c r="S58" s="20" t="str">
        <f>VLOOKUP(N58,Клиенты_[],8,FALSE)</f>
        <v>Эмилия</v>
      </c>
      <c r="T58" s="20">
        <f t="shared" si="15"/>
        <v>3</v>
      </c>
      <c r="U58" s="20">
        <f t="shared" si="16"/>
        <v>1403</v>
      </c>
      <c r="V58" s="20">
        <f t="shared" si="17"/>
        <v>467.66666666666669</v>
      </c>
      <c r="W58" s="20">
        <f t="shared" si="18"/>
        <v>187</v>
      </c>
      <c r="X58" s="20">
        <f t="shared" si="9"/>
        <v>0.33333333333333331</v>
      </c>
    </row>
    <row r="59" spans="1:24" x14ac:dyDescent="0.3">
      <c r="A59">
        <v>58</v>
      </c>
      <c r="B59">
        <v>239</v>
      </c>
      <c r="C59" t="str">
        <f>VLOOKUP(Продажи_[[#This Row],[id товара]],Товары_[],3,FALSE)</f>
        <v>Эрманн</v>
      </c>
      <c r="D59" t="str">
        <f>VLOOKUP(Продажи_[[#This Row],[id товара]],Товары_[],2,FALSE)</f>
        <v>Йогурт</v>
      </c>
      <c r="E59" s="22">
        <v>59</v>
      </c>
      <c r="F59" s="21">
        <f t="shared" si="10"/>
        <v>263.25423728813558</v>
      </c>
      <c r="G59" s="26">
        <f t="shared" si="11"/>
        <v>-0.77588204996137011</v>
      </c>
      <c r="H59" s="31">
        <f t="shared" si="12"/>
        <v>248.5</v>
      </c>
      <c r="I59" s="26">
        <f t="shared" si="13"/>
        <v>-0.76257545271629779</v>
      </c>
      <c r="J59">
        <v>1</v>
      </c>
      <c r="K59" s="22">
        <v>59</v>
      </c>
      <c r="L59" s="1">
        <v>45214</v>
      </c>
      <c r="M59" t="s">
        <v>82</v>
      </c>
      <c r="N59">
        <v>382</v>
      </c>
      <c r="O59" t="str">
        <f>VLOOKUP(N59,Клиенты_[],4,FALSE)</f>
        <v>да</v>
      </c>
      <c r="P59" s="35">
        <f>VLOOKUP(N59,Клиенты_[],5,FALSE)</f>
        <v>44850</v>
      </c>
      <c r="Q59" s="23">
        <f t="shared" si="14"/>
        <v>364</v>
      </c>
      <c r="R59" t="str">
        <f>VLOOKUP(N59,Клиенты_[],7,FALSE)</f>
        <v>Беларусь</v>
      </c>
      <c r="S59" s="20" t="str">
        <f>VLOOKUP(N59,Клиенты_[],8,FALSE)</f>
        <v>Алина</v>
      </c>
      <c r="T59" s="20">
        <f t="shared" si="15"/>
        <v>2</v>
      </c>
      <c r="U59" s="20">
        <f t="shared" si="16"/>
        <v>339</v>
      </c>
      <c r="V59" s="20">
        <f t="shared" si="17"/>
        <v>169.5</v>
      </c>
      <c r="W59" s="20">
        <f t="shared" si="18"/>
        <v>122</v>
      </c>
      <c r="X59" s="20">
        <f t="shared" si="9"/>
        <v>0.5</v>
      </c>
    </row>
    <row r="60" spans="1:24" x14ac:dyDescent="0.3">
      <c r="A60">
        <v>686</v>
      </c>
      <c r="B60">
        <v>372</v>
      </c>
      <c r="C60" t="str">
        <f>VLOOKUP(Продажи_[[#This Row],[id товара]],Товары_[],3,FALSE)</f>
        <v>Черная Карта</v>
      </c>
      <c r="D60" t="str">
        <f>VLOOKUP(Продажи_[[#This Row],[id товара]],Товары_[],2,FALSE)</f>
        <v>Кофе</v>
      </c>
      <c r="E60" s="22">
        <v>166</v>
      </c>
      <c r="F60" s="21">
        <f t="shared" si="10"/>
        <v>249.02380952380952</v>
      </c>
      <c r="G60" s="26">
        <f t="shared" si="11"/>
        <v>-0.33339707429008503</v>
      </c>
      <c r="H60" s="31">
        <f t="shared" si="12"/>
        <v>222.2</v>
      </c>
      <c r="I60" s="26">
        <f t="shared" si="13"/>
        <v>-0.25292529252925289</v>
      </c>
      <c r="J60">
        <v>5</v>
      </c>
      <c r="K60" s="22">
        <v>830</v>
      </c>
      <c r="L60" s="1">
        <v>45431</v>
      </c>
      <c r="M60" t="s">
        <v>83</v>
      </c>
      <c r="N60">
        <v>40</v>
      </c>
      <c r="O60" t="str">
        <f>VLOOKUP(N60,Клиенты_[],4,FALSE)</f>
        <v>нет</v>
      </c>
      <c r="P60" s="35">
        <f>VLOOKUP(N60,Клиенты_[],5,FALSE)</f>
        <v>44855</v>
      </c>
      <c r="Q60" s="23">
        <f t="shared" si="14"/>
        <v>576</v>
      </c>
      <c r="R60" t="str">
        <f>VLOOKUP(N60,Клиенты_[],7,FALSE)</f>
        <v>Россия</v>
      </c>
      <c r="S60" s="20" t="str">
        <f>VLOOKUP(N60,Клиенты_[],8,FALSE)</f>
        <v>Амвросий</v>
      </c>
      <c r="T60" s="20">
        <f t="shared" si="15"/>
        <v>3</v>
      </c>
      <c r="U60" s="20">
        <f t="shared" si="16"/>
        <v>3151</v>
      </c>
      <c r="V60" s="20">
        <f t="shared" si="17"/>
        <v>1050.3333333333333</v>
      </c>
      <c r="W60" s="20">
        <f t="shared" si="18"/>
        <v>314</v>
      </c>
      <c r="X60" s="20">
        <f t="shared" si="9"/>
        <v>0.33333333333333331</v>
      </c>
    </row>
    <row r="61" spans="1:24" x14ac:dyDescent="0.3">
      <c r="A61">
        <v>60</v>
      </c>
      <c r="B61">
        <v>147</v>
      </c>
      <c r="C61" t="str">
        <f>VLOOKUP(Продажи_[[#This Row],[id товара]],Товары_[],3,FALSE)</f>
        <v>Бабаевский</v>
      </c>
      <c r="D61" t="str">
        <f>VLOOKUP(Продажи_[[#This Row],[id товара]],Товары_[],2,FALSE)</f>
        <v>Конфеты</v>
      </c>
      <c r="E61" s="22">
        <v>238</v>
      </c>
      <c r="F61" s="21">
        <f t="shared" si="10"/>
        <v>267.85483870967744</v>
      </c>
      <c r="G61" s="26">
        <f t="shared" si="11"/>
        <v>-0.11145902330342627</v>
      </c>
      <c r="H61" s="31">
        <f t="shared" si="12"/>
        <v>250.25925925925927</v>
      </c>
      <c r="I61" s="26">
        <f t="shared" si="13"/>
        <v>-4.8986236495486168E-2</v>
      </c>
      <c r="J61">
        <v>5</v>
      </c>
      <c r="K61" s="22">
        <v>1190</v>
      </c>
      <c r="L61" s="1">
        <v>44981</v>
      </c>
      <c r="M61" t="s">
        <v>72</v>
      </c>
      <c r="N61">
        <v>270</v>
      </c>
      <c r="O61" t="str">
        <f>VLOOKUP(N61,Клиенты_[],4,FALSE)</f>
        <v>да</v>
      </c>
      <c r="P61" s="35">
        <f>VLOOKUP(N61,Клиенты_[],5,FALSE)</f>
        <v>44827</v>
      </c>
      <c r="Q61" s="23">
        <f t="shared" si="14"/>
        <v>154</v>
      </c>
      <c r="R61" t="str">
        <f>VLOOKUP(N61,Клиенты_[],7,FALSE)</f>
        <v>Таджикистан</v>
      </c>
      <c r="S61" s="20" t="str">
        <f>VLOOKUP(N61,Клиенты_[],8,FALSE)</f>
        <v>Дементий</v>
      </c>
      <c r="T61" s="20">
        <f t="shared" si="15"/>
        <v>3</v>
      </c>
      <c r="U61" s="20">
        <f t="shared" si="16"/>
        <v>2794</v>
      </c>
      <c r="V61" s="20">
        <f t="shared" si="17"/>
        <v>931.33333333333337</v>
      </c>
      <c r="W61" s="20">
        <f t="shared" si="18"/>
        <v>186</v>
      </c>
      <c r="X61" s="20">
        <f t="shared" si="9"/>
        <v>0.33333333333333331</v>
      </c>
    </row>
    <row r="62" spans="1:24" x14ac:dyDescent="0.3">
      <c r="A62">
        <v>61</v>
      </c>
      <c r="B62">
        <v>311</v>
      </c>
      <c r="C62" t="str">
        <f>VLOOKUP(Продажи_[[#This Row],[id товара]],Товары_[],3,FALSE)</f>
        <v>Паста Зара</v>
      </c>
      <c r="D62" t="str">
        <f>VLOOKUP(Продажи_[[#This Row],[id товара]],Товары_[],2,FALSE)</f>
        <v>Макароны</v>
      </c>
      <c r="E62" s="22">
        <v>238</v>
      </c>
      <c r="F62" s="21">
        <f t="shared" si="10"/>
        <v>265.47674418604652</v>
      </c>
      <c r="G62" s="26">
        <f t="shared" si="11"/>
        <v>-0.10349962769918097</v>
      </c>
      <c r="H62" s="31">
        <f t="shared" si="12"/>
        <v>276.67567567567568</v>
      </c>
      <c r="I62" s="26">
        <f t="shared" si="13"/>
        <v>-0.13978704698642186</v>
      </c>
      <c r="J62">
        <v>5</v>
      </c>
      <c r="K62" s="22">
        <v>1190</v>
      </c>
      <c r="L62" s="1">
        <v>45245</v>
      </c>
      <c r="M62" t="s">
        <v>72</v>
      </c>
      <c r="N62">
        <v>150</v>
      </c>
      <c r="O62" t="str">
        <f>VLOOKUP(N62,Клиенты_[],4,FALSE)</f>
        <v>нет</v>
      </c>
      <c r="P62" s="35">
        <f>VLOOKUP(N62,Клиенты_[],5,FALSE)</f>
        <v>44622</v>
      </c>
      <c r="Q62" s="23">
        <f t="shared" si="14"/>
        <v>623</v>
      </c>
      <c r="R62" t="str">
        <f>VLOOKUP(N62,Клиенты_[],7,FALSE)</f>
        <v>Узбекистан</v>
      </c>
      <c r="S62" s="20" t="str">
        <f>VLOOKUP(N62,Клиенты_[],8,FALSE)</f>
        <v>Евгения</v>
      </c>
      <c r="T62" s="20">
        <f t="shared" si="15"/>
        <v>1</v>
      </c>
      <c r="U62" s="20">
        <f t="shared" si="16"/>
        <v>1190</v>
      </c>
      <c r="V62" s="20">
        <f t="shared" si="17"/>
        <v>1190</v>
      </c>
      <c r="W62" s="20">
        <f t="shared" si="18"/>
        <v>191</v>
      </c>
      <c r="X62" s="20">
        <f t="shared" si="9"/>
        <v>1</v>
      </c>
    </row>
    <row r="63" spans="1:24" x14ac:dyDescent="0.3">
      <c r="A63">
        <v>62</v>
      </c>
      <c r="B63">
        <v>465</v>
      </c>
      <c r="C63" t="str">
        <f>VLOOKUP(Продажи_[[#This Row],[id товара]],Товары_[],3,FALSE)</f>
        <v>Ростагроэкспорт</v>
      </c>
      <c r="D63" t="str">
        <f>VLOOKUP(Продажи_[[#This Row],[id товара]],Товары_[],2,FALSE)</f>
        <v>Йогурт</v>
      </c>
      <c r="E63" s="22">
        <v>311</v>
      </c>
      <c r="F63" s="21">
        <f t="shared" si="10"/>
        <v>263.25423728813558</v>
      </c>
      <c r="G63" s="26">
        <f t="shared" si="11"/>
        <v>0.18136749935616803</v>
      </c>
      <c r="H63" s="31">
        <f t="shared" si="12"/>
        <v>257.78260869565219</v>
      </c>
      <c r="I63" s="26">
        <f t="shared" si="13"/>
        <v>0.20644290774160901</v>
      </c>
      <c r="J63">
        <v>2</v>
      </c>
      <c r="K63" s="22">
        <v>622</v>
      </c>
      <c r="L63" s="1">
        <v>44934</v>
      </c>
      <c r="M63" t="s">
        <v>67</v>
      </c>
      <c r="N63">
        <v>14</v>
      </c>
      <c r="O63" t="str">
        <f>VLOOKUP(N63,Клиенты_[],4,FALSE)</f>
        <v>да</v>
      </c>
      <c r="P63" s="35">
        <f>VLOOKUP(N63,Клиенты_[],5,FALSE)</f>
        <v>44775</v>
      </c>
      <c r="Q63" s="23">
        <f t="shared" si="14"/>
        <v>159</v>
      </c>
      <c r="R63" t="str">
        <f>VLOOKUP(N63,Клиенты_[],7,FALSE)</f>
        <v>Таджикистан</v>
      </c>
      <c r="S63" s="20" t="str">
        <f>VLOOKUP(N63,Клиенты_[],8,FALSE)</f>
        <v>Ипатий</v>
      </c>
      <c r="T63" s="20">
        <f t="shared" si="15"/>
        <v>2</v>
      </c>
      <c r="U63" s="20">
        <f t="shared" si="16"/>
        <v>1042</v>
      </c>
      <c r="V63" s="20">
        <f t="shared" si="17"/>
        <v>521</v>
      </c>
      <c r="W63" s="20">
        <f t="shared" si="18"/>
        <v>186</v>
      </c>
      <c r="X63" s="20">
        <f t="shared" si="9"/>
        <v>0.5</v>
      </c>
    </row>
    <row r="64" spans="1:24" x14ac:dyDescent="0.3">
      <c r="A64">
        <v>63</v>
      </c>
      <c r="B64">
        <v>449</v>
      </c>
      <c r="C64" t="str">
        <f>VLOOKUP(Продажи_[[#This Row],[id товара]],Товары_[],3,FALSE)</f>
        <v>Агрокомплекс</v>
      </c>
      <c r="D64" t="str">
        <f>VLOOKUP(Продажи_[[#This Row],[id товара]],Товары_[],2,FALSE)</f>
        <v>Мясо</v>
      </c>
      <c r="E64" s="22">
        <v>392</v>
      </c>
      <c r="F64" s="21">
        <f t="shared" si="10"/>
        <v>271.74545454545455</v>
      </c>
      <c r="G64" s="26">
        <f t="shared" si="11"/>
        <v>0.44252642847584633</v>
      </c>
      <c r="H64" s="31">
        <f t="shared" si="12"/>
        <v>311.2</v>
      </c>
      <c r="I64" s="26">
        <f t="shared" si="13"/>
        <v>0.25964010282776351</v>
      </c>
      <c r="J64">
        <v>3</v>
      </c>
      <c r="K64" s="22">
        <v>1176</v>
      </c>
      <c r="L64" s="1">
        <v>45267</v>
      </c>
      <c r="M64" t="s">
        <v>77</v>
      </c>
      <c r="N64">
        <v>371</v>
      </c>
      <c r="O64" t="str">
        <f>VLOOKUP(N64,Клиенты_[],4,FALSE)</f>
        <v>нет</v>
      </c>
      <c r="P64" s="35">
        <f>VLOOKUP(N64,Клиенты_[],5,FALSE)</f>
        <v>44844</v>
      </c>
      <c r="Q64" s="23">
        <f t="shared" si="14"/>
        <v>423</v>
      </c>
      <c r="R64" t="str">
        <f>VLOOKUP(N64,Клиенты_[],7,FALSE)</f>
        <v>Украина</v>
      </c>
      <c r="S64" s="20" t="str">
        <f>VLOOKUP(N64,Клиенты_[],8,FALSE)</f>
        <v>Регина</v>
      </c>
      <c r="T64" s="20">
        <f t="shared" si="15"/>
        <v>2</v>
      </c>
      <c r="U64" s="20">
        <f t="shared" si="16"/>
        <v>1806</v>
      </c>
      <c r="V64" s="20">
        <f t="shared" si="17"/>
        <v>903</v>
      </c>
      <c r="W64" s="20">
        <f t="shared" si="18"/>
        <v>187</v>
      </c>
      <c r="X64" s="20">
        <f t="shared" si="9"/>
        <v>0.5</v>
      </c>
    </row>
    <row r="65" spans="1:24" x14ac:dyDescent="0.3">
      <c r="A65">
        <v>727</v>
      </c>
      <c r="B65">
        <v>398</v>
      </c>
      <c r="C65" t="str">
        <f>VLOOKUP(Продажи_[[#This Row],[id товара]],Товары_[],3,FALSE)</f>
        <v>Фруктовый сад</v>
      </c>
      <c r="D65" t="str">
        <f>VLOOKUP(Продажи_[[#This Row],[id товара]],Товары_[],2,FALSE)</f>
        <v>Сок</v>
      </c>
      <c r="E65" s="22">
        <v>361</v>
      </c>
      <c r="F65" s="21">
        <f t="shared" si="10"/>
        <v>268.60344827586209</v>
      </c>
      <c r="G65" s="26">
        <f t="shared" si="11"/>
        <v>0.34398870274086901</v>
      </c>
      <c r="H65" s="31">
        <f t="shared" si="12"/>
        <v>281.96875</v>
      </c>
      <c r="I65" s="26">
        <f t="shared" si="13"/>
        <v>0.28028371938379704</v>
      </c>
      <c r="J65">
        <v>1</v>
      </c>
      <c r="K65" s="22">
        <v>361</v>
      </c>
      <c r="L65" s="1">
        <v>45336</v>
      </c>
      <c r="M65" t="s">
        <v>72</v>
      </c>
      <c r="N65">
        <v>40</v>
      </c>
      <c r="O65" t="str">
        <f>VLOOKUP(N65,Клиенты_[],4,FALSE)</f>
        <v>нет</v>
      </c>
      <c r="P65" s="35">
        <f>VLOOKUP(N65,Клиенты_[],5,FALSE)</f>
        <v>44855</v>
      </c>
      <c r="Q65" s="23">
        <f t="shared" si="14"/>
        <v>481</v>
      </c>
      <c r="R65" t="str">
        <f>VLOOKUP(N65,Клиенты_[],7,FALSE)</f>
        <v>Россия</v>
      </c>
      <c r="S65" s="20" t="str">
        <f>VLOOKUP(N65,Клиенты_[],8,FALSE)</f>
        <v>Амвросий</v>
      </c>
      <c r="T65" s="20">
        <f t="shared" si="15"/>
        <v>3</v>
      </c>
      <c r="U65" s="20">
        <f t="shared" si="16"/>
        <v>3151</v>
      </c>
      <c r="V65" s="20">
        <f t="shared" si="17"/>
        <v>1050.3333333333333</v>
      </c>
      <c r="W65" s="20">
        <f t="shared" si="18"/>
        <v>314</v>
      </c>
      <c r="X65" s="20">
        <f t="shared" si="9"/>
        <v>0.33333333333333331</v>
      </c>
    </row>
    <row r="66" spans="1:24" x14ac:dyDescent="0.3">
      <c r="A66">
        <v>242</v>
      </c>
      <c r="B66">
        <v>275</v>
      </c>
      <c r="C66" t="str">
        <f>VLOOKUP(Продажи_[[#This Row],[id товара]],Товары_[],3,FALSE)</f>
        <v>Сырная долина</v>
      </c>
      <c r="D66" t="str">
        <f>VLOOKUP(Продажи_[[#This Row],[id товара]],Товары_[],2,FALSE)</f>
        <v>Сыр</v>
      </c>
      <c r="E66" s="22">
        <v>219</v>
      </c>
      <c r="F66" s="21">
        <f t="shared" si="10"/>
        <v>262.63492063492066</v>
      </c>
      <c r="G66" s="26">
        <f t="shared" si="11"/>
        <v>-0.16614287441073383</v>
      </c>
      <c r="H66" s="31">
        <f t="shared" si="12"/>
        <v>271</v>
      </c>
      <c r="I66" s="26">
        <f t="shared" si="13"/>
        <v>-0.19188191881918815</v>
      </c>
      <c r="J66">
        <v>1</v>
      </c>
      <c r="K66" s="22">
        <v>219</v>
      </c>
      <c r="L66" s="1">
        <v>45028</v>
      </c>
      <c r="M66" t="s">
        <v>80</v>
      </c>
      <c r="N66">
        <v>41</v>
      </c>
      <c r="O66" t="str">
        <f>VLOOKUP(N66,Клиенты_[],4,FALSE)</f>
        <v>да</v>
      </c>
      <c r="P66" s="35">
        <f>VLOOKUP(N66,Клиенты_[],5,FALSE)</f>
        <v>44842</v>
      </c>
      <c r="Q66" s="23">
        <f t="shared" si="14"/>
        <v>186</v>
      </c>
      <c r="R66" t="str">
        <f>VLOOKUP(N66,Клиенты_[],7,FALSE)</f>
        <v>Россия</v>
      </c>
      <c r="S66" s="20" t="str">
        <f>VLOOKUP(N66,Клиенты_[],8,FALSE)</f>
        <v>Валентина</v>
      </c>
      <c r="T66" s="20">
        <f t="shared" si="15"/>
        <v>2</v>
      </c>
      <c r="U66" s="20">
        <f t="shared" si="16"/>
        <v>534</v>
      </c>
      <c r="V66" s="20">
        <f t="shared" si="17"/>
        <v>267</v>
      </c>
      <c r="W66" s="20">
        <f t="shared" si="18"/>
        <v>314</v>
      </c>
      <c r="X66" s="20">
        <f t="shared" ref="X66:X129" si="19">1/T66</f>
        <v>0.5</v>
      </c>
    </row>
    <row r="67" spans="1:24" x14ac:dyDescent="0.3">
      <c r="A67">
        <v>66</v>
      </c>
      <c r="B67">
        <v>408</v>
      </c>
      <c r="C67" t="str">
        <f>VLOOKUP(Продажи_[[#This Row],[id товара]],Товары_[],3,FALSE)</f>
        <v>Эрманн</v>
      </c>
      <c r="D67" t="str">
        <f>VLOOKUP(Продажи_[[#This Row],[id товара]],Товары_[],2,FALSE)</f>
        <v>Йогурт</v>
      </c>
      <c r="E67" s="22">
        <v>438</v>
      </c>
      <c r="F67" s="21">
        <f t="shared" si="10"/>
        <v>263.25423728813558</v>
      </c>
      <c r="G67" s="26">
        <f t="shared" si="11"/>
        <v>0.66379088333762559</v>
      </c>
      <c r="H67" s="31">
        <f t="shared" si="12"/>
        <v>248.5</v>
      </c>
      <c r="I67" s="26">
        <f t="shared" si="13"/>
        <v>0.76257545271629779</v>
      </c>
      <c r="J67">
        <v>3</v>
      </c>
      <c r="K67" s="22">
        <v>1314</v>
      </c>
      <c r="L67" s="1">
        <v>44973</v>
      </c>
      <c r="M67" t="s">
        <v>77</v>
      </c>
      <c r="N67">
        <v>68</v>
      </c>
      <c r="O67" t="str">
        <f>VLOOKUP(N67,Клиенты_[],4,FALSE)</f>
        <v>да</v>
      </c>
      <c r="P67" s="35">
        <f>VLOOKUP(N67,Клиенты_[],5,FALSE)</f>
        <v>44882</v>
      </c>
      <c r="Q67" s="23">
        <f t="shared" si="14"/>
        <v>91</v>
      </c>
      <c r="R67" t="str">
        <f>VLOOKUP(N67,Клиенты_[],7,FALSE)</f>
        <v>Узбекистан</v>
      </c>
      <c r="S67" s="20" t="str">
        <f>VLOOKUP(N67,Клиенты_[],8,FALSE)</f>
        <v>Иванна</v>
      </c>
      <c r="T67" s="20">
        <f t="shared" si="15"/>
        <v>3</v>
      </c>
      <c r="U67" s="20">
        <f t="shared" si="16"/>
        <v>3016</v>
      </c>
      <c r="V67" s="20">
        <f t="shared" si="17"/>
        <v>1005.3333333333334</v>
      </c>
      <c r="W67" s="20">
        <f t="shared" si="18"/>
        <v>191</v>
      </c>
      <c r="X67" s="20">
        <f t="shared" si="19"/>
        <v>0.33333333333333331</v>
      </c>
    </row>
    <row r="68" spans="1:24" x14ac:dyDescent="0.3">
      <c r="A68">
        <v>906</v>
      </c>
      <c r="B68">
        <v>269</v>
      </c>
      <c r="C68" t="str">
        <f>VLOOKUP(Продажи_[[#This Row],[id товара]],Товары_[],3,FALSE)</f>
        <v>Русский сахар</v>
      </c>
      <c r="D68" t="str">
        <f>VLOOKUP(Продажи_[[#This Row],[id товара]],Товары_[],2,FALSE)</f>
        <v>Сахар</v>
      </c>
      <c r="E68" s="22">
        <v>315</v>
      </c>
      <c r="F68" s="21">
        <f t="shared" si="10"/>
        <v>252.76271186440678</v>
      </c>
      <c r="G68" s="26">
        <f t="shared" si="11"/>
        <v>0.2462281231140615</v>
      </c>
      <c r="H68" s="31">
        <f t="shared" si="12"/>
        <v>293.41176470588238</v>
      </c>
      <c r="I68" s="26">
        <f t="shared" si="13"/>
        <v>7.3576583801122641E-2</v>
      </c>
      <c r="J68">
        <v>1</v>
      </c>
      <c r="K68" s="22">
        <v>315</v>
      </c>
      <c r="L68" s="1">
        <v>45355</v>
      </c>
      <c r="M68" t="s">
        <v>68</v>
      </c>
      <c r="N68">
        <v>41</v>
      </c>
      <c r="O68" t="str">
        <f>VLOOKUP(N68,Клиенты_[],4,FALSE)</f>
        <v>да</v>
      </c>
      <c r="P68" s="35">
        <f>VLOOKUP(N68,Клиенты_[],5,FALSE)</f>
        <v>44842</v>
      </c>
      <c r="Q68" s="23">
        <f t="shared" si="14"/>
        <v>513</v>
      </c>
      <c r="R68" t="str">
        <f>VLOOKUP(N68,Клиенты_[],7,FALSE)</f>
        <v>Россия</v>
      </c>
      <c r="S68" s="20" t="str">
        <f>VLOOKUP(N68,Клиенты_[],8,FALSE)</f>
        <v>Валентина</v>
      </c>
      <c r="T68" s="20">
        <f t="shared" si="15"/>
        <v>2</v>
      </c>
      <c r="U68" s="20">
        <f t="shared" si="16"/>
        <v>534</v>
      </c>
      <c r="V68" s="20">
        <f t="shared" si="17"/>
        <v>267</v>
      </c>
      <c r="W68" s="20">
        <f t="shared" si="18"/>
        <v>314</v>
      </c>
      <c r="X68" s="20">
        <f t="shared" si="19"/>
        <v>0.5</v>
      </c>
    </row>
    <row r="69" spans="1:24" x14ac:dyDescent="0.3">
      <c r="A69">
        <v>68</v>
      </c>
      <c r="B69">
        <v>277</v>
      </c>
      <c r="C69" t="str">
        <f>VLOOKUP(Продажи_[[#This Row],[id товара]],Товары_[],3,FALSE)</f>
        <v>Greenfield</v>
      </c>
      <c r="D69" t="str">
        <f>VLOOKUP(Продажи_[[#This Row],[id товара]],Товары_[],2,FALSE)</f>
        <v>Чай</v>
      </c>
      <c r="E69" s="22">
        <v>324</v>
      </c>
      <c r="F69" s="21">
        <f t="shared" ref="F69:F132" si="20">AVERAGEIF($D:$D,D69,$E:$E)</f>
        <v>271.18181818181819</v>
      </c>
      <c r="G69" s="26">
        <f t="shared" ref="G69:G132" si="21">E69/F69-1</f>
        <v>0.19477036540395565</v>
      </c>
      <c r="H69" s="31">
        <f t="shared" ref="H69:H132" si="22">AVERAGEIFS($E:$E,$D:$D,D69,$C:$C,C69)</f>
        <v>291.45454545454544</v>
      </c>
      <c r="I69" s="26">
        <f t="shared" ref="I69:I132" si="23">E69/H69-1</f>
        <v>0.1116656269494698</v>
      </c>
      <c r="J69">
        <v>2</v>
      </c>
      <c r="K69" s="22">
        <v>648</v>
      </c>
      <c r="L69" s="1">
        <v>45287</v>
      </c>
      <c r="M69" t="s">
        <v>75</v>
      </c>
      <c r="N69">
        <v>415</v>
      </c>
      <c r="O69" t="str">
        <f>VLOOKUP(N69,Клиенты_[],4,FALSE)</f>
        <v>да</v>
      </c>
      <c r="P69" s="35">
        <f>VLOOKUP(N69,Клиенты_[],5,FALSE)</f>
        <v>44661</v>
      </c>
      <c r="Q69" s="23">
        <f t="shared" ref="Q69:Q132" si="24">L69-P69</f>
        <v>626</v>
      </c>
      <c r="R69" t="str">
        <f>VLOOKUP(N69,Клиенты_[],7,FALSE)</f>
        <v>Украина</v>
      </c>
      <c r="S69" s="20" t="str">
        <f>VLOOKUP(N69,Клиенты_[],8,FALSE)</f>
        <v>Капитон</v>
      </c>
      <c r="T69" s="20">
        <f t="shared" ref="T69:T132" si="25">COUNTIF(N:N,N69)</f>
        <v>3</v>
      </c>
      <c r="U69" s="20">
        <f t="shared" ref="U69:U132" si="26">SUMIF(N:N,N69,K:K)</f>
        <v>2012</v>
      </c>
      <c r="V69" s="20">
        <f t="shared" ref="V69:V132" si="27">U69/T69</f>
        <v>670.66666666666663</v>
      </c>
      <c r="W69" s="20">
        <f t="shared" ref="W69:W132" si="28">COUNTIF(R:R,R69)</f>
        <v>187</v>
      </c>
      <c r="X69" s="20">
        <f t="shared" si="19"/>
        <v>0.33333333333333331</v>
      </c>
    </row>
    <row r="70" spans="1:24" x14ac:dyDescent="0.3">
      <c r="A70">
        <v>69</v>
      </c>
      <c r="B70">
        <v>130</v>
      </c>
      <c r="C70" t="str">
        <f>VLOOKUP(Продажи_[[#This Row],[id товара]],Товары_[],3,FALSE)</f>
        <v>Илецкая</v>
      </c>
      <c r="D70" t="str">
        <f>VLOOKUP(Продажи_[[#This Row],[id товара]],Товары_[],2,FALSE)</f>
        <v>Соль</v>
      </c>
      <c r="E70" s="22">
        <v>208</v>
      </c>
      <c r="F70" s="21">
        <f t="shared" si="20"/>
        <v>264.8679245283019</v>
      </c>
      <c r="G70" s="26">
        <f t="shared" si="21"/>
        <v>-0.21470294913805388</v>
      </c>
      <c r="H70" s="31">
        <f t="shared" si="22"/>
        <v>238.16666666666666</v>
      </c>
      <c r="I70" s="26">
        <f t="shared" si="23"/>
        <v>-0.12666200139958006</v>
      </c>
      <c r="J70">
        <v>5</v>
      </c>
      <c r="K70" s="22">
        <v>1040</v>
      </c>
      <c r="L70" s="1">
        <v>44975</v>
      </c>
      <c r="M70" t="s">
        <v>72</v>
      </c>
      <c r="N70">
        <v>115</v>
      </c>
      <c r="O70" t="str">
        <f>VLOOKUP(N70,Клиенты_[],4,FALSE)</f>
        <v>да</v>
      </c>
      <c r="P70" s="35">
        <f>VLOOKUP(N70,Клиенты_[],5,FALSE)</f>
        <v>44832</v>
      </c>
      <c r="Q70" s="23">
        <f t="shared" si="24"/>
        <v>143</v>
      </c>
      <c r="R70" t="str">
        <f>VLOOKUP(N70,Клиенты_[],7,FALSE)</f>
        <v>Беларусь</v>
      </c>
      <c r="S70" s="20" t="str">
        <f>VLOOKUP(N70,Клиенты_[],8,FALSE)</f>
        <v>Галина</v>
      </c>
      <c r="T70" s="20">
        <f t="shared" si="25"/>
        <v>4</v>
      </c>
      <c r="U70" s="20">
        <f t="shared" si="26"/>
        <v>3590</v>
      </c>
      <c r="V70" s="20">
        <f t="shared" si="27"/>
        <v>897.5</v>
      </c>
      <c r="W70" s="20">
        <f t="shared" si="28"/>
        <v>122</v>
      </c>
      <c r="X70" s="20">
        <f t="shared" si="19"/>
        <v>0.25</v>
      </c>
    </row>
    <row r="71" spans="1:24" x14ac:dyDescent="0.3">
      <c r="A71">
        <v>70</v>
      </c>
      <c r="B71">
        <v>337</v>
      </c>
      <c r="C71" t="str">
        <f>VLOOKUP(Продажи_[[#This Row],[id товара]],Товары_[],3,FALSE)</f>
        <v>Паста Зара</v>
      </c>
      <c r="D71" t="str">
        <f>VLOOKUP(Продажи_[[#This Row],[id товара]],Товары_[],2,FALSE)</f>
        <v>Макароны</v>
      </c>
      <c r="E71" s="22">
        <v>115</v>
      </c>
      <c r="F71" s="21">
        <f t="shared" si="20"/>
        <v>265.47674418604652</v>
      </c>
      <c r="G71" s="26">
        <f t="shared" si="21"/>
        <v>-0.56681704699750335</v>
      </c>
      <c r="H71" s="31">
        <f t="shared" si="22"/>
        <v>276.67567567567568</v>
      </c>
      <c r="I71" s="26">
        <f t="shared" si="23"/>
        <v>-0.5843508840480609</v>
      </c>
      <c r="J71">
        <v>3</v>
      </c>
      <c r="K71" s="22">
        <v>345</v>
      </c>
      <c r="L71" s="1">
        <v>45046</v>
      </c>
      <c r="M71" t="s">
        <v>66</v>
      </c>
      <c r="N71">
        <v>42</v>
      </c>
      <c r="O71" t="str">
        <f>VLOOKUP(N71,Клиенты_[],4,FALSE)</f>
        <v>да</v>
      </c>
      <c r="P71" s="35">
        <f>VLOOKUP(N71,Клиенты_[],5,FALSE)</f>
        <v>44783</v>
      </c>
      <c r="Q71" s="23">
        <f t="shared" si="24"/>
        <v>263</v>
      </c>
      <c r="R71" t="str">
        <f>VLOOKUP(N71,Клиенты_[],7,FALSE)</f>
        <v>Таджикистан</v>
      </c>
      <c r="S71" s="20" t="str">
        <f>VLOOKUP(N71,Клиенты_[],8,FALSE)</f>
        <v>Панфил</v>
      </c>
      <c r="T71" s="20">
        <f t="shared" si="25"/>
        <v>7</v>
      </c>
      <c r="U71" s="20">
        <f t="shared" si="26"/>
        <v>6110</v>
      </c>
      <c r="V71" s="20">
        <f t="shared" si="27"/>
        <v>872.85714285714289</v>
      </c>
      <c r="W71" s="20">
        <f t="shared" si="28"/>
        <v>186</v>
      </c>
      <c r="X71" s="20">
        <f t="shared" si="19"/>
        <v>0.14285714285714285</v>
      </c>
    </row>
    <row r="72" spans="1:24" x14ac:dyDescent="0.3">
      <c r="A72">
        <v>446</v>
      </c>
      <c r="B72">
        <v>47</v>
      </c>
      <c r="C72" t="str">
        <f>VLOOKUP(Продажи_[[#This Row],[id товара]],Товары_[],3,FALSE)</f>
        <v>Снежана</v>
      </c>
      <c r="D72" t="str">
        <f>VLOOKUP(Продажи_[[#This Row],[id товара]],Товары_[],2,FALSE)</f>
        <v>Мясо</v>
      </c>
      <c r="E72" s="22">
        <v>476</v>
      </c>
      <c r="F72" s="21">
        <f t="shared" si="20"/>
        <v>271.74545454545455</v>
      </c>
      <c r="G72" s="26">
        <f t="shared" si="21"/>
        <v>0.75163923457781334</v>
      </c>
      <c r="H72" s="31">
        <f t="shared" si="22"/>
        <v>272.35294117647061</v>
      </c>
      <c r="I72" s="26">
        <f t="shared" si="23"/>
        <v>0.74773218142548581</v>
      </c>
      <c r="J72">
        <v>4</v>
      </c>
      <c r="K72" s="22">
        <v>1904</v>
      </c>
      <c r="L72" s="1">
        <v>45425</v>
      </c>
      <c r="M72" t="s">
        <v>70</v>
      </c>
      <c r="N72">
        <v>43</v>
      </c>
      <c r="O72" t="str">
        <f>VLOOKUP(N72,Клиенты_[],4,FALSE)</f>
        <v>да</v>
      </c>
      <c r="P72" s="35">
        <f>VLOOKUP(N72,Клиенты_[],5,FALSE)</f>
        <v>44912</v>
      </c>
      <c r="Q72" s="23">
        <f t="shared" si="24"/>
        <v>513</v>
      </c>
      <c r="R72" t="str">
        <f>VLOOKUP(N72,Клиенты_[],7,FALSE)</f>
        <v>Россия</v>
      </c>
      <c r="S72" s="20" t="str">
        <f>VLOOKUP(N72,Клиенты_[],8,FALSE)</f>
        <v>Евгения</v>
      </c>
      <c r="T72" s="20">
        <f t="shared" si="25"/>
        <v>4</v>
      </c>
      <c r="U72" s="20">
        <f t="shared" si="26"/>
        <v>2834</v>
      </c>
      <c r="V72" s="20">
        <f t="shared" si="27"/>
        <v>708.5</v>
      </c>
      <c r="W72" s="20">
        <f t="shared" si="28"/>
        <v>314</v>
      </c>
      <c r="X72" s="20">
        <f t="shared" si="19"/>
        <v>0.25</v>
      </c>
    </row>
    <row r="73" spans="1:24" x14ac:dyDescent="0.3">
      <c r="A73">
        <v>72</v>
      </c>
      <c r="B73">
        <v>75</v>
      </c>
      <c r="C73" t="str">
        <f>VLOOKUP(Продажи_[[#This Row],[id товара]],Товары_[],3,FALSE)</f>
        <v>Белогорье</v>
      </c>
      <c r="D73" t="str">
        <f>VLOOKUP(Продажи_[[#This Row],[id товара]],Товары_[],2,FALSE)</f>
        <v>Печенье</v>
      </c>
      <c r="E73" s="22">
        <v>257</v>
      </c>
      <c r="F73" s="21">
        <f t="shared" si="20"/>
        <v>283.468085106383</v>
      </c>
      <c r="G73" s="26">
        <f t="shared" si="21"/>
        <v>-9.3372363581775919E-2</v>
      </c>
      <c r="H73" s="31">
        <f t="shared" si="22"/>
        <v>249.5</v>
      </c>
      <c r="I73" s="26">
        <f t="shared" si="23"/>
        <v>3.0060120240480881E-2</v>
      </c>
      <c r="J73">
        <v>2</v>
      </c>
      <c r="K73" s="22">
        <v>514</v>
      </c>
      <c r="L73" s="1">
        <v>45306</v>
      </c>
      <c r="M73" t="s">
        <v>82</v>
      </c>
      <c r="N73">
        <v>449</v>
      </c>
      <c r="O73" t="str">
        <f>VLOOKUP(N73,Клиенты_[],4,FALSE)</f>
        <v>нет</v>
      </c>
      <c r="P73" s="35">
        <f>VLOOKUP(N73,Клиенты_[],5,FALSE)</f>
        <v>44645</v>
      </c>
      <c r="Q73" s="23">
        <f t="shared" si="24"/>
        <v>661</v>
      </c>
      <c r="R73" t="str">
        <f>VLOOKUP(N73,Клиенты_[],7,FALSE)</f>
        <v>Таджикистан</v>
      </c>
      <c r="S73" s="20" t="str">
        <f>VLOOKUP(N73,Клиенты_[],8,FALSE)</f>
        <v>Измаил</v>
      </c>
      <c r="T73" s="20">
        <f t="shared" si="25"/>
        <v>4</v>
      </c>
      <c r="U73" s="20">
        <f t="shared" si="26"/>
        <v>1455</v>
      </c>
      <c r="V73" s="20">
        <f t="shared" si="27"/>
        <v>363.75</v>
      </c>
      <c r="W73" s="20">
        <f t="shared" si="28"/>
        <v>186</v>
      </c>
      <c r="X73" s="20">
        <f t="shared" si="19"/>
        <v>0.25</v>
      </c>
    </row>
    <row r="74" spans="1:24" x14ac:dyDescent="0.3">
      <c r="A74">
        <v>73</v>
      </c>
      <c r="B74">
        <v>118</v>
      </c>
      <c r="C74" t="str">
        <f>VLOOKUP(Продажи_[[#This Row],[id товара]],Товары_[],3,FALSE)</f>
        <v>Продимекс</v>
      </c>
      <c r="D74" t="str">
        <f>VLOOKUP(Продажи_[[#This Row],[id товара]],Товары_[],2,FALSE)</f>
        <v>Сахар</v>
      </c>
      <c r="E74" s="22">
        <v>459</v>
      </c>
      <c r="F74" s="21">
        <f t="shared" si="20"/>
        <v>252.76271186440678</v>
      </c>
      <c r="G74" s="26">
        <f t="shared" si="21"/>
        <v>0.81593240796620403</v>
      </c>
      <c r="H74" s="31">
        <f t="shared" si="22"/>
        <v>240.5</v>
      </c>
      <c r="I74" s="26">
        <f t="shared" si="23"/>
        <v>0.90852390852390852</v>
      </c>
      <c r="J74">
        <v>2</v>
      </c>
      <c r="K74" s="22">
        <v>918</v>
      </c>
      <c r="L74" s="1">
        <v>44993</v>
      </c>
      <c r="M74" t="s">
        <v>76</v>
      </c>
      <c r="N74">
        <v>318</v>
      </c>
      <c r="O74" t="str">
        <f>VLOOKUP(N74,Клиенты_[],4,FALSE)</f>
        <v>да</v>
      </c>
      <c r="P74" s="35">
        <f>VLOOKUP(N74,Клиенты_[],5,FALSE)</f>
        <v>44892</v>
      </c>
      <c r="Q74" s="23">
        <f t="shared" si="24"/>
        <v>101</v>
      </c>
      <c r="R74" t="str">
        <f>VLOOKUP(N74,Клиенты_[],7,FALSE)</f>
        <v>Узбекистан</v>
      </c>
      <c r="S74" s="20" t="str">
        <f>VLOOKUP(N74,Клиенты_[],8,FALSE)</f>
        <v>Боян</v>
      </c>
      <c r="T74" s="20">
        <f t="shared" si="25"/>
        <v>3</v>
      </c>
      <c r="U74" s="20">
        <f t="shared" si="26"/>
        <v>4778</v>
      </c>
      <c r="V74" s="20">
        <f t="shared" si="27"/>
        <v>1592.6666666666667</v>
      </c>
      <c r="W74" s="20">
        <f t="shared" si="28"/>
        <v>191</v>
      </c>
      <c r="X74" s="20">
        <f t="shared" si="19"/>
        <v>0.33333333333333331</v>
      </c>
    </row>
    <row r="75" spans="1:24" x14ac:dyDescent="0.3">
      <c r="A75">
        <v>562</v>
      </c>
      <c r="B75">
        <v>448</v>
      </c>
      <c r="C75" t="str">
        <f>VLOOKUP(Продажи_[[#This Row],[id товара]],Товары_[],3,FALSE)</f>
        <v>Ростагроэкспорт</v>
      </c>
      <c r="D75" t="str">
        <f>VLOOKUP(Продажи_[[#This Row],[id товара]],Товары_[],2,FALSE)</f>
        <v>Йогурт</v>
      </c>
      <c r="E75" s="22">
        <v>170</v>
      </c>
      <c r="F75" s="21">
        <f t="shared" si="20"/>
        <v>263.25423728813558</v>
      </c>
      <c r="G75" s="26">
        <f t="shared" si="21"/>
        <v>-0.35423641514293069</v>
      </c>
      <c r="H75" s="31">
        <f t="shared" si="22"/>
        <v>257.78260869565219</v>
      </c>
      <c r="I75" s="26">
        <f t="shared" si="23"/>
        <v>-0.34052960026986001</v>
      </c>
      <c r="J75">
        <v>1</v>
      </c>
      <c r="K75" s="22">
        <v>170</v>
      </c>
      <c r="L75" s="1">
        <v>45075</v>
      </c>
      <c r="M75" t="s">
        <v>84</v>
      </c>
      <c r="N75">
        <v>43</v>
      </c>
      <c r="O75" t="str">
        <f>VLOOKUP(N75,Клиенты_[],4,FALSE)</f>
        <v>да</v>
      </c>
      <c r="P75" s="35">
        <f>VLOOKUP(N75,Клиенты_[],5,FALSE)</f>
        <v>44912</v>
      </c>
      <c r="Q75" s="23">
        <f t="shared" si="24"/>
        <v>163</v>
      </c>
      <c r="R75" t="str">
        <f>VLOOKUP(N75,Клиенты_[],7,FALSE)</f>
        <v>Россия</v>
      </c>
      <c r="S75" s="20" t="str">
        <f>VLOOKUP(N75,Клиенты_[],8,FALSE)</f>
        <v>Евгения</v>
      </c>
      <c r="T75" s="20">
        <f t="shared" si="25"/>
        <v>4</v>
      </c>
      <c r="U75" s="20">
        <f t="shared" si="26"/>
        <v>2834</v>
      </c>
      <c r="V75" s="20">
        <f t="shared" si="27"/>
        <v>708.5</v>
      </c>
      <c r="W75" s="20">
        <f t="shared" si="28"/>
        <v>314</v>
      </c>
      <c r="X75" s="20">
        <f t="shared" si="19"/>
        <v>0.25</v>
      </c>
    </row>
    <row r="76" spans="1:24" x14ac:dyDescent="0.3">
      <c r="A76">
        <v>75</v>
      </c>
      <c r="B76">
        <v>204</v>
      </c>
      <c r="C76" t="str">
        <f>VLOOKUP(Продажи_[[#This Row],[id товара]],Товары_[],3,FALSE)</f>
        <v>Юбилейное</v>
      </c>
      <c r="D76" t="str">
        <f>VLOOKUP(Продажи_[[#This Row],[id товара]],Товары_[],2,FALSE)</f>
        <v>Печенье</v>
      </c>
      <c r="E76" s="22">
        <v>491</v>
      </c>
      <c r="F76" s="21">
        <f t="shared" si="20"/>
        <v>283.468085106383</v>
      </c>
      <c r="G76" s="26">
        <f t="shared" si="21"/>
        <v>0.73211739097800788</v>
      </c>
      <c r="H76" s="31">
        <f t="shared" si="22"/>
        <v>232.44444444444446</v>
      </c>
      <c r="I76" s="26">
        <f t="shared" si="23"/>
        <v>1.1123326959847035</v>
      </c>
      <c r="J76">
        <v>4</v>
      </c>
      <c r="K76" s="22">
        <v>1964</v>
      </c>
      <c r="L76" s="1">
        <v>44930</v>
      </c>
      <c r="M76" t="s">
        <v>85</v>
      </c>
      <c r="N76">
        <v>426</v>
      </c>
      <c r="O76" t="str">
        <f>VLOOKUP(N76,Клиенты_[],4,FALSE)</f>
        <v>да</v>
      </c>
      <c r="P76" s="35">
        <f>VLOOKUP(N76,Клиенты_[],5,FALSE)</f>
        <v>44768</v>
      </c>
      <c r="Q76" s="23">
        <f t="shared" si="24"/>
        <v>162</v>
      </c>
      <c r="R76" t="str">
        <f>VLOOKUP(N76,Клиенты_[],7,FALSE)</f>
        <v>Таджикистан</v>
      </c>
      <c r="S76" s="20" t="str">
        <f>VLOOKUP(N76,Клиенты_[],8,FALSE)</f>
        <v>Лыткина</v>
      </c>
      <c r="T76" s="20">
        <f t="shared" si="25"/>
        <v>1</v>
      </c>
      <c r="U76" s="20">
        <f t="shared" si="26"/>
        <v>1964</v>
      </c>
      <c r="V76" s="20">
        <f t="shared" si="27"/>
        <v>1964</v>
      </c>
      <c r="W76" s="20">
        <f t="shared" si="28"/>
        <v>186</v>
      </c>
      <c r="X76" s="20">
        <f t="shared" si="19"/>
        <v>1</v>
      </c>
    </row>
    <row r="77" spans="1:24" x14ac:dyDescent="0.3">
      <c r="A77">
        <v>76</v>
      </c>
      <c r="B77">
        <v>304</v>
      </c>
      <c r="C77" t="str">
        <f>VLOOKUP(Продажи_[[#This Row],[id товара]],Товары_[],3,FALSE)</f>
        <v>Рот Фронт</v>
      </c>
      <c r="D77" t="str">
        <f>VLOOKUP(Продажи_[[#This Row],[id товара]],Товары_[],2,FALSE)</f>
        <v>Конфеты</v>
      </c>
      <c r="E77" s="22">
        <v>162</v>
      </c>
      <c r="F77" s="21">
        <f t="shared" si="20"/>
        <v>267.85483870967744</v>
      </c>
      <c r="G77" s="26">
        <f t="shared" si="21"/>
        <v>-0.39519479737460106</v>
      </c>
      <c r="H77" s="31">
        <f t="shared" si="22"/>
        <v>288.23809523809524</v>
      </c>
      <c r="I77" s="26">
        <f t="shared" si="23"/>
        <v>-0.43796464563026594</v>
      </c>
      <c r="J77">
        <v>1</v>
      </c>
      <c r="K77" s="22">
        <v>162</v>
      </c>
      <c r="L77" s="1">
        <v>45316</v>
      </c>
      <c r="M77" t="s">
        <v>72</v>
      </c>
      <c r="N77">
        <v>25</v>
      </c>
      <c r="O77" t="str">
        <f>VLOOKUP(N77,Клиенты_[],4,FALSE)</f>
        <v>да</v>
      </c>
      <c r="P77" s="35">
        <f>VLOOKUP(N77,Клиенты_[],5,FALSE)</f>
        <v>44582</v>
      </c>
      <c r="Q77" s="23">
        <f t="shared" si="24"/>
        <v>734</v>
      </c>
      <c r="R77" t="str">
        <f>VLOOKUP(N77,Клиенты_[],7,FALSE)</f>
        <v>Таджикистан</v>
      </c>
      <c r="S77" s="20" t="str">
        <f>VLOOKUP(N77,Клиенты_[],8,FALSE)</f>
        <v>Аггей</v>
      </c>
      <c r="T77" s="20">
        <f t="shared" si="25"/>
        <v>5</v>
      </c>
      <c r="U77" s="20">
        <f t="shared" si="26"/>
        <v>3684</v>
      </c>
      <c r="V77" s="20">
        <f t="shared" si="27"/>
        <v>736.8</v>
      </c>
      <c r="W77" s="20">
        <f t="shared" si="28"/>
        <v>186</v>
      </c>
      <c r="X77" s="20">
        <f t="shared" si="19"/>
        <v>0.2</v>
      </c>
    </row>
    <row r="78" spans="1:24" x14ac:dyDescent="0.3">
      <c r="A78">
        <v>759</v>
      </c>
      <c r="B78">
        <v>301</v>
      </c>
      <c r="C78" t="str">
        <f>VLOOKUP(Продажи_[[#This Row],[id товара]],Товары_[],3,FALSE)</f>
        <v>Экзотик</v>
      </c>
      <c r="D78" t="str">
        <f>VLOOKUP(Продажи_[[#This Row],[id товара]],Товары_[],2,FALSE)</f>
        <v>Фрукты</v>
      </c>
      <c r="E78" s="22">
        <v>189</v>
      </c>
      <c r="F78" s="21">
        <f t="shared" si="20"/>
        <v>274.16279069767444</v>
      </c>
      <c r="G78" s="26">
        <f t="shared" si="21"/>
        <v>-0.31062855204003736</v>
      </c>
      <c r="H78" s="31">
        <f t="shared" si="22"/>
        <v>253.6875</v>
      </c>
      <c r="I78" s="26">
        <f t="shared" si="23"/>
        <v>-0.25498891352549891</v>
      </c>
      <c r="J78">
        <v>3</v>
      </c>
      <c r="K78" s="22">
        <v>567</v>
      </c>
      <c r="L78" s="1">
        <v>45144</v>
      </c>
      <c r="M78" t="s">
        <v>83</v>
      </c>
      <c r="N78">
        <v>43</v>
      </c>
      <c r="O78" t="str">
        <f>VLOOKUP(N78,Клиенты_[],4,FALSE)</f>
        <v>да</v>
      </c>
      <c r="P78" s="35">
        <f>VLOOKUP(N78,Клиенты_[],5,FALSE)</f>
        <v>44912</v>
      </c>
      <c r="Q78" s="23">
        <f t="shared" si="24"/>
        <v>232</v>
      </c>
      <c r="R78" t="str">
        <f>VLOOKUP(N78,Клиенты_[],7,FALSE)</f>
        <v>Россия</v>
      </c>
      <c r="S78" s="20" t="str">
        <f>VLOOKUP(N78,Клиенты_[],8,FALSE)</f>
        <v>Евгения</v>
      </c>
      <c r="T78" s="20">
        <f t="shared" si="25"/>
        <v>4</v>
      </c>
      <c r="U78" s="20">
        <f t="shared" si="26"/>
        <v>2834</v>
      </c>
      <c r="V78" s="20">
        <f t="shared" si="27"/>
        <v>708.5</v>
      </c>
      <c r="W78" s="20">
        <f t="shared" si="28"/>
        <v>314</v>
      </c>
      <c r="X78" s="20">
        <f t="shared" si="19"/>
        <v>0.25</v>
      </c>
    </row>
    <row r="79" spans="1:24" x14ac:dyDescent="0.3">
      <c r="A79">
        <v>848</v>
      </c>
      <c r="B79">
        <v>319</v>
      </c>
      <c r="C79" t="str">
        <f>VLOOKUP(Продажи_[[#This Row],[id товара]],Товары_[],3,FALSE)</f>
        <v>Эрманн</v>
      </c>
      <c r="D79" t="str">
        <f>VLOOKUP(Продажи_[[#This Row],[id товара]],Товары_[],2,FALSE)</f>
        <v>Йогурт</v>
      </c>
      <c r="E79" s="22">
        <v>193</v>
      </c>
      <c r="F79" s="21">
        <f t="shared" si="20"/>
        <v>263.25423728813558</v>
      </c>
      <c r="G79" s="26">
        <f t="shared" si="21"/>
        <v>-0.26686840072109197</v>
      </c>
      <c r="H79" s="31">
        <f t="shared" si="22"/>
        <v>248.5</v>
      </c>
      <c r="I79" s="26">
        <f t="shared" si="23"/>
        <v>-0.22334004024144871</v>
      </c>
      <c r="J79">
        <v>1</v>
      </c>
      <c r="K79" s="22">
        <v>193</v>
      </c>
      <c r="L79" s="1">
        <v>45396</v>
      </c>
      <c r="M79" t="s">
        <v>72</v>
      </c>
      <c r="N79">
        <v>43</v>
      </c>
      <c r="O79" t="str">
        <f>VLOOKUP(N79,Клиенты_[],4,FALSE)</f>
        <v>да</v>
      </c>
      <c r="P79" s="35">
        <f>VLOOKUP(N79,Клиенты_[],5,FALSE)</f>
        <v>44912</v>
      </c>
      <c r="Q79" s="23">
        <f t="shared" si="24"/>
        <v>484</v>
      </c>
      <c r="R79" t="str">
        <f>VLOOKUP(N79,Клиенты_[],7,FALSE)</f>
        <v>Россия</v>
      </c>
      <c r="S79" s="20" t="str">
        <f>VLOOKUP(N79,Клиенты_[],8,FALSE)</f>
        <v>Евгения</v>
      </c>
      <c r="T79" s="20">
        <f t="shared" si="25"/>
        <v>4</v>
      </c>
      <c r="U79" s="20">
        <f t="shared" si="26"/>
        <v>2834</v>
      </c>
      <c r="V79" s="20">
        <f t="shared" si="27"/>
        <v>708.5</v>
      </c>
      <c r="W79" s="20">
        <f t="shared" si="28"/>
        <v>314</v>
      </c>
      <c r="X79" s="20">
        <f t="shared" si="19"/>
        <v>0.25</v>
      </c>
    </row>
    <row r="80" spans="1:24" x14ac:dyDescent="0.3">
      <c r="A80">
        <v>172</v>
      </c>
      <c r="B80">
        <v>447</v>
      </c>
      <c r="C80" t="str">
        <f>VLOOKUP(Продажи_[[#This Row],[id товара]],Товары_[],3,FALSE)</f>
        <v>Эрманн</v>
      </c>
      <c r="D80" t="str">
        <f>VLOOKUP(Продажи_[[#This Row],[id товара]],Товары_[],2,FALSE)</f>
        <v>Йогурт</v>
      </c>
      <c r="E80" s="22">
        <v>65</v>
      </c>
      <c r="F80" s="21">
        <f t="shared" si="20"/>
        <v>263.25423728813558</v>
      </c>
      <c r="G80" s="26">
        <f t="shared" si="21"/>
        <v>-0.75309039402523825</v>
      </c>
      <c r="H80" s="31">
        <f t="shared" si="22"/>
        <v>248.5</v>
      </c>
      <c r="I80" s="26">
        <f t="shared" si="23"/>
        <v>-0.7384305835010061</v>
      </c>
      <c r="J80">
        <v>1</v>
      </c>
      <c r="K80" s="22">
        <v>65</v>
      </c>
      <c r="L80" s="1">
        <v>45341</v>
      </c>
      <c r="M80" t="s">
        <v>74</v>
      </c>
      <c r="N80">
        <v>52</v>
      </c>
      <c r="O80" t="str">
        <f>VLOOKUP(N80,Клиенты_[],4,FALSE)</f>
        <v>да</v>
      </c>
      <c r="P80" s="35">
        <f>VLOOKUP(N80,Клиенты_[],5,FALSE)</f>
        <v>44917</v>
      </c>
      <c r="Q80" s="23">
        <f t="shared" si="24"/>
        <v>424</v>
      </c>
      <c r="R80" t="str">
        <f>VLOOKUP(N80,Клиенты_[],7,FALSE)</f>
        <v>Россия</v>
      </c>
      <c r="S80" s="20" t="str">
        <f>VLOOKUP(N80,Клиенты_[],8,FALSE)</f>
        <v>Глафира</v>
      </c>
      <c r="T80" s="20">
        <f t="shared" si="25"/>
        <v>2</v>
      </c>
      <c r="U80" s="20">
        <f t="shared" si="26"/>
        <v>1301</v>
      </c>
      <c r="V80" s="20">
        <f t="shared" si="27"/>
        <v>650.5</v>
      </c>
      <c r="W80" s="20">
        <f t="shared" si="28"/>
        <v>314</v>
      </c>
      <c r="X80" s="20">
        <f t="shared" si="19"/>
        <v>0.5</v>
      </c>
    </row>
    <row r="81" spans="1:24" x14ac:dyDescent="0.3">
      <c r="A81">
        <v>601</v>
      </c>
      <c r="B81">
        <v>197</v>
      </c>
      <c r="C81" t="str">
        <f>VLOOKUP(Продажи_[[#This Row],[id товара]],Товары_[],3,FALSE)</f>
        <v>Юбилейное</v>
      </c>
      <c r="D81" t="str">
        <f>VLOOKUP(Продажи_[[#This Row],[id товара]],Товары_[],2,FALSE)</f>
        <v>Печенье</v>
      </c>
      <c r="E81" s="22">
        <v>309</v>
      </c>
      <c r="F81" s="21">
        <f t="shared" si="20"/>
        <v>283.468085106383</v>
      </c>
      <c r="G81" s="26">
        <f t="shared" si="21"/>
        <v>9.0069804098175998E-2</v>
      </c>
      <c r="H81" s="31">
        <f t="shared" si="22"/>
        <v>232.44444444444446</v>
      </c>
      <c r="I81" s="26">
        <f t="shared" si="23"/>
        <v>0.32934990439770551</v>
      </c>
      <c r="J81">
        <v>4</v>
      </c>
      <c r="K81" s="22">
        <v>1236</v>
      </c>
      <c r="L81" s="1">
        <v>45212</v>
      </c>
      <c r="M81" t="s">
        <v>72</v>
      </c>
      <c r="N81">
        <v>52</v>
      </c>
      <c r="O81" t="str">
        <f>VLOOKUP(N81,Клиенты_[],4,FALSE)</f>
        <v>да</v>
      </c>
      <c r="P81" s="35">
        <f>VLOOKUP(N81,Клиенты_[],5,FALSE)</f>
        <v>44917</v>
      </c>
      <c r="Q81" s="23">
        <f t="shared" si="24"/>
        <v>295</v>
      </c>
      <c r="R81" t="str">
        <f>VLOOKUP(N81,Клиенты_[],7,FALSE)</f>
        <v>Россия</v>
      </c>
      <c r="S81" s="20" t="str">
        <f>VLOOKUP(N81,Клиенты_[],8,FALSE)</f>
        <v>Глафира</v>
      </c>
      <c r="T81" s="20">
        <f t="shared" si="25"/>
        <v>2</v>
      </c>
      <c r="U81" s="20">
        <f t="shared" si="26"/>
        <v>1301</v>
      </c>
      <c r="V81" s="20">
        <f t="shared" si="27"/>
        <v>650.5</v>
      </c>
      <c r="W81" s="20">
        <f t="shared" si="28"/>
        <v>314</v>
      </c>
      <c r="X81" s="20">
        <f t="shared" si="19"/>
        <v>0.5</v>
      </c>
    </row>
    <row r="82" spans="1:24" x14ac:dyDescent="0.3">
      <c r="A82">
        <v>81</v>
      </c>
      <c r="B82">
        <v>116</v>
      </c>
      <c r="C82" t="str">
        <f>VLOOKUP(Продажи_[[#This Row],[id товара]],Товары_[],3,FALSE)</f>
        <v>Экстра</v>
      </c>
      <c r="D82" t="str">
        <f>VLOOKUP(Продажи_[[#This Row],[id товара]],Товары_[],2,FALSE)</f>
        <v>Соль</v>
      </c>
      <c r="E82" s="22">
        <v>120</v>
      </c>
      <c r="F82" s="21">
        <f t="shared" si="20"/>
        <v>264.8679245283019</v>
      </c>
      <c r="G82" s="26">
        <f t="shared" si="21"/>
        <v>-0.54694400911810803</v>
      </c>
      <c r="H82" s="31">
        <f t="shared" si="22"/>
        <v>320.84615384615387</v>
      </c>
      <c r="I82" s="26">
        <f t="shared" si="23"/>
        <v>-0.62598897146967158</v>
      </c>
      <c r="J82">
        <v>2</v>
      </c>
      <c r="K82" s="22">
        <v>240</v>
      </c>
      <c r="L82" s="1">
        <v>45326</v>
      </c>
      <c r="M82" t="s">
        <v>84</v>
      </c>
      <c r="N82">
        <v>332</v>
      </c>
      <c r="O82" t="str">
        <f>VLOOKUP(N82,Клиенты_[],4,FALSE)</f>
        <v>нет</v>
      </c>
      <c r="P82" s="35">
        <f>VLOOKUP(N82,Клиенты_[],5,FALSE)</f>
        <v>44858</v>
      </c>
      <c r="Q82" s="23">
        <f t="shared" si="24"/>
        <v>468</v>
      </c>
      <c r="R82" t="str">
        <f>VLOOKUP(N82,Клиенты_[],7,FALSE)</f>
        <v>Узбекистан</v>
      </c>
      <c r="S82" s="20" t="str">
        <f>VLOOKUP(N82,Клиенты_[],8,FALSE)</f>
        <v>Агата</v>
      </c>
      <c r="T82" s="20">
        <f t="shared" si="25"/>
        <v>3</v>
      </c>
      <c r="U82" s="20">
        <f t="shared" si="26"/>
        <v>1349</v>
      </c>
      <c r="V82" s="20">
        <f t="shared" si="27"/>
        <v>449.66666666666669</v>
      </c>
      <c r="W82" s="20">
        <f t="shared" si="28"/>
        <v>191</v>
      </c>
      <c r="X82" s="20">
        <f t="shared" si="19"/>
        <v>0.33333333333333331</v>
      </c>
    </row>
    <row r="83" spans="1:24" x14ac:dyDescent="0.3">
      <c r="A83">
        <v>531</v>
      </c>
      <c r="B83">
        <v>267</v>
      </c>
      <c r="C83" t="str">
        <f>VLOOKUP(Продажи_[[#This Row],[id товара]],Товары_[],3,FALSE)</f>
        <v>Семко</v>
      </c>
      <c r="D83" t="str">
        <f>VLOOKUP(Продажи_[[#This Row],[id товара]],Товары_[],2,FALSE)</f>
        <v>Овощи</v>
      </c>
      <c r="E83" s="22">
        <v>65</v>
      </c>
      <c r="F83" s="21">
        <f t="shared" si="20"/>
        <v>250.48780487804879</v>
      </c>
      <c r="G83" s="26">
        <f t="shared" si="21"/>
        <v>-0.740506329113924</v>
      </c>
      <c r="H83" s="31">
        <f t="shared" si="22"/>
        <v>208</v>
      </c>
      <c r="I83" s="26">
        <f t="shared" si="23"/>
        <v>-0.6875</v>
      </c>
      <c r="J83">
        <v>2</v>
      </c>
      <c r="K83" s="22">
        <v>130</v>
      </c>
      <c r="L83" s="1">
        <v>45142</v>
      </c>
      <c r="M83" t="s">
        <v>82</v>
      </c>
      <c r="N83">
        <v>53</v>
      </c>
      <c r="O83" t="str">
        <f>VLOOKUP(N83,Клиенты_[],4,FALSE)</f>
        <v>нет</v>
      </c>
      <c r="P83" s="35">
        <f>VLOOKUP(N83,Клиенты_[],5,FALSE)</f>
        <v>44593</v>
      </c>
      <c r="Q83" s="23">
        <f t="shared" si="24"/>
        <v>549</v>
      </c>
      <c r="R83" t="str">
        <f>VLOOKUP(N83,Клиенты_[],7,FALSE)</f>
        <v>Россия</v>
      </c>
      <c r="S83" s="20" t="str">
        <f>VLOOKUP(N83,Клиенты_[],8,FALSE)</f>
        <v>Антонина</v>
      </c>
      <c r="T83" s="20">
        <f t="shared" si="25"/>
        <v>2</v>
      </c>
      <c r="U83" s="20">
        <f t="shared" si="26"/>
        <v>1090</v>
      </c>
      <c r="V83" s="20">
        <f t="shared" si="27"/>
        <v>545</v>
      </c>
      <c r="W83" s="20">
        <f t="shared" si="28"/>
        <v>314</v>
      </c>
      <c r="X83" s="20">
        <f t="shared" si="19"/>
        <v>0.5</v>
      </c>
    </row>
    <row r="84" spans="1:24" x14ac:dyDescent="0.3">
      <c r="A84">
        <v>598</v>
      </c>
      <c r="B84">
        <v>75</v>
      </c>
      <c r="C84" t="str">
        <f>VLOOKUP(Продажи_[[#This Row],[id товара]],Товары_[],3,FALSE)</f>
        <v>Белогорье</v>
      </c>
      <c r="D84" t="str">
        <f>VLOOKUP(Продажи_[[#This Row],[id товара]],Товары_[],2,FALSE)</f>
        <v>Печенье</v>
      </c>
      <c r="E84" s="22">
        <v>240</v>
      </c>
      <c r="F84" s="21">
        <f t="shared" si="20"/>
        <v>283.468085106383</v>
      </c>
      <c r="G84" s="26">
        <f t="shared" si="21"/>
        <v>-0.15334384147714486</v>
      </c>
      <c r="H84" s="31">
        <f t="shared" si="22"/>
        <v>249.5</v>
      </c>
      <c r="I84" s="26">
        <f t="shared" si="23"/>
        <v>-3.8076152304609256E-2</v>
      </c>
      <c r="J84">
        <v>4</v>
      </c>
      <c r="K84" s="22">
        <v>960</v>
      </c>
      <c r="L84" s="1">
        <v>45148</v>
      </c>
      <c r="M84" t="s">
        <v>79</v>
      </c>
      <c r="N84">
        <v>53</v>
      </c>
      <c r="O84" t="str">
        <f>VLOOKUP(N84,Клиенты_[],4,FALSE)</f>
        <v>нет</v>
      </c>
      <c r="P84" s="35">
        <f>VLOOKUP(N84,Клиенты_[],5,FALSE)</f>
        <v>44593</v>
      </c>
      <c r="Q84" s="23">
        <f t="shared" si="24"/>
        <v>555</v>
      </c>
      <c r="R84" t="str">
        <f>VLOOKUP(N84,Клиенты_[],7,FALSE)</f>
        <v>Россия</v>
      </c>
      <c r="S84" s="20" t="str">
        <f>VLOOKUP(N84,Клиенты_[],8,FALSE)</f>
        <v>Антонина</v>
      </c>
      <c r="T84" s="20">
        <f t="shared" si="25"/>
        <v>2</v>
      </c>
      <c r="U84" s="20">
        <f t="shared" si="26"/>
        <v>1090</v>
      </c>
      <c r="V84" s="20">
        <f t="shared" si="27"/>
        <v>545</v>
      </c>
      <c r="W84" s="20">
        <f t="shared" si="28"/>
        <v>314</v>
      </c>
      <c r="X84" s="20">
        <f t="shared" si="19"/>
        <v>0.5</v>
      </c>
    </row>
    <row r="85" spans="1:24" x14ac:dyDescent="0.3">
      <c r="A85">
        <v>84</v>
      </c>
      <c r="B85">
        <v>281</v>
      </c>
      <c r="C85" t="str">
        <f>VLOOKUP(Продажи_[[#This Row],[id товара]],Товары_[],3,FALSE)</f>
        <v>Lipton</v>
      </c>
      <c r="D85" t="str">
        <f>VLOOKUP(Продажи_[[#This Row],[id товара]],Товары_[],2,FALSE)</f>
        <v>Чай</v>
      </c>
      <c r="E85" s="22">
        <v>371</v>
      </c>
      <c r="F85" s="21">
        <f t="shared" si="20"/>
        <v>271.18181818181819</v>
      </c>
      <c r="G85" s="26">
        <f t="shared" si="21"/>
        <v>0.36808581964465303</v>
      </c>
      <c r="H85" s="31">
        <f t="shared" si="22"/>
        <v>260.15789473684208</v>
      </c>
      <c r="I85" s="26">
        <f t="shared" si="23"/>
        <v>0.42605705037426667</v>
      </c>
      <c r="J85">
        <v>1</v>
      </c>
      <c r="K85" s="22">
        <v>371</v>
      </c>
      <c r="L85" s="1">
        <v>44993</v>
      </c>
      <c r="M85" t="s">
        <v>79</v>
      </c>
      <c r="N85">
        <v>11</v>
      </c>
      <c r="O85" t="str">
        <f>VLOOKUP(N85,Клиенты_[],4,FALSE)</f>
        <v>нет</v>
      </c>
      <c r="P85" s="35">
        <f>VLOOKUP(N85,Клиенты_[],5,FALSE)</f>
        <v>44690</v>
      </c>
      <c r="Q85" s="23">
        <f t="shared" si="24"/>
        <v>303</v>
      </c>
      <c r="R85" t="str">
        <f>VLOOKUP(N85,Клиенты_[],7,FALSE)</f>
        <v>Таджикистан</v>
      </c>
      <c r="S85" s="20" t="str">
        <f>VLOOKUP(N85,Клиенты_[],8,FALSE)</f>
        <v>Силин</v>
      </c>
      <c r="T85" s="20">
        <f t="shared" si="25"/>
        <v>5</v>
      </c>
      <c r="U85" s="20">
        <f t="shared" si="26"/>
        <v>1738</v>
      </c>
      <c r="V85" s="20">
        <f t="shared" si="27"/>
        <v>347.6</v>
      </c>
      <c r="W85" s="20">
        <f t="shared" si="28"/>
        <v>186</v>
      </c>
      <c r="X85" s="20">
        <f t="shared" si="19"/>
        <v>0.2</v>
      </c>
    </row>
    <row r="86" spans="1:24" x14ac:dyDescent="0.3">
      <c r="A86">
        <v>356</v>
      </c>
      <c r="B86">
        <v>485</v>
      </c>
      <c r="C86" t="str">
        <f>VLOOKUP(Продажи_[[#This Row],[id товара]],Товары_[],3,FALSE)</f>
        <v>Борилла</v>
      </c>
      <c r="D86" t="str">
        <f>VLOOKUP(Продажи_[[#This Row],[id товара]],Товары_[],2,FALSE)</f>
        <v>Макароны</v>
      </c>
      <c r="E86" s="22">
        <v>193</v>
      </c>
      <c r="F86" s="21">
        <f t="shared" si="20"/>
        <v>265.47674418604652</v>
      </c>
      <c r="G86" s="26">
        <f t="shared" si="21"/>
        <v>-0.27300600061320135</v>
      </c>
      <c r="H86" s="31">
        <f t="shared" si="22"/>
        <v>236.27586206896552</v>
      </c>
      <c r="I86" s="26">
        <f t="shared" si="23"/>
        <v>-0.18315820198482202</v>
      </c>
      <c r="J86">
        <v>1</v>
      </c>
      <c r="K86" s="22">
        <v>193</v>
      </c>
      <c r="L86" s="1">
        <v>45105</v>
      </c>
      <c r="M86" t="s">
        <v>78</v>
      </c>
      <c r="N86">
        <v>57</v>
      </c>
      <c r="O86" t="str">
        <f>VLOOKUP(N86,Клиенты_[],4,FALSE)</f>
        <v>нет</v>
      </c>
      <c r="P86" s="35">
        <f>VLOOKUP(N86,Клиенты_[],5,FALSE)</f>
        <v>44669</v>
      </c>
      <c r="Q86" s="23">
        <f t="shared" si="24"/>
        <v>436</v>
      </c>
      <c r="R86" t="str">
        <f>VLOOKUP(N86,Клиенты_[],7,FALSE)</f>
        <v>Россия</v>
      </c>
      <c r="S86" s="20" t="str">
        <f>VLOOKUP(N86,Клиенты_[],8,FALSE)</f>
        <v>Константин</v>
      </c>
      <c r="T86" s="20">
        <f t="shared" si="25"/>
        <v>2</v>
      </c>
      <c r="U86" s="20">
        <f t="shared" si="26"/>
        <v>393</v>
      </c>
      <c r="V86" s="20">
        <f t="shared" si="27"/>
        <v>196.5</v>
      </c>
      <c r="W86" s="20">
        <f t="shared" si="28"/>
        <v>314</v>
      </c>
      <c r="X86" s="20">
        <f t="shared" si="19"/>
        <v>0.5</v>
      </c>
    </row>
    <row r="87" spans="1:24" x14ac:dyDescent="0.3">
      <c r="A87">
        <v>86</v>
      </c>
      <c r="B87">
        <v>234</v>
      </c>
      <c r="C87" t="str">
        <f>VLOOKUP(Продажи_[[#This Row],[id товара]],Товары_[],3,FALSE)</f>
        <v>Greenfield</v>
      </c>
      <c r="D87" t="str">
        <f>VLOOKUP(Продажи_[[#This Row],[id товара]],Товары_[],2,FALSE)</f>
        <v>Чай</v>
      </c>
      <c r="E87" s="22">
        <v>75</v>
      </c>
      <c r="F87" s="21">
        <f t="shared" si="20"/>
        <v>271.18181818181819</v>
      </c>
      <c r="G87" s="26">
        <f t="shared" si="21"/>
        <v>-0.72343278578612136</v>
      </c>
      <c r="H87" s="31">
        <f t="shared" si="22"/>
        <v>291.45454545454544</v>
      </c>
      <c r="I87" s="26">
        <f t="shared" si="23"/>
        <v>-0.74266999376169673</v>
      </c>
      <c r="J87">
        <v>5</v>
      </c>
      <c r="K87" s="22">
        <v>375</v>
      </c>
      <c r="L87" s="1">
        <v>44939</v>
      </c>
      <c r="M87" t="s">
        <v>83</v>
      </c>
      <c r="N87">
        <v>130</v>
      </c>
      <c r="O87" t="str">
        <f>VLOOKUP(N87,Клиенты_[],4,FALSE)</f>
        <v>нет</v>
      </c>
      <c r="P87" s="35">
        <f>VLOOKUP(N87,Клиенты_[],5,FALSE)</f>
        <v>44863</v>
      </c>
      <c r="Q87" s="23">
        <f t="shared" si="24"/>
        <v>76</v>
      </c>
      <c r="R87" t="str">
        <f>VLOOKUP(N87,Клиенты_[],7,FALSE)</f>
        <v>Таджикистан</v>
      </c>
      <c r="S87" s="20" t="str">
        <f>VLOOKUP(N87,Клиенты_[],8,FALSE)</f>
        <v>Виктор</v>
      </c>
      <c r="T87" s="20">
        <f t="shared" si="25"/>
        <v>5</v>
      </c>
      <c r="U87" s="20">
        <f t="shared" si="26"/>
        <v>3292</v>
      </c>
      <c r="V87" s="20">
        <f t="shared" si="27"/>
        <v>658.4</v>
      </c>
      <c r="W87" s="20">
        <f t="shared" si="28"/>
        <v>186</v>
      </c>
      <c r="X87" s="20">
        <f t="shared" si="19"/>
        <v>0.2</v>
      </c>
    </row>
    <row r="88" spans="1:24" x14ac:dyDescent="0.3">
      <c r="A88">
        <v>87</v>
      </c>
      <c r="B88">
        <v>319</v>
      </c>
      <c r="C88" t="str">
        <f>VLOOKUP(Продажи_[[#This Row],[id товара]],Товары_[],3,FALSE)</f>
        <v>Эрманн</v>
      </c>
      <c r="D88" t="str">
        <f>VLOOKUP(Продажи_[[#This Row],[id товара]],Товары_[],2,FALSE)</f>
        <v>Йогурт</v>
      </c>
      <c r="E88" s="22">
        <v>247</v>
      </c>
      <c r="F88" s="21">
        <f t="shared" si="20"/>
        <v>263.25423728813558</v>
      </c>
      <c r="G88" s="26">
        <f t="shared" si="21"/>
        <v>-6.1743497295905225E-2</v>
      </c>
      <c r="H88" s="31">
        <f t="shared" si="22"/>
        <v>248.5</v>
      </c>
      <c r="I88" s="26">
        <f t="shared" si="23"/>
        <v>-6.0362173038229772E-3</v>
      </c>
      <c r="J88">
        <v>2</v>
      </c>
      <c r="K88" s="22">
        <v>494</v>
      </c>
      <c r="L88" s="1">
        <v>45189</v>
      </c>
      <c r="M88" t="s">
        <v>66</v>
      </c>
      <c r="N88">
        <v>330</v>
      </c>
      <c r="O88" t="str">
        <f>VLOOKUP(N88,Клиенты_[],4,FALSE)</f>
        <v>нет</v>
      </c>
      <c r="P88" s="35">
        <f>VLOOKUP(N88,Клиенты_[],5,FALSE)</f>
        <v>44815</v>
      </c>
      <c r="Q88" s="23">
        <f t="shared" si="24"/>
        <v>374</v>
      </c>
      <c r="R88" t="str">
        <f>VLOOKUP(N88,Клиенты_[],7,FALSE)</f>
        <v>Узбекистан</v>
      </c>
      <c r="S88" s="20" t="str">
        <f>VLOOKUP(N88,Клиенты_[],8,FALSE)</f>
        <v>Ратибор</v>
      </c>
      <c r="T88" s="20">
        <f t="shared" si="25"/>
        <v>2</v>
      </c>
      <c r="U88" s="20">
        <f t="shared" si="26"/>
        <v>1942</v>
      </c>
      <c r="V88" s="20">
        <f t="shared" si="27"/>
        <v>971</v>
      </c>
      <c r="W88" s="20">
        <f t="shared" si="28"/>
        <v>191</v>
      </c>
      <c r="X88" s="20">
        <f t="shared" si="19"/>
        <v>0.5</v>
      </c>
    </row>
    <row r="89" spans="1:24" x14ac:dyDescent="0.3">
      <c r="A89">
        <v>88</v>
      </c>
      <c r="B89">
        <v>375</v>
      </c>
      <c r="C89" t="str">
        <f>VLOOKUP(Продажи_[[#This Row],[id товара]],Товары_[],3,FALSE)</f>
        <v>Борилла</v>
      </c>
      <c r="D89" t="str">
        <f>VLOOKUP(Продажи_[[#This Row],[id товара]],Товары_[],2,FALSE)</f>
        <v>Макароны</v>
      </c>
      <c r="E89" s="22">
        <v>281</v>
      </c>
      <c r="F89" s="21">
        <f t="shared" si="20"/>
        <v>265.47674418604652</v>
      </c>
      <c r="G89" s="26">
        <f t="shared" si="21"/>
        <v>5.8473128640883054E-2</v>
      </c>
      <c r="H89" s="31">
        <f t="shared" si="22"/>
        <v>236.27586206896552</v>
      </c>
      <c r="I89" s="26">
        <f t="shared" si="23"/>
        <v>0.18928779918272043</v>
      </c>
      <c r="J89">
        <v>2</v>
      </c>
      <c r="K89" s="22">
        <v>562</v>
      </c>
      <c r="L89" s="1">
        <v>45079</v>
      </c>
      <c r="M89" t="s">
        <v>76</v>
      </c>
      <c r="N89">
        <v>167</v>
      </c>
      <c r="O89" t="str">
        <f>VLOOKUP(N89,Клиенты_[],4,FALSE)</f>
        <v>да</v>
      </c>
      <c r="P89" s="35">
        <f>VLOOKUP(N89,Клиенты_[],5,FALSE)</f>
        <v>44563</v>
      </c>
      <c r="Q89" s="23">
        <f t="shared" si="24"/>
        <v>516</v>
      </c>
      <c r="R89" t="str">
        <f>VLOOKUP(N89,Клиенты_[],7,FALSE)</f>
        <v>Узбекистан</v>
      </c>
      <c r="S89" s="20" t="str">
        <f>VLOOKUP(N89,Клиенты_[],8,FALSE)</f>
        <v>Никифор</v>
      </c>
      <c r="T89" s="20">
        <f t="shared" si="25"/>
        <v>5</v>
      </c>
      <c r="U89" s="20">
        <f t="shared" si="26"/>
        <v>4243</v>
      </c>
      <c r="V89" s="20">
        <f t="shared" si="27"/>
        <v>848.6</v>
      </c>
      <c r="W89" s="20">
        <f t="shared" si="28"/>
        <v>191</v>
      </c>
      <c r="X89" s="20">
        <f t="shared" si="19"/>
        <v>0.2</v>
      </c>
    </row>
    <row r="90" spans="1:24" x14ac:dyDescent="0.3">
      <c r="A90">
        <v>829</v>
      </c>
      <c r="B90">
        <v>380</v>
      </c>
      <c r="C90" t="str">
        <f>VLOOKUP(Продажи_[[#This Row],[id товара]],Товары_[],3,FALSE)</f>
        <v>Бабаевский</v>
      </c>
      <c r="D90" t="str">
        <f>VLOOKUP(Продажи_[[#This Row],[id товара]],Товары_[],2,FALSE)</f>
        <v>Конфеты</v>
      </c>
      <c r="E90" s="22">
        <v>100</v>
      </c>
      <c r="F90" s="21">
        <f t="shared" si="20"/>
        <v>267.85483870967744</v>
      </c>
      <c r="G90" s="26">
        <f t="shared" si="21"/>
        <v>-0.62666345516950683</v>
      </c>
      <c r="H90" s="31">
        <f t="shared" si="22"/>
        <v>250.25925925925927</v>
      </c>
      <c r="I90" s="26">
        <f t="shared" si="23"/>
        <v>-0.60041438508213707</v>
      </c>
      <c r="J90">
        <v>2</v>
      </c>
      <c r="K90" s="22">
        <v>200</v>
      </c>
      <c r="L90" s="1">
        <v>45082</v>
      </c>
      <c r="M90" t="s">
        <v>76</v>
      </c>
      <c r="N90">
        <v>57</v>
      </c>
      <c r="O90" t="str">
        <f>VLOOKUP(N90,Клиенты_[],4,FALSE)</f>
        <v>нет</v>
      </c>
      <c r="P90" s="35">
        <f>VLOOKUP(N90,Клиенты_[],5,FALSE)</f>
        <v>44669</v>
      </c>
      <c r="Q90" s="23">
        <f t="shared" si="24"/>
        <v>413</v>
      </c>
      <c r="R90" t="str">
        <f>VLOOKUP(N90,Клиенты_[],7,FALSE)</f>
        <v>Россия</v>
      </c>
      <c r="S90" s="20" t="str">
        <f>VLOOKUP(N90,Клиенты_[],8,FALSE)</f>
        <v>Константин</v>
      </c>
      <c r="T90" s="20">
        <f t="shared" si="25"/>
        <v>2</v>
      </c>
      <c r="U90" s="20">
        <f t="shared" si="26"/>
        <v>393</v>
      </c>
      <c r="V90" s="20">
        <f t="shared" si="27"/>
        <v>196.5</v>
      </c>
      <c r="W90" s="20">
        <f t="shared" si="28"/>
        <v>314</v>
      </c>
      <c r="X90" s="20">
        <f t="shared" si="19"/>
        <v>0.5</v>
      </c>
    </row>
    <row r="91" spans="1:24" x14ac:dyDescent="0.3">
      <c r="A91">
        <v>90</v>
      </c>
      <c r="B91">
        <v>30</v>
      </c>
      <c r="C91" t="str">
        <f>VLOOKUP(Продажи_[[#This Row],[id товара]],Товары_[],3,FALSE)</f>
        <v>Pringles</v>
      </c>
      <c r="D91" t="str">
        <f>VLOOKUP(Продажи_[[#This Row],[id товара]],Товары_[],2,FALSE)</f>
        <v>Чипсы</v>
      </c>
      <c r="E91" s="22">
        <v>142</v>
      </c>
      <c r="F91" s="21">
        <f t="shared" si="20"/>
        <v>273.72549019607845</v>
      </c>
      <c r="G91" s="26">
        <f t="shared" si="21"/>
        <v>-0.48123209169054448</v>
      </c>
      <c r="H91" s="31">
        <f t="shared" si="22"/>
        <v>280.23809523809524</v>
      </c>
      <c r="I91" s="26">
        <f t="shared" si="23"/>
        <v>-0.49328802039082409</v>
      </c>
      <c r="J91">
        <v>5</v>
      </c>
      <c r="K91" s="22">
        <v>710</v>
      </c>
      <c r="L91" s="1">
        <v>45226</v>
      </c>
      <c r="M91" t="s">
        <v>83</v>
      </c>
      <c r="N91">
        <v>423</v>
      </c>
      <c r="O91" t="str">
        <f>VLOOKUP(N91,Клиенты_[],4,FALSE)</f>
        <v>нет</v>
      </c>
      <c r="P91" s="35">
        <f>VLOOKUP(N91,Клиенты_[],5,FALSE)</f>
        <v>44841</v>
      </c>
      <c r="Q91" s="23">
        <f t="shared" si="24"/>
        <v>385</v>
      </c>
      <c r="R91" t="str">
        <f>VLOOKUP(N91,Клиенты_[],7,FALSE)</f>
        <v>Беларусь</v>
      </c>
      <c r="S91" s="20" t="str">
        <f>VLOOKUP(N91,Клиенты_[],8,FALSE)</f>
        <v>Виктор</v>
      </c>
      <c r="T91" s="20">
        <f t="shared" si="25"/>
        <v>1</v>
      </c>
      <c r="U91" s="20">
        <f t="shared" si="26"/>
        <v>710</v>
      </c>
      <c r="V91" s="20">
        <f t="shared" si="27"/>
        <v>710</v>
      </c>
      <c r="W91" s="20">
        <f t="shared" si="28"/>
        <v>122</v>
      </c>
      <c r="X91" s="20">
        <f t="shared" si="19"/>
        <v>1</v>
      </c>
    </row>
    <row r="92" spans="1:24" x14ac:dyDescent="0.3">
      <c r="A92">
        <v>91</v>
      </c>
      <c r="B92">
        <v>24</v>
      </c>
      <c r="C92" t="str">
        <f>VLOOKUP(Продажи_[[#This Row],[id товара]],Товары_[],3,FALSE)</f>
        <v>Чудо</v>
      </c>
      <c r="D92" t="str">
        <f>VLOOKUP(Продажи_[[#This Row],[id товара]],Товары_[],2,FALSE)</f>
        <v>Йогурт</v>
      </c>
      <c r="E92" s="22">
        <v>414</v>
      </c>
      <c r="F92" s="21">
        <f t="shared" si="20"/>
        <v>263.25423728813558</v>
      </c>
      <c r="G92" s="26">
        <f t="shared" si="21"/>
        <v>0.57262425959309815</v>
      </c>
      <c r="H92" s="31">
        <f t="shared" si="22"/>
        <v>287.10000000000002</v>
      </c>
      <c r="I92" s="26">
        <f t="shared" si="23"/>
        <v>0.44200626959247646</v>
      </c>
      <c r="J92">
        <v>1</v>
      </c>
      <c r="K92" s="22">
        <v>414</v>
      </c>
      <c r="L92" s="1">
        <v>45388</v>
      </c>
      <c r="M92" t="s">
        <v>69</v>
      </c>
      <c r="N92">
        <v>365</v>
      </c>
      <c r="O92" t="str">
        <f>VLOOKUP(N92,Клиенты_[],4,FALSE)</f>
        <v>нет</v>
      </c>
      <c r="P92" s="35">
        <f>VLOOKUP(N92,Клиенты_[],5,FALSE)</f>
        <v>44841</v>
      </c>
      <c r="Q92" s="23">
        <f t="shared" si="24"/>
        <v>547</v>
      </c>
      <c r="R92" t="str">
        <f>VLOOKUP(N92,Клиенты_[],7,FALSE)</f>
        <v>Беларусь</v>
      </c>
      <c r="S92" s="20" t="str">
        <f>VLOOKUP(N92,Клиенты_[],8,FALSE)</f>
        <v>Елизавета</v>
      </c>
      <c r="T92" s="20">
        <f t="shared" si="25"/>
        <v>3</v>
      </c>
      <c r="U92" s="20">
        <f t="shared" si="26"/>
        <v>2355</v>
      </c>
      <c r="V92" s="20">
        <f t="shared" si="27"/>
        <v>785</v>
      </c>
      <c r="W92" s="20">
        <f t="shared" si="28"/>
        <v>122</v>
      </c>
      <c r="X92" s="20">
        <f t="shared" si="19"/>
        <v>0.33333333333333331</v>
      </c>
    </row>
    <row r="93" spans="1:24" x14ac:dyDescent="0.3">
      <c r="A93">
        <v>200</v>
      </c>
      <c r="B93">
        <v>169</v>
      </c>
      <c r="C93" t="str">
        <f>VLOOKUP(Продажи_[[#This Row],[id товара]],Товары_[],3,FALSE)</f>
        <v>Фруктовый Рай</v>
      </c>
      <c r="D93" t="str">
        <f>VLOOKUP(Продажи_[[#This Row],[id товара]],Товары_[],2,FALSE)</f>
        <v>Фрукты</v>
      </c>
      <c r="E93" s="22">
        <v>386</v>
      </c>
      <c r="F93" s="21">
        <f t="shared" si="20"/>
        <v>274.16279069767444</v>
      </c>
      <c r="G93" s="26">
        <f t="shared" si="21"/>
        <v>0.4079226397489184</v>
      </c>
      <c r="H93" s="31">
        <f t="shared" si="22"/>
        <v>258.30769230769232</v>
      </c>
      <c r="I93" s="26">
        <f t="shared" si="23"/>
        <v>0.49434187016080999</v>
      </c>
      <c r="J93">
        <v>5</v>
      </c>
      <c r="K93" s="22">
        <v>1930</v>
      </c>
      <c r="L93" s="1">
        <v>44967</v>
      </c>
      <c r="M93" t="s">
        <v>85</v>
      </c>
      <c r="N93">
        <v>59</v>
      </c>
      <c r="O93" t="str">
        <f>VLOOKUP(N93,Клиенты_[],4,FALSE)</f>
        <v>да</v>
      </c>
      <c r="P93" s="35">
        <f>VLOOKUP(N93,Клиенты_[],5,FALSE)</f>
        <v>44770</v>
      </c>
      <c r="Q93" s="23">
        <f t="shared" si="24"/>
        <v>197</v>
      </c>
      <c r="R93" t="str">
        <f>VLOOKUP(N93,Клиенты_[],7,FALSE)</f>
        <v>Россия</v>
      </c>
      <c r="S93" s="20" t="str">
        <f>VLOOKUP(N93,Клиенты_[],8,FALSE)</f>
        <v>Любовь</v>
      </c>
      <c r="T93" s="20">
        <f t="shared" si="25"/>
        <v>1</v>
      </c>
      <c r="U93" s="20">
        <f t="shared" si="26"/>
        <v>1930</v>
      </c>
      <c r="V93" s="20">
        <f t="shared" si="27"/>
        <v>1930</v>
      </c>
      <c r="W93" s="20">
        <f t="shared" si="28"/>
        <v>314</v>
      </c>
      <c r="X93" s="20">
        <f t="shared" si="19"/>
        <v>1</v>
      </c>
    </row>
    <row r="94" spans="1:24" x14ac:dyDescent="0.3">
      <c r="A94">
        <v>218</v>
      </c>
      <c r="B94">
        <v>392</v>
      </c>
      <c r="C94" t="str">
        <f>VLOOKUP(Продажи_[[#This Row],[id товара]],Товары_[],3,FALSE)</f>
        <v>Черная Карта</v>
      </c>
      <c r="D94" t="str">
        <f>VLOOKUP(Продажи_[[#This Row],[id товара]],Товары_[],2,FALSE)</f>
        <v>Кофе</v>
      </c>
      <c r="E94" s="22">
        <v>125</v>
      </c>
      <c r="F94" s="21">
        <f t="shared" si="20"/>
        <v>249.02380952380952</v>
      </c>
      <c r="G94" s="26">
        <f t="shared" si="21"/>
        <v>-0.49803996557988339</v>
      </c>
      <c r="H94" s="31">
        <f t="shared" si="22"/>
        <v>222.2</v>
      </c>
      <c r="I94" s="26">
        <f t="shared" si="23"/>
        <v>-0.43744374437443745</v>
      </c>
      <c r="J94">
        <v>5</v>
      </c>
      <c r="K94" s="22">
        <v>625</v>
      </c>
      <c r="L94" s="1">
        <v>45282</v>
      </c>
      <c r="M94" t="s">
        <v>67</v>
      </c>
      <c r="N94">
        <v>62</v>
      </c>
      <c r="O94" t="str">
        <f>VLOOKUP(N94,Клиенты_[],4,FALSE)</f>
        <v>нет</v>
      </c>
      <c r="P94" s="35">
        <f>VLOOKUP(N94,Клиенты_[],5,FALSE)</f>
        <v>44671</v>
      </c>
      <c r="Q94" s="23">
        <f t="shared" si="24"/>
        <v>611</v>
      </c>
      <c r="R94" t="str">
        <f>VLOOKUP(N94,Клиенты_[],7,FALSE)</f>
        <v>Россия</v>
      </c>
      <c r="S94" s="20" t="str">
        <f>VLOOKUP(N94,Клиенты_[],8,FALSE)</f>
        <v>Юрий</v>
      </c>
      <c r="T94" s="20">
        <f t="shared" si="25"/>
        <v>5</v>
      </c>
      <c r="U94" s="20">
        <f t="shared" si="26"/>
        <v>4048</v>
      </c>
      <c r="V94" s="20">
        <f t="shared" si="27"/>
        <v>809.6</v>
      </c>
      <c r="W94" s="20">
        <f t="shared" si="28"/>
        <v>314</v>
      </c>
      <c r="X94" s="20">
        <f t="shared" si="19"/>
        <v>0.2</v>
      </c>
    </row>
    <row r="95" spans="1:24" x14ac:dyDescent="0.3">
      <c r="A95">
        <v>94</v>
      </c>
      <c r="B95">
        <v>102</v>
      </c>
      <c r="C95" t="str">
        <f>VLOOKUP(Продажи_[[#This Row],[id товара]],Товары_[],3,FALSE)</f>
        <v>Белогорье</v>
      </c>
      <c r="D95" t="str">
        <f>VLOOKUP(Продажи_[[#This Row],[id товара]],Товары_[],2,FALSE)</f>
        <v>Печенье</v>
      </c>
      <c r="E95" s="22">
        <v>452</v>
      </c>
      <c r="F95" s="21">
        <f t="shared" si="20"/>
        <v>283.468085106383</v>
      </c>
      <c r="G95" s="26">
        <f t="shared" si="21"/>
        <v>0.59453576521804385</v>
      </c>
      <c r="H95" s="31">
        <f t="shared" si="22"/>
        <v>249.5</v>
      </c>
      <c r="I95" s="26">
        <f t="shared" si="23"/>
        <v>0.81162324649298601</v>
      </c>
      <c r="J95">
        <v>1</v>
      </c>
      <c r="K95" s="22">
        <v>452</v>
      </c>
      <c r="L95" s="1">
        <v>45218</v>
      </c>
      <c r="M95" t="s">
        <v>75</v>
      </c>
      <c r="N95">
        <v>75</v>
      </c>
      <c r="O95" t="str">
        <f>VLOOKUP(N95,Клиенты_[],4,FALSE)</f>
        <v>нет</v>
      </c>
      <c r="P95" s="35">
        <f>VLOOKUP(N95,Клиенты_[],5,FALSE)</f>
        <v>44796</v>
      </c>
      <c r="Q95" s="23">
        <f t="shared" si="24"/>
        <v>422</v>
      </c>
      <c r="R95" t="str">
        <f>VLOOKUP(N95,Клиенты_[],7,FALSE)</f>
        <v>Украина</v>
      </c>
      <c r="S95" s="20" t="str">
        <f>VLOOKUP(N95,Клиенты_[],8,FALSE)</f>
        <v>Леонид</v>
      </c>
      <c r="T95" s="20">
        <f t="shared" si="25"/>
        <v>5</v>
      </c>
      <c r="U95" s="20">
        <f t="shared" si="26"/>
        <v>3994</v>
      </c>
      <c r="V95" s="20">
        <f t="shared" si="27"/>
        <v>798.8</v>
      </c>
      <c r="W95" s="20">
        <f t="shared" si="28"/>
        <v>187</v>
      </c>
      <c r="X95" s="20">
        <f t="shared" si="19"/>
        <v>0.2</v>
      </c>
    </row>
    <row r="96" spans="1:24" x14ac:dyDescent="0.3">
      <c r="A96">
        <v>95</v>
      </c>
      <c r="B96">
        <v>212</v>
      </c>
      <c r="C96" t="str">
        <f>VLOOKUP(Продажи_[[#This Row],[id товара]],Товары_[],3,FALSE)</f>
        <v>Lay's</v>
      </c>
      <c r="D96" t="str">
        <f>VLOOKUP(Продажи_[[#This Row],[id товара]],Товары_[],2,FALSE)</f>
        <v>Чипсы</v>
      </c>
      <c r="E96" s="22">
        <v>175</v>
      </c>
      <c r="F96" s="21">
        <f t="shared" si="20"/>
        <v>273.72549019607845</v>
      </c>
      <c r="G96" s="26">
        <f t="shared" si="21"/>
        <v>-0.36067335243553011</v>
      </c>
      <c r="H96" s="31">
        <f t="shared" si="22"/>
        <v>320.57142857142856</v>
      </c>
      <c r="I96" s="26">
        <f t="shared" si="23"/>
        <v>-0.45409982174688057</v>
      </c>
      <c r="J96">
        <v>1</v>
      </c>
      <c r="K96" s="22">
        <v>175</v>
      </c>
      <c r="L96" s="1">
        <v>45290</v>
      </c>
      <c r="M96" t="s">
        <v>81</v>
      </c>
      <c r="N96">
        <v>385</v>
      </c>
      <c r="O96" t="str">
        <f>VLOOKUP(N96,Клиенты_[],4,FALSE)</f>
        <v>нет</v>
      </c>
      <c r="P96" s="35">
        <f>VLOOKUP(N96,Клиенты_[],5,FALSE)</f>
        <v>44753</v>
      </c>
      <c r="Q96" s="23">
        <f t="shared" si="24"/>
        <v>537</v>
      </c>
      <c r="R96" t="str">
        <f>VLOOKUP(N96,Клиенты_[],7,FALSE)</f>
        <v>Украина</v>
      </c>
      <c r="S96" s="20" t="str">
        <f>VLOOKUP(N96,Клиенты_[],8,FALSE)</f>
        <v>Геннадий</v>
      </c>
      <c r="T96" s="20">
        <f t="shared" si="25"/>
        <v>7</v>
      </c>
      <c r="U96" s="20">
        <f t="shared" si="26"/>
        <v>4334</v>
      </c>
      <c r="V96" s="20">
        <f t="shared" si="27"/>
        <v>619.14285714285711</v>
      </c>
      <c r="W96" s="20">
        <f t="shared" si="28"/>
        <v>187</v>
      </c>
      <c r="X96" s="20">
        <f t="shared" si="19"/>
        <v>0.14285714285714285</v>
      </c>
    </row>
    <row r="97" spans="1:24" x14ac:dyDescent="0.3">
      <c r="A97">
        <v>96</v>
      </c>
      <c r="B97">
        <v>215</v>
      </c>
      <c r="C97" t="str">
        <f>VLOOKUP(Продажи_[[#This Row],[id товара]],Товары_[],3,FALSE)</f>
        <v>Фруктовый сад</v>
      </c>
      <c r="D97" t="str">
        <f>VLOOKUP(Продажи_[[#This Row],[id товара]],Товары_[],2,FALSE)</f>
        <v>Сок</v>
      </c>
      <c r="E97" s="22">
        <v>109</v>
      </c>
      <c r="F97" s="21">
        <f t="shared" si="20"/>
        <v>268.60344827586209</v>
      </c>
      <c r="G97" s="26">
        <f t="shared" si="21"/>
        <v>-0.59419731690095645</v>
      </c>
      <c r="H97" s="31">
        <f t="shared" si="22"/>
        <v>281.96875</v>
      </c>
      <c r="I97" s="26">
        <f t="shared" si="23"/>
        <v>-0.61343233957663745</v>
      </c>
      <c r="J97">
        <v>1</v>
      </c>
      <c r="K97" s="22">
        <v>109</v>
      </c>
      <c r="L97" s="1">
        <v>45235</v>
      </c>
      <c r="M97" t="s">
        <v>76</v>
      </c>
      <c r="N97">
        <v>71</v>
      </c>
      <c r="O97" t="str">
        <f>VLOOKUP(N97,Клиенты_[],4,FALSE)</f>
        <v>да</v>
      </c>
      <c r="P97" s="35">
        <f>VLOOKUP(N97,Клиенты_[],5,FALSE)</f>
        <v>44762</v>
      </c>
      <c r="Q97" s="23">
        <f t="shared" si="24"/>
        <v>473</v>
      </c>
      <c r="R97" t="str">
        <f>VLOOKUP(N97,Клиенты_[],7,FALSE)</f>
        <v>Украина</v>
      </c>
      <c r="S97" s="20" t="str">
        <f>VLOOKUP(N97,Клиенты_[],8,FALSE)</f>
        <v>Алина</v>
      </c>
      <c r="T97" s="20">
        <f t="shared" si="25"/>
        <v>5</v>
      </c>
      <c r="U97" s="20">
        <f t="shared" si="26"/>
        <v>4375</v>
      </c>
      <c r="V97" s="20">
        <f t="shared" si="27"/>
        <v>875</v>
      </c>
      <c r="W97" s="20">
        <f t="shared" si="28"/>
        <v>187</v>
      </c>
      <c r="X97" s="20">
        <f t="shared" si="19"/>
        <v>0.2</v>
      </c>
    </row>
    <row r="98" spans="1:24" x14ac:dyDescent="0.3">
      <c r="A98">
        <v>97</v>
      </c>
      <c r="B98">
        <v>364</v>
      </c>
      <c r="C98" t="str">
        <f>VLOOKUP(Продажи_[[#This Row],[id товара]],Товары_[],3,FALSE)</f>
        <v>Русский сахар</v>
      </c>
      <c r="D98" t="str">
        <f>VLOOKUP(Продажи_[[#This Row],[id товара]],Товары_[],2,FALSE)</f>
        <v>Сахар</v>
      </c>
      <c r="E98" s="22">
        <v>323</v>
      </c>
      <c r="F98" s="21">
        <f t="shared" si="20"/>
        <v>252.76271186440678</v>
      </c>
      <c r="G98" s="26">
        <f t="shared" si="21"/>
        <v>0.27787836116140285</v>
      </c>
      <c r="H98" s="31">
        <f t="shared" si="22"/>
        <v>293.41176470588238</v>
      </c>
      <c r="I98" s="26">
        <f t="shared" si="23"/>
        <v>0.10084202085004002</v>
      </c>
      <c r="J98">
        <v>2</v>
      </c>
      <c r="K98" s="22">
        <v>646</v>
      </c>
      <c r="L98" s="1">
        <v>45197</v>
      </c>
      <c r="M98" t="s">
        <v>82</v>
      </c>
      <c r="N98">
        <v>313</v>
      </c>
      <c r="O98" t="str">
        <f>VLOOKUP(N98,Клиенты_[],4,FALSE)</f>
        <v>да</v>
      </c>
      <c r="P98" s="35">
        <f>VLOOKUP(N98,Клиенты_[],5,FALSE)</f>
        <v>44896</v>
      </c>
      <c r="Q98" s="23">
        <f t="shared" si="24"/>
        <v>301</v>
      </c>
      <c r="R98" t="str">
        <f>VLOOKUP(N98,Клиенты_[],7,FALSE)</f>
        <v>Узбекистан</v>
      </c>
      <c r="S98" s="20" t="str">
        <f>VLOOKUP(N98,Клиенты_[],8,FALSE)</f>
        <v>Ангелина</v>
      </c>
      <c r="T98" s="20">
        <f t="shared" si="25"/>
        <v>2</v>
      </c>
      <c r="U98" s="20">
        <f t="shared" si="26"/>
        <v>1514</v>
      </c>
      <c r="V98" s="20">
        <f t="shared" si="27"/>
        <v>757</v>
      </c>
      <c r="W98" s="20">
        <f t="shared" si="28"/>
        <v>191</v>
      </c>
      <c r="X98" s="20">
        <f t="shared" si="19"/>
        <v>0.5</v>
      </c>
    </row>
    <row r="99" spans="1:24" x14ac:dyDescent="0.3">
      <c r="A99">
        <v>98</v>
      </c>
      <c r="B99">
        <v>499</v>
      </c>
      <c r="C99" t="str">
        <f>VLOOKUP(Продажи_[[#This Row],[id товара]],Товары_[],3,FALSE)</f>
        <v>Посиделкино</v>
      </c>
      <c r="D99" t="str">
        <f>VLOOKUP(Продажи_[[#This Row],[id товара]],Товары_[],2,FALSE)</f>
        <v>Печенье</v>
      </c>
      <c r="E99" s="22">
        <v>96</v>
      </c>
      <c r="F99" s="21">
        <f t="shared" si="20"/>
        <v>283.468085106383</v>
      </c>
      <c r="G99" s="26">
        <f t="shared" si="21"/>
        <v>-0.66133753659085792</v>
      </c>
      <c r="H99" s="31">
        <f t="shared" si="22"/>
        <v>321.63636363636363</v>
      </c>
      <c r="I99" s="26">
        <f t="shared" si="23"/>
        <v>-0.70152628603730927</v>
      </c>
      <c r="J99">
        <v>1</v>
      </c>
      <c r="K99" s="22">
        <v>96</v>
      </c>
      <c r="L99" s="1">
        <v>44942</v>
      </c>
      <c r="M99" t="s">
        <v>70</v>
      </c>
      <c r="N99">
        <v>239</v>
      </c>
      <c r="O99" t="str">
        <f>VLOOKUP(N99,Клиенты_[],4,FALSE)</f>
        <v>нет</v>
      </c>
      <c r="P99" s="35">
        <f>VLOOKUP(N99,Клиенты_[],5,FALSE)</f>
        <v>44767</v>
      </c>
      <c r="Q99" s="23">
        <f t="shared" si="24"/>
        <v>175</v>
      </c>
      <c r="R99" t="str">
        <f>VLOOKUP(N99,Клиенты_[],7,FALSE)</f>
        <v>Узбекистан</v>
      </c>
      <c r="S99" s="20" t="str">
        <f>VLOOKUP(N99,Клиенты_[],8,FALSE)</f>
        <v>Христофор</v>
      </c>
      <c r="T99" s="20">
        <f t="shared" si="25"/>
        <v>3</v>
      </c>
      <c r="U99" s="20">
        <f t="shared" si="26"/>
        <v>1690</v>
      </c>
      <c r="V99" s="20">
        <f t="shared" si="27"/>
        <v>563.33333333333337</v>
      </c>
      <c r="W99" s="20">
        <f t="shared" si="28"/>
        <v>191</v>
      </c>
      <c r="X99" s="20">
        <f t="shared" si="19"/>
        <v>0.33333333333333331</v>
      </c>
    </row>
    <row r="100" spans="1:24" x14ac:dyDescent="0.3">
      <c r="A100">
        <v>288</v>
      </c>
      <c r="B100">
        <v>404</v>
      </c>
      <c r="C100" t="str">
        <f>VLOOKUP(Продажи_[[#This Row],[id товара]],Товары_[],3,FALSE)</f>
        <v>Ростагроэкспорт</v>
      </c>
      <c r="D100" t="str">
        <f>VLOOKUP(Продажи_[[#This Row],[id товара]],Товары_[],2,FALSE)</f>
        <v>Йогурт</v>
      </c>
      <c r="E100" s="22">
        <v>136</v>
      </c>
      <c r="F100" s="21">
        <f t="shared" si="20"/>
        <v>263.25423728813558</v>
      </c>
      <c r="G100" s="26">
        <f t="shared" si="21"/>
        <v>-0.48338913211434453</v>
      </c>
      <c r="H100" s="31">
        <f t="shared" si="22"/>
        <v>257.78260869565219</v>
      </c>
      <c r="I100" s="26">
        <f t="shared" si="23"/>
        <v>-0.47242368021588799</v>
      </c>
      <c r="J100">
        <v>2</v>
      </c>
      <c r="K100" s="22">
        <v>272</v>
      </c>
      <c r="L100" s="1">
        <v>45287</v>
      </c>
      <c r="M100" t="s">
        <v>74</v>
      </c>
      <c r="N100">
        <v>62</v>
      </c>
      <c r="O100" t="str">
        <f>VLOOKUP(N100,Клиенты_[],4,FALSE)</f>
        <v>нет</v>
      </c>
      <c r="P100" s="35">
        <f>VLOOKUP(N100,Клиенты_[],5,FALSE)</f>
        <v>44671</v>
      </c>
      <c r="Q100" s="23">
        <f t="shared" si="24"/>
        <v>616</v>
      </c>
      <c r="R100" t="str">
        <f>VLOOKUP(N100,Клиенты_[],7,FALSE)</f>
        <v>Россия</v>
      </c>
      <c r="S100" s="20" t="str">
        <f>VLOOKUP(N100,Клиенты_[],8,FALSE)</f>
        <v>Юрий</v>
      </c>
      <c r="T100" s="20">
        <f t="shared" si="25"/>
        <v>5</v>
      </c>
      <c r="U100" s="20">
        <f t="shared" si="26"/>
        <v>4048</v>
      </c>
      <c r="V100" s="20">
        <f t="shared" si="27"/>
        <v>809.6</v>
      </c>
      <c r="W100" s="20">
        <f t="shared" si="28"/>
        <v>314</v>
      </c>
      <c r="X100" s="20">
        <f t="shared" si="19"/>
        <v>0.2</v>
      </c>
    </row>
    <row r="101" spans="1:24" x14ac:dyDescent="0.3">
      <c r="A101">
        <v>374</v>
      </c>
      <c r="B101">
        <v>441</v>
      </c>
      <c r="C101" t="str">
        <f>VLOOKUP(Продажи_[[#This Row],[id товара]],Товары_[],3,FALSE)</f>
        <v>Lipton</v>
      </c>
      <c r="D101" t="str">
        <f>VLOOKUP(Продажи_[[#This Row],[id товара]],Товары_[],2,FALSE)</f>
        <v>Чай</v>
      </c>
      <c r="E101" s="22">
        <v>173</v>
      </c>
      <c r="F101" s="21">
        <f t="shared" si="20"/>
        <v>271.18181818181819</v>
      </c>
      <c r="G101" s="26">
        <f t="shared" si="21"/>
        <v>-0.36205162587998663</v>
      </c>
      <c r="H101" s="31">
        <f t="shared" si="22"/>
        <v>260.15789473684208</v>
      </c>
      <c r="I101" s="26">
        <f t="shared" si="23"/>
        <v>-0.33501921909771393</v>
      </c>
      <c r="J101">
        <v>3</v>
      </c>
      <c r="K101" s="22">
        <v>519</v>
      </c>
      <c r="L101" s="1">
        <v>45349</v>
      </c>
      <c r="M101" t="s">
        <v>71</v>
      </c>
      <c r="N101">
        <v>62</v>
      </c>
      <c r="O101" t="str">
        <f>VLOOKUP(N101,Клиенты_[],4,FALSE)</f>
        <v>нет</v>
      </c>
      <c r="P101" s="35">
        <f>VLOOKUP(N101,Клиенты_[],5,FALSE)</f>
        <v>44671</v>
      </c>
      <c r="Q101" s="23">
        <f t="shared" si="24"/>
        <v>678</v>
      </c>
      <c r="R101" t="str">
        <f>VLOOKUP(N101,Клиенты_[],7,FALSE)</f>
        <v>Россия</v>
      </c>
      <c r="S101" s="20" t="str">
        <f>VLOOKUP(N101,Клиенты_[],8,FALSE)</f>
        <v>Юрий</v>
      </c>
      <c r="T101" s="20">
        <f t="shared" si="25"/>
        <v>5</v>
      </c>
      <c r="U101" s="20">
        <f t="shared" si="26"/>
        <v>4048</v>
      </c>
      <c r="V101" s="20">
        <f t="shared" si="27"/>
        <v>809.6</v>
      </c>
      <c r="W101" s="20">
        <f t="shared" si="28"/>
        <v>314</v>
      </c>
      <c r="X101" s="20">
        <f t="shared" si="19"/>
        <v>0.2</v>
      </c>
    </row>
    <row r="102" spans="1:24" x14ac:dyDescent="0.3">
      <c r="A102">
        <v>633</v>
      </c>
      <c r="B102">
        <v>258</v>
      </c>
      <c r="C102" t="str">
        <f>VLOOKUP(Продажи_[[#This Row],[id товара]],Товары_[],3,FALSE)</f>
        <v>Санта Бремор</v>
      </c>
      <c r="D102" t="str">
        <f>VLOOKUP(Продажи_[[#This Row],[id товара]],Товары_[],2,FALSE)</f>
        <v>Рыба</v>
      </c>
      <c r="E102" s="22">
        <v>333</v>
      </c>
      <c r="F102" s="21">
        <f t="shared" si="20"/>
        <v>258.5128205128205</v>
      </c>
      <c r="G102" s="26">
        <f t="shared" si="21"/>
        <v>0.28813727435032743</v>
      </c>
      <c r="H102" s="31">
        <f t="shared" si="22"/>
        <v>216.4</v>
      </c>
      <c r="I102" s="26">
        <f t="shared" si="23"/>
        <v>0.53881700554528655</v>
      </c>
      <c r="J102">
        <v>4</v>
      </c>
      <c r="K102" s="22">
        <v>1332</v>
      </c>
      <c r="L102" s="1">
        <v>45018</v>
      </c>
      <c r="M102" t="s">
        <v>74</v>
      </c>
      <c r="N102">
        <v>62</v>
      </c>
      <c r="O102" t="str">
        <f>VLOOKUP(N102,Клиенты_[],4,FALSE)</f>
        <v>нет</v>
      </c>
      <c r="P102" s="35">
        <f>VLOOKUP(N102,Клиенты_[],5,FALSE)</f>
        <v>44671</v>
      </c>
      <c r="Q102" s="23">
        <f t="shared" si="24"/>
        <v>347</v>
      </c>
      <c r="R102" t="str">
        <f>VLOOKUP(N102,Клиенты_[],7,FALSE)</f>
        <v>Россия</v>
      </c>
      <c r="S102" s="20" t="str">
        <f>VLOOKUP(N102,Клиенты_[],8,FALSE)</f>
        <v>Юрий</v>
      </c>
      <c r="T102" s="20">
        <f t="shared" si="25"/>
        <v>5</v>
      </c>
      <c r="U102" s="20">
        <f t="shared" si="26"/>
        <v>4048</v>
      </c>
      <c r="V102" s="20">
        <f t="shared" si="27"/>
        <v>809.6</v>
      </c>
      <c r="W102" s="20">
        <f t="shared" si="28"/>
        <v>314</v>
      </c>
      <c r="X102" s="20">
        <f t="shared" si="19"/>
        <v>0.2</v>
      </c>
    </row>
    <row r="103" spans="1:24" x14ac:dyDescent="0.3">
      <c r="A103">
        <v>102</v>
      </c>
      <c r="B103">
        <v>212</v>
      </c>
      <c r="C103" t="str">
        <f>VLOOKUP(Продажи_[[#This Row],[id товара]],Товары_[],3,FALSE)</f>
        <v>Lay's</v>
      </c>
      <c r="D103" t="str">
        <f>VLOOKUP(Продажи_[[#This Row],[id товара]],Товары_[],2,FALSE)</f>
        <v>Чипсы</v>
      </c>
      <c r="E103" s="22">
        <v>320</v>
      </c>
      <c r="F103" s="21">
        <f t="shared" si="20"/>
        <v>273.72549019607845</v>
      </c>
      <c r="G103" s="26">
        <f t="shared" si="21"/>
        <v>0.16905444126074487</v>
      </c>
      <c r="H103" s="31">
        <f t="shared" si="22"/>
        <v>320.57142857142856</v>
      </c>
      <c r="I103" s="26">
        <f t="shared" si="23"/>
        <v>-1.7825311942958333E-3</v>
      </c>
      <c r="J103">
        <v>5</v>
      </c>
      <c r="K103" s="22">
        <v>1600</v>
      </c>
      <c r="L103" s="1">
        <v>45082</v>
      </c>
      <c r="M103" t="s">
        <v>68</v>
      </c>
      <c r="N103">
        <v>111</v>
      </c>
      <c r="O103" t="str">
        <f>VLOOKUP(N103,Клиенты_[],4,FALSE)</f>
        <v>да</v>
      </c>
      <c r="P103" s="35">
        <f>VLOOKUP(N103,Клиенты_[],5,FALSE)</f>
        <v>44804</v>
      </c>
      <c r="Q103" s="23">
        <f t="shared" si="24"/>
        <v>278</v>
      </c>
      <c r="R103" t="str">
        <f>VLOOKUP(N103,Клиенты_[],7,FALSE)</f>
        <v>Узбекистан</v>
      </c>
      <c r="S103" s="20" t="str">
        <f>VLOOKUP(N103,Клиенты_[],8,FALSE)</f>
        <v>Эмилия</v>
      </c>
      <c r="T103" s="20">
        <f t="shared" si="25"/>
        <v>3</v>
      </c>
      <c r="U103" s="20">
        <f t="shared" si="26"/>
        <v>3241</v>
      </c>
      <c r="V103" s="20">
        <f t="shared" si="27"/>
        <v>1080.3333333333333</v>
      </c>
      <c r="W103" s="20">
        <f t="shared" si="28"/>
        <v>191</v>
      </c>
      <c r="X103" s="20">
        <f t="shared" si="19"/>
        <v>0.33333333333333331</v>
      </c>
    </row>
    <row r="104" spans="1:24" x14ac:dyDescent="0.3">
      <c r="A104">
        <v>103</v>
      </c>
      <c r="B104">
        <v>434</v>
      </c>
      <c r="C104" t="str">
        <f>VLOOKUP(Продажи_[[#This Row],[id товара]],Товары_[],3,FALSE)</f>
        <v>Сырная долина</v>
      </c>
      <c r="D104" t="str">
        <f>VLOOKUP(Продажи_[[#This Row],[id товара]],Товары_[],2,FALSE)</f>
        <v>Сыр</v>
      </c>
      <c r="E104" s="22">
        <v>272</v>
      </c>
      <c r="F104" s="21">
        <f t="shared" si="20"/>
        <v>262.63492063492066</v>
      </c>
      <c r="G104" s="26">
        <f t="shared" si="21"/>
        <v>3.5658165115435736E-2</v>
      </c>
      <c r="H104" s="31">
        <f t="shared" si="22"/>
        <v>271</v>
      </c>
      <c r="I104" s="26">
        <f t="shared" si="23"/>
        <v>3.6900369003689537E-3</v>
      </c>
      <c r="J104">
        <v>2</v>
      </c>
      <c r="K104" s="22">
        <v>544</v>
      </c>
      <c r="L104" s="1">
        <v>45174</v>
      </c>
      <c r="M104" t="s">
        <v>70</v>
      </c>
      <c r="N104">
        <v>126</v>
      </c>
      <c r="O104" t="str">
        <f>VLOOKUP(N104,Клиенты_[],4,FALSE)</f>
        <v>да</v>
      </c>
      <c r="P104" s="35">
        <f>VLOOKUP(N104,Клиенты_[],5,FALSE)</f>
        <v>44822</v>
      </c>
      <c r="Q104" s="23">
        <f t="shared" si="24"/>
        <v>352</v>
      </c>
      <c r="R104" t="str">
        <f>VLOOKUP(N104,Клиенты_[],7,FALSE)</f>
        <v>Узбекистан</v>
      </c>
      <c r="S104" s="20" t="str">
        <f>VLOOKUP(N104,Клиенты_[],8,FALSE)</f>
        <v>Жанна</v>
      </c>
      <c r="T104" s="20">
        <f t="shared" si="25"/>
        <v>5</v>
      </c>
      <c r="U104" s="20">
        <f t="shared" si="26"/>
        <v>2459</v>
      </c>
      <c r="V104" s="20">
        <f t="shared" si="27"/>
        <v>491.8</v>
      </c>
      <c r="W104" s="20">
        <f t="shared" si="28"/>
        <v>191</v>
      </c>
      <c r="X104" s="20">
        <f t="shared" si="19"/>
        <v>0.2</v>
      </c>
    </row>
    <row r="105" spans="1:24" x14ac:dyDescent="0.3">
      <c r="A105">
        <v>104</v>
      </c>
      <c r="B105">
        <v>305</v>
      </c>
      <c r="C105" t="str">
        <f>VLOOKUP(Продажи_[[#This Row],[id товара]],Товары_[],3,FALSE)</f>
        <v>Посиделкино</v>
      </c>
      <c r="D105" t="str">
        <f>VLOOKUP(Продажи_[[#This Row],[id товара]],Товары_[],2,FALSE)</f>
        <v>Печенье</v>
      </c>
      <c r="E105" s="22">
        <v>419</v>
      </c>
      <c r="F105" s="21">
        <f t="shared" si="20"/>
        <v>283.468085106383</v>
      </c>
      <c r="G105" s="26">
        <f t="shared" si="21"/>
        <v>0.47812054342115129</v>
      </c>
      <c r="H105" s="31">
        <f t="shared" si="22"/>
        <v>321.63636363636363</v>
      </c>
      <c r="I105" s="26">
        <f t="shared" si="23"/>
        <v>0.30271339739966097</v>
      </c>
      <c r="J105">
        <v>4</v>
      </c>
      <c r="K105" s="22">
        <v>1676</v>
      </c>
      <c r="L105" s="1">
        <v>45171</v>
      </c>
      <c r="M105" t="s">
        <v>81</v>
      </c>
      <c r="N105">
        <v>356</v>
      </c>
      <c r="O105" t="str">
        <f>VLOOKUP(N105,Клиенты_[],4,FALSE)</f>
        <v>нет</v>
      </c>
      <c r="P105" s="35">
        <f>VLOOKUP(N105,Клиенты_[],5,FALSE)</f>
        <v>44570</v>
      </c>
      <c r="Q105" s="23">
        <f t="shared" si="24"/>
        <v>601</v>
      </c>
      <c r="R105" t="str">
        <f>VLOOKUP(N105,Клиенты_[],7,FALSE)</f>
        <v>Таджикистан</v>
      </c>
      <c r="S105" s="20" t="str">
        <f>VLOOKUP(N105,Клиенты_[],8,FALSE)</f>
        <v>Акулина</v>
      </c>
      <c r="T105" s="20">
        <f t="shared" si="25"/>
        <v>4</v>
      </c>
      <c r="U105" s="20">
        <f t="shared" si="26"/>
        <v>2799</v>
      </c>
      <c r="V105" s="20">
        <f t="shared" si="27"/>
        <v>699.75</v>
      </c>
      <c r="W105" s="20">
        <f t="shared" si="28"/>
        <v>186</v>
      </c>
      <c r="X105" s="20">
        <f t="shared" si="19"/>
        <v>0.25</v>
      </c>
    </row>
    <row r="106" spans="1:24" x14ac:dyDescent="0.3">
      <c r="A106">
        <v>105</v>
      </c>
      <c r="B106">
        <v>37</v>
      </c>
      <c r="C106" t="str">
        <f>VLOOKUP(Продажи_[[#This Row],[id товара]],Товары_[],3,FALSE)</f>
        <v>Илецкая</v>
      </c>
      <c r="D106" t="str">
        <f>VLOOKUP(Продажи_[[#This Row],[id товара]],Товары_[],2,FALSE)</f>
        <v>Соль</v>
      </c>
      <c r="E106" s="22">
        <v>478</v>
      </c>
      <c r="F106" s="21">
        <f t="shared" si="20"/>
        <v>264.8679245283019</v>
      </c>
      <c r="G106" s="26">
        <f t="shared" si="21"/>
        <v>0.80467303034620308</v>
      </c>
      <c r="H106" s="31">
        <f t="shared" si="22"/>
        <v>238.16666666666666</v>
      </c>
      <c r="I106" s="26">
        <f t="shared" si="23"/>
        <v>1.0069979006298113</v>
      </c>
      <c r="J106">
        <v>4</v>
      </c>
      <c r="K106" s="22">
        <v>1912</v>
      </c>
      <c r="L106" s="1">
        <v>45259</v>
      </c>
      <c r="M106" t="s">
        <v>69</v>
      </c>
      <c r="N106">
        <v>166</v>
      </c>
      <c r="O106" t="str">
        <f>VLOOKUP(N106,Клиенты_[],4,FALSE)</f>
        <v>да</v>
      </c>
      <c r="P106" s="35">
        <f>VLOOKUP(N106,Клиенты_[],5,FALSE)</f>
        <v>44796</v>
      </c>
      <c r="Q106" s="23">
        <f t="shared" si="24"/>
        <v>463</v>
      </c>
      <c r="R106" t="str">
        <f>VLOOKUP(N106,Клиенты_[],7,FALSE)</f>
        <v>Узбекистан</v>
      </c>
      <c r="S106" s="20" t="str">
        <f>VLOOKUP(N106,Клиенты_[],8,FALSE)</f>
        <v>Януарий</v>
      </c>
      <c r="T106" s="20">
        <f t="shared" si="25"/>
        <v>2</v>
      </c>
      <c r="U106" s="20">
        <f t="shared" si="26"/>
        <v>2648</v>
      </c>
      <c r="V106" s="20">
        <f t="shared" si="27"/>
        <v>1324</v>
      </c>
      <c r="W106" s="20">
        <f t="shared" si="28"/>
        <v>191</v>
      </c>
      <c r="X106" s="20">
        <f t="shared" si="19"/>
        <v>0.5</v>
      </c>
    </row>
    <row r="107" spans="1:24" x14ac:dyDescent="0.3">
      <c r="A107">
        <v>106</v>
      </c>
      <c r="B107">
        <v>242</v>
      </c>
      <c r="C107" t="str">
        <f>VLOOKUP(Продажи_[[#This Row],[id товара]],Товары_[],3,FALSE)</f>
        <v>Овощной ряд</v>
      </c>
      <c r="D107" t="str">
        <f>VLOOKUP(Продажи_[[#This Row],[id товара]],Товары_[],2,FALSE)</f>
        <v>Овощи</v>
      </c>
      <c r="E107" s="22">
        <v>333</v>
      </c>
      <c r="F107" s="21">
        <f t="shared" si="20"/>
        <v>250.48780487804879</v>
      </c>
      <c r="G107" s="26">
        <f t="shared" si="21"/>
        <v>0.32940603700097371</v>
      </c>
      <c r="H107" s="31">
        <f t="shared" si="22"/>
        <v>303.8235294117647</v>
      </c>
      <c r="I107" s="26">
        <f t="shared" si="23"/>
        <v>9.603097773475322E-2</v>
      </c>
      <c r="J107">
        <v>3</v>
      </c>
      <c r="K107" s="22">
        <v>999</v>
      </c>
      <c r="L107" s="1">
        <v>45287</v>
      </c>
      <c r="M107" t="s">
        <v>68</v>
      </c>
      <c r="N107">
        <v>162</v>
      </c>
      <c r="O107" t="str">
        <f>VLOOKUP(N107,Клиенты_[],4,FALSE)</f>
        <v>нет</v>
      </c>
      <c r="P107" s="35">
        <f>VLOOKUP(N107,Клиенты_[],5,FALSE)</f>
        <v>44639</v>
      </c>
      <c r="Q107" s="23">
        <f t="shared" si="24"/>
        <v>648</v>
      </c>
      <c r="R107" t="str">
        <f>VLOOKUP(N107,Клиенты_[],7,FALSE)</f>
        <v>Таджикистан</v>
      </c>
      <c r="S107" s="20" t="str">
        <f>VLOOKUP(N107,Клиенты_[],8,FALSE)</f>
        <v>Родион</v>
      </c>
      <c r="T107" s="20">
        <f t="shared" si="25"/>
        <v>2</v>
      </c>
      <c r="U107" s="20">
        <f t="shared" si="26"/>
        <v>1311</v>
      </c>
      <c r="V107" s="20">
        <f t="shared" si="27"/>
        <v>655.5</v>
      </c>
      <c r="W107" s="20">
        <f t="shared" si="28"/>
        <v>186</v>
      </c>
      <c r="X107" s="20">
        <f t="shared" si="19"/>
        <v>0.5</v>
      </c>
    </row>
    <row r="108" spans="1:24" x14ac:dyDescent="0.3">
      <c r="A108">
        <v>870</v>
      </c>
      <c r="B108">
        <v>194</v>
      </c>
      <c r="C108" t="str">
        <f>VLOOKUP(Продажи_[[#This Row],[id товара]],Товары_[],3,FALSE)</f>
        <v>Салта</v>
      </c>
      <c r="D108" t="str">
        <f>VLOOKUP(Продажи_[[#This Row],[id товара]],Товары_[],2,FALSE)</f>
        <v>Соль</v>
      </c>
      <c r="E108" s="22">
        <v>325</v>
      </c>
      <c r="F108" s="21">
        <f t="shared" si="20"/>
        <v>264.8679245283019</v>
      </c>
      <c r="G108" s="26">
        <f t="shared" si="21"/>
        <v>0.22702664197179079</v>
      </c>
      <c r="H108" s="31">
        <f t="shared" si="22"/>
        <v>273.7</v>
      </c>
      <c r="I108" s="26">
        <f t="shared" si="23"/>
        <v>0.18743149433686512</v>
      </c>
      <c r="J108">
        <v>4</v>
      </c>
      <c r="K108" s="22">
        <v>1300</v>
      </c>
      <c r="L108" s="1">
        <v>45319</v>
      </c>
      <c r="M108" t="s">
        <v>78</v>
      </c>
      <c r="N108">
        <v>62</v>
      </c>
      <c r="O108" t="str">
        <f>VLOOKUP(N108,Клиенты_[],4,FALSE)</f>
        <v>нет</v>
      </c>
      <c r="P108" s="35">
        <f>VLOOKUP(N108,Клиенты_[],5,FALSE)</f>
        <v>44671</v>
      </c>
      <c r="Q108" s="23">
        <f t="shared" si="24"/>
        <v>648</v>
      </c>
      <c r="R108" t="str">
        <f>VLOOKUP(N108,Клиенты_[],7,FALSE)</f>
        <v>Россия</v>
      </c>
      <c r="S108" s="20" t="str">
        <f>VLOOKUP(N108,Клиенты_[],8,FALSE)</f>
        <v>Юрий</v>
      </c>
      <c r="T108" s="20">
        <f t="shared" si="25"/>
        <v>5</v>
      </c>
      <c r="U108" s="20">
        <f t="shared" si="26"/>
        <v>4048</v>
      </c>
      <c r="V108" s="20">
        <f t="shared" si="27"/>
        <v>809.6</v>
      </c>
      <c r="W108" s="20">
        <f t="shared" si="28"/>
        <v>314</v>
      </c>
      <c r="X108" s="20">
        <f t="shared" si="19"/>
        <v>0.2</v>
      </c>
    </row>
    <row r="109" spans="1:24" x14ac:dyDescent="0.3">
      <c r="A109">
        <v>108</v>
      </c>
      <c r="B109">
        <v>452</v>
      </c>
      <c r="C109" t="str">
        <f>VLOOKUP(Продажи_[[#This Row],[id товара]],Товары_[],3,FALSE)</f>
        <v>Экзотик</v>
      </c>
      <c r="D109" t="str">
        <f>VLOOKUP(Продажи_[[#This Row],[id товара]],Товары_[],2,FALSE)</f>
        <v>Фрукты</v>
      </c>
      <c r="E109" s="22">
        <v>89</v>
      </c>
      <c r="F109" s="21">
        <f t="shared" si="20"/>
        <v>274.16279069767444</v>
      </c>
      <c r="G109" s="26">
        <f t="shared" si="21"/>
        <v>-0.67537534990245152</v>
      </c>
      <c r="H109" s="31">
        <f t="shared" si="22"/>
        <v>253.6875</v>
      </c>
      <c r="I109" s="26">
        <f t="shared" si="23"/>
        <v>-0.64917467356491754</v>
      </c>
      <c r="J109">
        <v>3</v>
      </c>
      <c r="K109" s="22">
        <v>267</v>
      </c>
      <c r="L109" s="1">
        <v>45033</v>
      </c>
      <c r="M109" t="s">
        <v>79</v>
      </c>
      <c r="N109">
        <v>211</v>
      </c>
      <c r="O109" t="str">
        <f>VLOOKUP(N109,Клиенты_[],4,FALSE)</f>
        <v>нет</v>
      </c>
      <c r="P109" s="35">
        <f>VLOOKUP(N109,Клиенты_[],5,FALSE)</f>
        <v>44621</v>
      </c>
      <c r="Q109" s="23">
        <f t="shared" si="24"/>
        <v>412</v>
      </c>
      <c r="R109" t="str">
        <f>VLOOKUP(N109,Клиенты_[],7,FALSE)</f>
        <v>Украина</v>
      </c>
      <c r="S109" s="20" t="str">
        <f>VLOOKUP(N109,Клиенты_[],8,FALSE)</f>
        <v>Василиса</v>
      </c>
      <c r="T109" s="20">
        <f t="shared" si="25"/>
        <v>1</v>
      </c>
      <c r="U109" s="20">
        <f t="shared" si="26"/>
        <v>267</v>
      </c>
      <c r="V109" s="20">
        <f t="shared" si="27"/>
        <v>267</v>
      </c>
      <c r="W109" s="20">
        <f t="shared" si="28"/>
        <v>187</v>
      </c>
      <c r="X109" s="20">
        <f t="shared" si="19"/>
        <v>1</v>
      </c>
    </row>
    <row r="110" spans="1:24" x14ac:dyDescent="0.3">
      <c r="A110">
        <v>109</v>
      </c>
      <c r="B110">
        <v>452</v>
      </c>
      <c r="C110" t="str">
        <f>VLOOKUP(Продажи_[[#This Row],[id товара]],Товары_[],3,FALSE)</f>
        <v>Экзотик</v>
      </c>
      <c r="D110" t="str">
        <f>VLOOKUP(Продажи_[[#This Row],[id товара]],Товары_[],2,FALSE)</f>
        <v>Фрукты</v>
      </c>
      <c r="E110" s="22">
        <v>78</v>
      </c>
      <c r="F110" s="21">
        <f t="shared" si="20"/>
        <v>274.16279069767444</v>
      </c>
      <c r="G110" s="26">
        <f t="shared" si="21"/>
        <v>-0.71549749766731696</v>
      </c>
      <c r="H110" s="31">
        <f t="shared" si="22"/>
        <v>253.6875</v>
      </c>
      <c r="I110" s="26">
        <f t="shared" si="23"/>
        <v>-0.69253510716925348</v>
      </c>
      <c r="J110">
        <v>3</v>
      </c>
      <c r="K110" s="22">
        <v>234</v>
      </c>
      <c r="L110" s="1">
        <v>45285</v>
      </c>
      <c r="M110" t="s">
        <v>68</v>
      </c>
      <c r="N110">
        <v>132</v>
      </c>
      <c r="O110" t="str">
        <f>VLOOKUP(N110,Клиенты_[],4,FALSE)</f>
        <v>да</v>
      </c>
      <c r="P110" s="35">
        <f>VLOOKUP(N110,Клиенты_[],5,FALSE)</f>
        <v>44601</v>
      </c>
      <c r="Q110" s="23">
        <f t="shared" si="24"/>
        <v>684</v>
      </c>
      <c r="R110" t="str">
        <f>VLOOKUP(N110,Клиенты_[],7,FALSE)</f>
        <v>Украина</v>
      </c>
      <c r="S110" s="20" t="str">
        <f>VLOOKUP(N110,Клиенты_[],8,FALSE)</f>
        <v>Софон</v>
      </c>
      <c r="T110" s="20">
        <f t="shared" si="25"/>
        <v>3</v>
      </c>
      <c r="U110" s="20">
        <f t="shared" si="26"/>
        <v>2270</v>
      </c>
      <c r="V110" s="20">
        <f t="shared" si="27"/>
        <v>756.66666666666663</v>
      </c>
      <c r="W110" s="20">
        <f t="shared" si="28"/>
        <v>187</v>
      </c>
      <c r="X110" s="20">
        <f t="shared" si="19"/>
        <v>0.33333333333333331</v>
      </c>
    </row>
    <row r="111" spans="1:24" x14ac:dyDescent="0.3">
      <c r="A111">
        <v>110</v>
      </c>
      <c r="B111">
        <v>132</v>
      </c>
      <c r="C111" t="str">
        <f>VLOOKUP(Продажи_[[#This Row],[id товара]],Товары_[],3,FALSE)</f>
        <v>Меридиан</v>
      </c>
      <c r="D111" t="str">
        <f>VLOOKUP(Продажи_[[#This Row],[id товара]],Товары_[],2,FALSE)</f>
        <v>Рыба</v>
      </c>
      <c r="E111" s="22">
        <v>278</v>
      </c>
      <c r="F111" s="21">
        <f t="shared" si="20"/>
        <v>258.5128205128205</v>
      </c>
      <c r="G111" s="26">
        <f t="shared" si="21"/>
        <v>7.5381868676849928E-2</v>
      </c>
      <c r="H111" s="31">
        <f t="shared" si="22"/>
        <v>260.64705882352939</v>
      </c>
      <c r="I111" s="26">
        <f t="shared" si="23"/>
        <v>6.6576393590611627E-2</v>
      </c>
      <c r="J111">
        <v>3</v>
      </c>
      <c r="K111" s="22">
        <v>834</v>
      </c>
      <c r="L111" s="1">
        <v>45013</v>
      </c>
      <c r="M111" t="s">
        <v>74</v>
      </c>
      <c r="N111">
        <v>236</v>
      </c>
      <c r="O111" t="str">
        <f>VLOOKUP(N111,Клиенты_[],4,FALSE)</f>
        <v>да</v>
      </c>
      <c r="P111" s="35">
        <f>VLOOKUP(N111,Клиенты_[],5,FALSE)</f>
        <v>44820</v>
      </c>
      <c r="Q111" s="23">
        <f t="shared" si="24"/>
        <v>193</v>
      </c>
      <c r="R111" t="str">
        <f>VLOOKUP(N111,Клиенты_[],7,FALSE)</f>
        <v>Узбекистан</v>
      </c>
      <c r="S111" s="20" t="str">
        <f>VLOOKUP(N111,Клиенты_[],8,FALSE)</f>
        <v>Лонгин</v>
      </c>
      <c r="T111" s="20">
        <f t="shared" si="25"/>
        <v>2</v>
      </c>
      <c r="U111" s="20">
        <f t="shared" si="26"/>
        <v>1071</v>
      </c>
      <c r="V111" s="20">
        <f t="shared" si="27"/>
        <v>535.5</v>
      </c>
      <c r="W111" s="20">
        <f t="shared" si="28"/>
        <v>191</v>
      </c>
      <c r="X111" s="20">
        <f t="shared" si="19"/>
        <v>0.5</v>
      </c>
    </row>
    <row r="112" spans="1:24" x14ac:dyDescent="0.3">
      <c r="A112">
        <v>347</v>
      </c>
      <c r="B112">
        <v>423</v>
      </c>
      <c r="C112" t="str">
        <f>VLOOKUP(Продажи_[[#This Row],[id товара]],Товары_[],3,FALSE)</f>
        <v>Pringles</v>
      </c>
      <c r="D112" t="str">
        <f>VLOOKUP(Продажи_[[#This Row],[id товара]],Товары_[],2,FALSE)</f>
        <v>Чипсы</v>
      </c>
      <c r="E112" s="22">
        <v>218</v>
      </c>
      <c r="F112" s="21">
        <f t="shared" si="20"/>
        <v>273.72549019607845</v>
      </c>
      <c r="G112" s="26">
        <f t="shared" si="21"/>
        <v>-0.20358166189111759</v>
      </c>
      <c r="H112" s="31">
        <f t="shared" si="22"/>
        <v>280.23809523809524</v>
      </c>
      <c r="I112" s="26">
        <f t="shared" si="23"/>
        <v>-0.22209005947323701</v>
      </c>
      <c r="J112">
        <v>3</v>
      </c>
      <c r="K112" s="22">
        <v>654</v>
      </c>
      <c r="L112" s="1">
        <v>45036</v>
      </c>
      <c r="M112" t="s">
        <v>73</v>
      </c>
      <c r="N112">
        <v>66</v>
      </c>
      <c r="O112" t="str">
        <f>VLOOKUP(N112,Клиенты_[],4,FALSE)</f>
        <v>нет</v>
      </c>
      <c r="P112" s="35">
        <f>VLOOKUP(N112,Клиенты_[],5,FALSE)</f>
        <v>44777</v>
      </c>
      <c r="Q112" s="23">
        <f t="shared" si="24"/>
        <v>259</v>
      </c>
      <c r="R112" t="str">
        <f>VLOOKUP(N112,Клиенты_[],7,FALSE)</f>
        <v>Россия</v>
      </c>
      <c r="S112" s="20" t="str">
        <f>VLOOKUP(N112,Клиенты_[],8,FALSE)</f>
        <v>Клавдия</v>
      </c>
      <c r="T112" s="20">
        <f t="shared" si="25"/>
        <v>2</v>
      </c>
      <c r="U112" s="20">
        <f t="shared" si="26"/>
        <v>798</v>
      </c>
      <c r="V112" s="20">
        <f t="shared" si="27"/>
        <v>399</v>
      </c>
      <c r="W112" s="20">
        <f t="shared" si="28"/>
        <v>314</v>
      </c>
      <c r="X112" s="20">
        <f t="shared" si="19"/>
        <v>0.5</v>
      </c>
    </row>
    <row r="113" spans="1:24" x14ac:dyDescent="0.3">
      <c r="A113">
        <v>112</v>
      </c>
      <c r="B113">
        <v>250</v>
      </c>
      <c r="C113" t="str">
        <f>VLOOKUP(Продажи_[[#This Row],[id товара]],Товары_[],3,FALSE)</f>
        <v>Фрукты-Ягоды</v>
      </c>
      <c r="D113" t="str">
        <f>VLOOKUP(Продажи_[[#This Row],[id товара]],Товары_[],2,FALSE)</f>
        <v>Фрукты</v>
      </c>
      <c r="E113" s="22">
        <v>97</v>
      </c>
      <c r="F113" s="21">
        <f t="shared" si="20"/>
        <v>274.16279069767444</v>
      </c>
      <c r="G113" s="26">
        <f t="shared" si="21"/>
        <v>-0.64619560607345838</v>
      </c>
      <c r="H113" s="31">
        <f t="shared" si="22"/>
        <v>280.66666666666669</v>
      </c>
      <c r="I113" s="26">
        <f t="shared" si="23"/>
        <v>-0.654394299287411</v>
      </c>
      <c r="J113">
        <v>5</v>
      </c>
      <c r="K113" s="22">
        <v>485</v>
      </c>
      <c r="L113" s="1">
        <v>45214</v>
      </c>
      <c r="M113" t="s">
        <v>81</v>
      </c>
      <c r="N113">
        <v>298</v>
      </c>
      <c r="O113" t="str">
        <f>VLOOKUP(N113,Клиенты_[],4,FALSE)</f>
        <v>да</v>
      </c>
      <c r="P113" s="35">
        <f>VLOOKUP(N113,Клиенты_[],5,FALSE)</f>
        <v>44821</v>
      </c>
      <c r="Q113" s="23">
        <f t="shared" si="24"/>
        <v>393</v>
      </c>
      <c r="R113" t="str">
        <f>VLOOKUP(N113,Клиенты_[],7,FALSE)</f>
        <v>Украина</v>
      </c>
      <c r="S113" s="20" t="str">
        <f>VLOOKUP(N113,Клиенты_[],8,FALSE)</f>
        <v>Василиса</v>
      </c>
      <c r="T113" s="20">
        <f t="shared" si="25"/>
        <v>2</v>
      </c>
      <c r="U113" s="20">
        <f t="shared" si="26"/>
        <v>608</v>
      </c>
      <c r="V113" s="20">
        <f t="shared" si="27"/>
        <v>304</v>
      </c>
      <c r="W113" s="20">
        <f t="shared" si="28"/>
        <v>187</v>
      </c>
      <c r="X113" s="20">
        <f t="shared" si="19"/>
        <v>0.5</v>
      </c>
    </row>
    <row r="114" spans="1:24" x14ac:dyDescent="0.3">
      <c r="A114">
        <v>113</v>
      </c>
      <c r="B114">
        <v>195</v>
      </c>
      <c r="C114" t="str">
        <f>VLOOKUP(Продажи_[[#This Row],[id товара]],Товары_[],3,FALSE)</f>
        <v>Каравай</v>
      </c>
      <c r="D114" t="str">
        <f>VLOOKUP(Продажи_[[#This Row],[id товара]],Товары_[],2,FALSE)</f>
        <v>Хлеб</v>
      </c>
      <c r="E114" s="22">
        <v>240</v>
      </c>
      <c r="F114" s="21">
        <f t="shared" si="20"/>
        <v>300.31818181818181</v>
      </c>
      <c r="G114" s="26">
        <f t="shared" si="21"/>
        <v>-0.20084758589374907</v>
      </c>
      <c r="H114" s="31">
        <f t="shared" si="22"/>
        <v>331.16666666666669</v>
      </c>
      <c r="I114" s="26">
        <f t="shared" si="23"/>
        <v>-0.27528938097634625</v>
      </c>
      <c r="J114">
        <v>2</v>
      </c>
      <c r="K114" s="22">
        <v>480</v>
      </c>
      <c r="L114" s="1">
        <v>45277</v>
      </c>
      <c r="M114" t="s">
        <v>71</v>
      </c>
      <c r="N114">
        <v>273</v>
      </c>
      <c r="O114" t="str">
        <f>VLOOKUP(N114,Клиенты_[],4,FALSE)</f>
        <v>нет</v>
      </c>
      <c r="P114" s="35">
        <f>VLOOKUP(N114,Клиенты_[],5,FALSE)</f>
        <v>44599</v>
      </c>
      <c r="Q114" s="23">
        <f t="shared" si="24"/>
        <v>678</v>
      </c>
      <c r="R114" t="str">
        <f>VLOOKUP(N114,Клиенты_[],7,FALSE)</f>
        <v>Узбекистан</v>
      </c>
      <c r="S114" s="20" t="str">
        <f>VLOOKUP(N114,Клиенты_[],8,FALSE)</f>
        <v>Наина</v>
      </c>
      <c r="T114" s="20">
        <f t="shared" si="25"/>
        <v>2</v>
      </c>
      <c r="U114" s="20">
        <f t="shared" si="26"/>
        <v>1760</v>
      </c>
      <c r="V114" s="20">
        <f t="shared" si="27"/>
        <v>880</v>
      </c>
      <c r="W114" s="20">
        <f t="shared" si="28"/>
        <v>191</v>
      </c>
      <c r="X114" s="20">
        <f t="shared" si="19"/>
        <v>0.5</v>
      </c>
    </row>
    <row r="115" spans="1:24" x14ac:dyDescent="0.3">
      <c r="A115">
        <v>114</v>
      </c>
      <c r="B115">
        <v>186</v>
      </c>
      <c r="C115" t="str">
        <f>VLOOKUP(Продажи_[[#This Row],[id товара]],Товары_[],3,FALSE)</f>
        <v>President</v>
      </c>
      <c r="D115" t="str">
        <f>VLOOKUP(Продажи_[[#This Row],[id товара]],Товары_[],2,FALSE)</f>
        <v>Сыр</v>
      </c>
      <c r="E115" s="22">
        <v>244</v>
      </c>
      <c r="F115" s="21">
        <f t="shared" si="20"/>
        <v>262.63492063492066</v>
      </c>
      <c r="G115" s="26">
        <f t="shared" si="21"/>
        <v>-7.0953704822918073E-2</v>
      </c>
      <c r="H115" s="31">
        <f t="shared" si="22"/>
        <v>238.72222222222223</v>
      </c>
      <c r="I115" s="26">
        <f t="shared" si="23"/>
        <v>2.2108447754247029E-2</v>
      </c>
      <c r="J115">
        <v>1</v>
      </c>
      <c r="K115" s="22">
        <v>244</v>
      </c>
      <c r="L115" s="1">
        <v>45176</v>
      </c>
      <c r="M115" t="s">
        <v>76</v>
      </c>
      <c r="N115">
        <v>321</v>
      </c>
      <c r="O115" t="str">
        <f>VLOOKUP(N115,Клиенты_[],4,FALSE)</f>
        <v>нет</v>
      </c>
      <c r="P115" s="35">
        <f>VLOOKUP(N115,Клиенты_[],5,FALSE)</f>
        <v>44756</v>
      </c>
      <c r="Q115" s="23">
        <f t="shared" si="24"/>
        <v>420</v>
      </c>
      <c r="R115" t="str">
        <f>VLOOKUP(N115,Клиенты_[],7,FALSE)</f>
        <v>Таджикистан</v>
      </c>
      <c r="S115" s="20" t="str">
        <f>VLOOKUP(N115,Клиенты_[],8,FALSE)</f>
        <v>Натан</v>
      </c>
      <c r="T115" s="20">
        <f t="shared" si="25"/>
        <v>5</v>
      </c>
      <c r="U115" s="20">
        <f t="shared" si="26"/>
        <v>2077</v>
      </c>
      <c r="V115" s="20">
        <f t="shared" si="27"/>
        <v>415.4</v>
      </c>
      <c r="W115" s="20">
        <f t="shared" si="28"/>
        <v>186</v>
      </c>
      <c r="X115" s="20">
        <f t="shared" si="19"/>
        <v>0.2</v>
      </c>
    </row>
    <row r="116" spans="1:24" x14ac:dyDescent="0.3">
      <c r="A116">
        <v>731</v>
      </c>
      <c r="B116">
        <v>455</v>
      </c>
      <c r="C116" t="str">
        <f>VLOOKUP(Продажи_[[#This Row],[id товара]],Товары_[],3,FALSE)</f>
        <v>Славянская</v>
      </c>
      <c r="D116" t="str">
        <f>VLOOKUP(Продажи_[[#This Row],[id товара]],Товары_[],2,FALSE)</f>
        <v>Соль</v>
      </c>
      <c r="E116" s="22">
        <v>72</v>
      </c>
      <c r="F116" s="21">
        <f t="shared" si="20"/>
        <v>264.8679245283019</v>
      </c>
      <c r="G116" s="26">
        <f t="shared" si="21"/>
        <v>-0.72816640547086475</v>
      </c>
      <c r="H116" s="31">
        <f t="shared" si="22"/>
        <v>236.91666666666666</v>
      </c>
      <c r="I116" s="26">
        <f t="shared" si="23"/>
        <v>-0.69609567358424196</v>
      </c>
      <c r="J116">
        <v>2</v>
      </c>
      <c r="K116" s="22">
        <v>144</v>
      </c>
      <c r="L116" s="1">
        <v>45102</v>
      </c>
      <c r="M116" t="s">
        <v>70</v>
      </c>
      <c r="N116">
        <v>66</v>
      </c>
      <c r="O116" t="str">
        <f>VLOOKUP(N116,Клиенты_[],4,FALSE)</f>
        <v>нет</v>
      </c>
      <c r="P116" s="35">
        <f>VLOOKUP(N116,Клиенты_[],5,FALSE)</f>
        <v>44777</v>
      </c>
      <c r="Q116" s="23">
        <f t="shared" si="24"/>
        <v>325</v>
      </c>
      <c r="R116" t="str">
        <f>VLOOKUP(N116,Клиенты_[],7,FALSE)</f>
        <v>Россия</v>
      </c>
      <c r="S116" s="20" t="str">
        <f>VLOOKUP(N116,Клиенты_[],8,FALSE)</f>
        <v>Клавдия</v>
      </c>
      <c r="T116" s="20">
        <f t="shared" si="25"/>
        <v>2</v>
      </c>
      <c r="U116" s="20">
        <f t="shared" si="26"/>
        <v>798</v>
      </c>
      <c r="V116" s="20">
        <f t="shared" si="27"/>
        <v>399</v>
      </c>
      <c r="W116" s="20">
        <f t="shared" si="28"/>
        <v>314</v>
      </c>
      <c r="X116" s="20">
        <f t="shared" si="19"/>
        <v>0.5</v>
      </c>
    </row>
    <row r="117" spans="1:24" x14ac:dyDescent="0.3">
      <c r="A117">
        <v>116</v>
      </c>
      <c r="B117">
        <v>72</v>
      </c>
      <c r="C117" t="str">
        <f>VLOOKUP(Продажи_[[#This Row],[id товара]],Товары_[],3,FALSE)</f>
        <v>Бабаевский</v>
      </c>
      <c r="D117" t="str">
        <f>VLOOKUP(Продажи_[[#This Row],[id товара]],Товары_[],2,FALSE)</f>
        <v>Конфеты</v>
      </c>
      <c r="E117" s="22">
        <v>162</v>
      </c>
      <c r="F117" s="21">
        <f t="shared" si="20"/>
        <v>267.85483870967744</v>
      </c>
      <c r="G117" s="26">
        <f t="shared" si="21"/>
        <v>-0.39519479737460106</v>
      </c>
      <c r="H117" s="31">
        <f t="shared" si="22"/>
        <v>250.25925925925927</v>
      </c>
      <c r="I117" s="26">
        <f t="shared" si="23"/>
        <v>-0.352671303833062</v>
      </c>
      <c r="J117">
        <v>1</v>
      </c>
      <c r="K117" s="22">
        <v>162</v>
      </c>
      <c r="L117" s="1">
        <v>44959</v>
      </c>
      <c r="M117" t="s">
        <v>76</v>
      </c>
      <c r="N117">
        <v>472</v>
      </c>
      <c r="O117" t="str">
        <f>VLOOKUP(N117,Клиенты_[],4,FALSE)</f>
        <v>нет</v>
      </c>
      <c r="P117" s="35">
        <f>VLOOKUP(N117,Клиенты_[],5,FALSE)</f>
        <v>44901</v>
      </c>
      <c r="Q117" s="23">
        <f t="shared" si="24"/>
        <v>58</v>
      </c>
      <c r="R117" t="str">
        <f>VLOOKUP(N117,Клиенты_[],7,FALSE)</f>
        <v>Украина</v>
      </c>
      <c r="S117" s="20" t="str">
        <f>VLOOKUP(N117,Клиенты_[],8,FALSE)</f>
        <v>Фрол</v>
      </c>
      <c r="T117" s="20">
        <f t="shared" si="25"/>
        <v>1</v>
      </c>
      <c r="U117" s="20">
        <f t="shared" si="26"/>
        <v>162</v>
      </c>
      <c r="V117" s="20">
        <f t="shared" si="27"/>
        <v>162</v>
      </c>
      <c r="W117" s="20">
        <f t="shared" si="28"/>
        <v>187</v>
      </c>
      <c r="X117" s="20">
        <f t="shared" si="19"/>
        <v>1</v>
      </c>
    </row>
    <row r="118" spans="1:24" x14ac:dyDescent="0.3">
      <c r="A118">
        <v>117</v>
      </c>
      <c r="B118">
        <v>430</v>
      </c>
      <c r="C118" t="str">
        <f>VLOOKUP(Продажи_[[#This Row],[id товара]],Товары_[],3,FALSE)</f>
        <v>Ахмад</v>
      </c>
      <c r="D118" t="str">
        <f>VLOOKUP(Продажи_[[#This Row],[id товара]],Товары_[],2,FALSE)</f>
        <v>Чай</v>
      </c>
      <c r="E118" s="22">
        <v>119</v>
      </c>
      <c r="F118" s="21">
        <f t="shared" si="20"/>
        <v>271.18181818181819</v>
      </c>
      <c r="G118" s="26">
        <f t="shared" si="21"/>
        <v>-0.56118002011397916</v>
      </c>
      <c r="H118" s="31">
        <f t="shared" si="22"/>
        <v>243.3</v>
      </c>
      <c r="I118" s="26">
        <f t="shared" si="23"/>
        <v>-0.5108919030004111</v>
      </c>
      <c r="J118">
        <v>3</v>
      </c>
      <c r="K118" s="22">
        <v>357</v>
      </c>
      <c r="L118" s="1">
        <v>45241</v>
      </c>
      <c r="M118" t="s">
        <v>80</v>
      </c>
      <c r="N118">
        <v>396</v>
      </c>
      <c r="O118" t="str">
        <f>VLOOKUP(N118,Клиенты_[],4,FALSE)</f>
        <v>нет</v>
      </c>
      <c r="P118" s="35">
        <f>VLOOKUP(N118,Клиенты_[],5,FALSE)</f>
        <v>44871</v>
      </c>
      <c r="Q118" s="23">
        <f t="shared" si="24"/>
        <v>370</v>
      </c>
      <c r="R118" t="str">
        <f>VLOOKUP(N118,Клиенты_[],7,FALSE)</f>
        <v>Украина</v>
      </c>
      <c r="S118" s="20" t="str">
        <f>VLOOKUP(N118,Клиенты_[],8,FALSE)</f>
        <v>Вадим</v>
      </c>
      <c r="T118" s="20">
        <f t="shared" si="25"/>
        <v>2</v>
      </c>
      <c r="U118" s="20">
        <f t="shared" si="26"/>
        <v>2273</v>
      </c>
      <c r="V118" s="20">
        <f t="shared" si="27"/>
        <v>1136.5</v>
      </c>
      <c r="W118" s="20">
        <f t="shared" si="28"/>
        <v>187</v>
      </c>
      <c r="X118" s="20">
        <f t="shared" si="19"/>
        <v>0.5</v>
      </c>
    </row>
    <row r="119" spans="1:24" x14ac:dyDescent="0.3">
      <c r="A119">
        <v>181</v>
      </c>
      <c r="B119">
        <v>288</v>
      </c>
      <c r="C119" t="str">
        <f>VLOOKUP(Продажи_[[#This Row],[id товара]],Товары_[],3,FALSE)</f>
        <v>Hochland</v>
      </c>
      <c r="D119" t="str">
        <f>VLOOKUP(Продажи_[[#This Row],[id товара]],Товары_[],2,FALSE)</f>
        <v>Сыр</v>
      </c>
      <c r="E119" s="22">
        <v>198</v>
      </c>
      <c r="F119" s="21">
        <f t="shared" si="20"/>
        <v>262.63492063492066</v>
      </c>
      <c r="G119" s="26">
        <f t="shared" si="21"/>
        <v>-0.24610177686449908</v>
      </c>
      <c r="H119" s="31">
        <f t="shared" si="22"/>
        <v>168</v>
      </c>
      <c r="I119" s="26">
        <f t="shared" si="23"/>
        <v>0.1785714285714286</v>
      </c>
      <c r="J119">
        <v>5</v>
      </c>
      <c r="K119" s="22">
        <v>990</v>
      </c>
      <c r="L119" s="1">
        <v>45212</v>
      </c>
      <c r="M119" t="s">
        <v>84</v>
      </c>
      <c r="N119">
        <v>74</v>
      </c>
      <c r="O119" t="str">
        <f>VLOOKUP(N119,Клиенты_[],4,FALSE)</f>
        <v>нет</v>
      </c>
      <c r="P119" s="35">
        <f>VLOOKUP(N119,Клиенты_[],5,FALSE)</f>
        <v>44857</v>
      </c>
      <c r="Q119" s="23">
        <f t="shared" si="24"/>
        <v>355</v>
      </c>
      <c r="R119" t="str">
        <f>VLOOKUP(N119,Клиенты_[],7,FALSE)</f>
        <v>Россия</v>
      </c>
      <c r="S119" s="20" t="str">
        <f>VLOOKUP(N119,Клиенты_[],8,FALSE)</f>
        <v>Любовь</v>
      </c>
      <c r="T119" s="20">
        <f t="shared" si="25"/>
        <v>3</v>
      </c>
      <c r="U119" s="20">
        <f t="shared" si="26"/>
        <v>2803</v>
      </c>
      <c r="V119" s="20">
        <f t="shared" si="27"/>
        <v>934.33333333333337</v>
      </c>
      <c r="W119" s="20">
        <f t="shared" si="28"/>
        <v>314</v>
      </c>
      <c r="X119" s="20">
        <f t="shared" si="19"/>
        <v>0.33333333333333331</v>
      </c>
    </row>
    <row r="120" spans="1:24" x14ac:dyDescent="0.3">
      <c r="A120">
        <v>119</v>
      </c>
      <c r="B120">
        <v>164</v>
      </c>
      <c r="C120" t="str">
        <f>VLOOKUP(Продажи_[[#This Row],[id товара]],Товары_[],3,FALSE)</f>
        <v>Беллакт</v>
      </c>
      <c r="D120" t="str">
        <f>VLOOKUP(Продажи_[[#This Row],[id товара]],Товары_[],2,FALSE)</f>
        <v>Молоко</v>
      </c>
      <c r="E120" s="22">
        <v>229</v>
      </c>
      <c r="F120" s="21">
        <f t="shared" si="20"/>
        <v>294.95238095238096</v>
      </c>
      <c r="G120" s="26">
        <f t="shared" si="21"/>
        <v>-0.22360348724572165</v>
      </c>
      <c r="H120" s="31">
        <f t="shared" si="22"/>
        <v>322.54545454545456</v>
      </c>
      <c r="I120" s="26">
        <f t="shared" si="23"/>
        <v>-0.29002254791431792</v>
      </c>
      <c r="J120">
        <v>3</v>
      </c>
      <c r="K120" s="22">
        <v>687</v>
      </c>
      <c r="L120" s="1">
        <v>45343</v>
      </c>
      <c r="M120" t="s">
        <v>79</v>
      </c>
      <c r="N120">
        <v>16</v>
      </c>
      <c r="O120" t="str">
        <f>VLOOKUP(N120,Клиенты_[],4,FALSE)</f>
        <v>нет</v>
      </c>
      <c r="P120" s="35">
        <f>VLOOKUP(N120,Клиенты_[],5,FALSE)</f>
        <v>44713</v>
      </c>
      <c r="Q120" s="23">
        <f t="shared" si="24"/>
        <v>630</v>
      </c>
      <c r="R120" t="str">
        <f>VLOOKUP(N120,Клиенты_[],7,FALSE)</f>
        <v>Украина</v>
      </c>
      <c r="S120" s="20" t="str">
        <f>VLOOKUP(N120,Клиенты_[],8,FALSE)</f>
        <v>Лука</v>
      </c>
      <c r="T120" s="20">
        <f t="shared" si="25"/>
        <v>3</v>
      </c>
      <c r="U120" s="20">
        <f t="shared" si="26"/>
        <v>2383</v>
      </c>
      <c r="V120" s="20">
        <f t="shared" si="27"/>
        <v>794.33333333333337</v>
      </c>
      <c r="W120" s="20">
        <f t="shared" si="28"/>
        <v>187</v>
      </c>
      <c r="X120" s="20">
        <f t="shared" si="19"/>
        <v>0.33333333333333331</v>
      </c>
    </row>
    <row r="121" spans="1:24" x14ac:dyDescent="0.3">
      <c r="A121">
        <v>120</v>
      </c>
      <c r="B121">
        <v>223</v>
      </c>
      <c r="C121" t="str">
        <f>VLOOKUP(Продажи_[[#This Row],[id товара]],Товары_[],3,FALSE)</f>
        <v>Greenfield</v>
      </c>
      <c r="D121" t="str">
        <f>VLOOKUP(Продажи_[[#This Row],[id товара]],Товары_[],2,FALSE)</f>
        <v>Чай</v>
      </c>
      <c r="E121" s="22">
        <v>411</v>
      </c>
      <c r="F121" s="21">
        <f t="shared" si="20"/>
        <v>271.18181818181819</v>
      </c>
      <c r="G121" s="26">
        <f t="shared" si="21"/>
        <v>0.51558833389205505</v>
      </c>
      <c r="H121" s="31">
        <f t="shared" si="22"/>
        <v>291.45454545454544</v>
      </c>
      <c r="I121" s="26">
        <f t="shared" si="23"/>
        <v>0.41016843418590154</v>
      </c>
      <c r="J121">
        <v>5</v>
      </c>
      <c r="K121" s="22">
        <v>2055</v>
      </c>
      <c r="L121" s="1">
        <v>45244</v>
      </c>
      <c r="M121" t="s">
        <v>83</v>
      </c>
      <c r="N121">
        <v>281</v>
      </c>
      <c r="O121" t="str">
        <f>VLOOKUP(N121,Клиенты_[],4,FALSE)</f>
        <v>нет</v>
      </c>
      <c r="P121" s="35">
        <f>VLOOKUP(N121,Клиенты_[],5,FALSE)</f>
        <v>44711</v>
      </c>
      <c r="Q121" s="23">
        <f t="shared" si="24"/>
        <v>533</v>
      </c>
      <c r="R121" t="str">
        <f>VLOOKUP(N121,Клиенты_[],7,FALSE)</f>
        <v>Узбекистан</v>
      </c>
      <c r="S121" s="20" t="str">
        <f>VLOOKUP(N121,Клиенты_[],8,FALSE)</f>
        <v>Евсей</v>
      </c>
      <c r="T121" s="20">
        <f t="shared" si="25"/>
        <v>3</v>
      </c>
      <c r="U121" s="20">
        <f t="shared" si="26"/>
        <v>3373</v>
      </c>
      <c r="V121" s="20">
        <f t="shared" si="27"/>
        <v>1124.3333333333333</v>
      </c>
      <c r="W121" s="20">
        <f t="shared" si="28"/>
        <v>191</v>
      </c>
      <c r="X121" s="20">
        <f t="shared" si="19"/>
        <v>0.33333333333333331</v>
      </c>
    </row>
    <row r="122" spans="1:24" x14ac:dyDescent="0.3">
      <c r="A122">
        <v>121</v>
      </c>
      <c r="B122">
        <v>244</v>
      </c>
      <c r="C122" t="str">
        <f>VLOOKUP(Продажи_[[#This Row],[id товара]],Товары_[],3,FALSE)</f>
        <v>Сава</v>
      </c>
      <c r="D122" t="str">
        <f>VLOOKUP(Продажи_[[#This Row],[id товара]],Товары_[],2,FALSE)</f>
        <v>Мясо</v>
      </c>
      <c r="E122" s="22">
        <v>245</v>
      </c>
      <c r="F122" s="21">
        <f t="shared" si="20"/>
        <v>271.74545454545455</v>
      </c>
      <c r="G122" s="26">
        <f t="shared" si="21"/>
        <v>-9.8420982202595986E-2</v>
      </c>
      <c r="H122" s="31">
        <f t="shared" si="22"/>
        <v>212.8125</v>
      </c>
      <c r="I122" s="26">
        <f t="shared" si="23"/>
        <v>0.15124816446402356</v>
      </c>
      <c r="J122">
        <v>4</v>
      </c>
      <c r="K122" s="22">
        <v>980</v>
      </c>
      <c r="L122" s="1">
        <v>44960</v>
      </c>
      <c r="M122" t="s">
        <v>82</v>
      </c>
      <c r="N122">
        <v>149</v>
      </c>
      <c r="O122" t="str">
        <f>VLOOKUP(N122,Клиенты_[],4,FALSE)</f>
        <v>да</v>
      </c>
      <c r="P122" s="35">
        <f>VLOOKUP(N122,Клиенты_[],5,FALSE)</f>
        <v>44882</v>
      </c>
      <c r="Q122" s="23">
        <f t="shared" si="24"/>
        <v>78</v>
      </c>
      <c r="R122" t="str">
        <f>VLOOKUP(N122,Клиенты_[],7,FALSE)</f>
        <v>Таджикистан</v>
      </c>
      <c r="S122" s="20" t="str">
        <f>VLOOKUP(N122,Клиенты_[],8,FALSE)</f>
        <v>Феофан</v>
      </c>
      <c r="T122" s="20">
        <f t="shared" si="25"/>
        <v>2</v>
      </c>
      <c r="U122" s="20">
        <f t="shared" si="26"/>
        <v>1450</v>
      </c>
      <c r="V122" s="20">
        <f t="shared" si="27"/>
        <v>725</v>
      </c>
      <c r="W122" s="20">
        <f t="shared" si="28"/>
        <v>186</v>
      </c>
      <c r="X122" s="20">
        <f t="shared" si="19"/>
        <v>0.5</v>
      </c>
    </row>
    <row r="123" spans="1:24" x14ac:dyDescent="0.3">
      <c r="A123">
        <v>122</v>
      </c>
      <c r="B123">
        <v>393</v>
      </c>
      <c r="C123" t="str">
        <f>VLOOKUP(Продажи_[[#This Row],[id товара]],Товары_[],3,FALSE)</f>
        <v>Русское море</v>
      </c>
      <c r="D123" t="str">
        <f>VLOOKUP(Продажи_[[#This Row],[id товара]],Товары_[],2,FALSE)</f>
        <v>Рыба</v>
      </c>
      <c r="E123" s="22">
        <v>113</v>
      </c>
      <c r="F123" s="21">
        <f t="shared" si="20"/>
        <v>258.5128205128205</v>
      </c>
      <c r="G123" s="26">
        <f t="shared" si="21"/>
        <v>-0.56288434834358259</v>
      </c>
      <c r="H123" s="31">
        <f t="shared" si="22"/>
        <v>292.66666666666669</v>
      </c>
      <c r="I123" s="26">
        <f t="shared" si="23"/>
        <v>-0.61389521640091127</v>
      </c>
      <c r="J123">
        <v>5</v>
      </c>
      <c r="K123" s="22">
        <v>565</v>
      </c>
      <c r="L123" s="1">
        <v>45433</v>
      </c>
      <c r="M123" t="s">
        <v>77</v>
      </c>
      <c r="N123">
        <v>71</v>
      </c>
      <c r="O123" t="str">
        <f>VLOOKUP(N123,Клиенты_[],4,FALSE)</f>
        <v>да</v>
      </c>
      <c r="P123" s="35">
        <f>VLOOKUP(N123,Клиенты_[],5,FALSE)</f>
        <v>44762</v>
      </c>
      <c r="Q123" s="23">
        <f t="shared" si="24"/>
        <v>671</v>
      </c>
      <c r="R123" t="str">
        <f>VLOOKUP(N123,Клиенты_[],7,FALSE)</f>
        <v>Украина</v>
      </c>
      <c r="S123" s="20" t="str">
        <f>VLOOKUP(N123,Клиенты_[],8,FALSE)</f>
        <v>Алина</v>
      </c>
      <c r="T123" s="20">
        <f t="shared" si="25"/>
        <v>5</v>
      </c>
      <c r="U123" s="20">
        <f t="shared" si="26"/>
        <v>4375</v>
      </c>
      <c r="V123" s="20">
        <f t="shared" si="27"/>
        <v>875</v>
      </c>
      <c r="W123" s="20">
        <f t="shared" si="28"/>
        <v>187</v>
      </c>
      <c r="X123" s="20">
        <f t="shared" si="19"/>
        <v>0.2</v>
      </c>
    </row>
    <row r="124" spans="1:24" x14ac:dyDescent="0.3">
      <c r="A124">
        <v>123</v>
      </c>
      <c r="B124">
        <v>166</v>
      </c>
      <c r="C124" t="str">
        <f>VLOOKUP(Продажи_[[#This Row],[id товара]],Товары_[],3,FALSE)</f>
        <v>Добрый</v>
      </c>
      <c r="D124" t="str">
        <f>VLOOKUP(Продажи_[[#This Row],[id товара]],Товары_[],2,FALSE)</f>
        <v>Сок</v>
      </c>
      <c r="E124" s="22">
        <v>73</v>
      </c>
      <c r="F124" s="21">
        <f t="shared" si="20"/>
        <v>268.60344827586209</v>
      </c>
      <c r="G124" s="26">
        <f t="shared" si="21"/>
        <v>-0.72822389113550301</v>
      </c>
      <c r="H124" s="31">
        <f t="shared" si="22"/>
        <v>242.81818181818181</v>
      </c>
      <c r="I124" s="26">
        <f t="shared" si="23"/>
        <v>-0.69936353425683262</v>
      </c>
      <c r="J124">
        <v>4</v>
      </c>
      <c r="K124" s="22">
        <v>292</v>
      </c>
      <c r="L124" s="1">
        <v>45316</v>
      </c>
      <c r="M124" t="s">
        <v>80</v>
      </c>
      <c r="N124">
        <v>126</v>
      </c>
      <c r="O124" t="str">
        <f>VLOOKUP(N124,Клиенты_[],4,FALSE)</f>
        <v>да</v>
      </c>
      <c r="P124" s="35">
        <f>VLOOKUP(N124,Клиенты_[],5,FALSE)</f>
        <v>44822</v>
      </c>
      <c r="Q124" s="23">
        <f t="shared" si="24"/>
        <v>494</v>
      </c>
      <c r="R124" t="str">
        <f>VLOOKUP(N124,Клиенты_[],7,FALSE)</f>
        <v>Узбекистан</v>
      </c>
      <c r="S124" s="20" t="str">
        <f>VLOOKUP(N124,Клиенты_[],8,FALSE)</f>
        <v>Жанна</v>
      </c>
      <c r="T124" s="20">
        <f t="shared" si="25"/>
        <v>5</v>
      </c>
      <c r="U124" s="20">
        <f t="shared" si="26"/>
        <v>2459</v>
      </c>
      <c r="V124" s="20">
        <f t="shared" si="27"/>
        <v>491.8</v>
      </c>
      <c r="W124" s="20">
        <f t="shared" si="28"/>
        <v>191</v>
      </c>
      <c r="X124" s="20">
        <f t="shared" si="19"/>
        <v>0.2</v>
      </c>
    </row>
    <row r="125" spans="1:24" x14ac:dyDescent="0.3">
      <c r="A125">
        <v>874</v>
      </c>
      <c r="B125">
        <v>439</v>
      </c>
      <c r="C125" t="str">
        <f>VLOOKUP(Продажи_[[#This Row],[id товара]],Товары_[],3,FALSE)</f>
        <v>Добрый</v>
      </c>
      <c r="D125" t="str">
        <f>VLOOKUP(Продажи_[[#This Row],[id товара]],Товары_[],2,FALSE)</f>
        <v>Сок</v>
      </c>
      <c r="E125" s="22">
        <v>392</v>
      </c>
      <c r="F125" s="21">
        <f t="shared" si="20"/>
        <v>268.60344827586209</v>
      </c>
      <c r="G125" s="26">
        <f t="shared" si="21"/>
        <v>0.45940047499839509</v>
      </c>
      <c r="H125" s="31">
        <f t="shared" si="22"/>
        <v>242.81818181818181</v>
      </c>
      <c r="I125" s="26">
        <f t="shared" si="23"/>
        <v>0.61437663796330955</v>
      </c>
      <c r="J125">
        <v>2</v>
      </c>
      <c r="K125" s="22">
        <v>784</v>
      </c>
      <c r="L125" s="1">
        <v>45135</v>
      </c>
      <c r="M125" t="s">
        <v>72</v>
      </c>
      <c r="N125">
        <v>74</v>
      </c>
      <c r="O125" t="str">
        <f>VLOOKUP(N125,Клиенты_[],4,FALSE)</f>
        <v>нет</v>
      </c>
      <c r="P125" s="35">
        <f>VLOOKUP(N125,Клиенты_[],5,FALSE)</f>
        <v>44857</v>
      </c>
      <c r="Q125" s="23">
        <f t="shared" si="24"/>
        <v>278</v>
      </c>
      <c r="R125" t="str">
        <f>VLOOKUP(N125,Клиенты_[],7,FALSE)</f>
        <v>Россия</v>
      </c>
      <c r="S125" s="20" t="str">
        <f>VLOOKUP(N125,Клиенты_[],8,FALSE)</f>
        <v>Любовь</v>
      </c>
      <c r="T125" s="20">
        <f t="shared" si="25"/>
        <v>3</v>
      </c>
      <c r="U125" s="20">
        <f t="shared" si="26"/>
        <v>2803</v>
      </c>
      <c r="V125" s="20">
        <f t="shared" si="27"/>
        <v>934.33333333333337</v>
      </c>
      <c r="W125" s="20">
        <f t="shared" si="28"/>
        <v>314</v>
      </c>
      <c r="X125" s="20">
        <f t="shared" si="19"/>
        <v>0.33333333333333331</v>
      </c>
    </row>
    <row r="126" spans="1:24" x14ac:dyDescent="0.3">
      <c r="A126">
        <v>125</v>
      </c>
      <c r="B126">
        <v>83</v>
      </c>
      <c r="C126" t="str">
        <f>VLOOKUP(Продажи_[[#This Row],[id товара]],Товары_[],3,FALSE)</f>
        <v>Сады Придонья</v>
      </c>
      <c r="D126" t="str">
        <f>VLOOKUP(Продажи_[[#This Row],[id товара]],Товары_[],2,FALSE)</f>
        <v>Сок</v>
      </c>
      <c r="E126" s="22">
        <v>351</v>
      </c>
      <c r="F126" s="21">
        <f t="shared" si="20"/>
        <v>268.60344827586209</v>
      </c>
      <c r="G126" s="26">
        <f t="shared" si="21"/>
        <v>0.30675909878682828</v>
      </c>
      <c r="H126" s="31">
        <f t="shared" si="22"/>
        <v>254.18181818181819</v>
      </c>
      <c r="I126" s="26">
        <f t="shared" si="23"/>
        <v>0.38090128755364794</v>
      </c>
      <c r="J126">
        <v>1</v>
      </c>
      <c r="K126" s="22">
        <v>351</v>
      </c>
      <c r="L126" s="1">
        <v>45361</v>
      </c>
      <c r="M126" t="s">
        <v>72</v>
      </c>
      <c r="N126">
        <v>11</v>
      </c>
      <c r="O126" t="str">
        <f>VLOOKUP(N126,Клиенты_[],4,FALSE)</f>
        <v>нет</v>
      </c>
      <c r="P126" s="35">
        <f>VLOOKUP(N126,Клиенты_[],5,FALSE)</f>
        <v>44690</v>
      </c>
      <c r="Q126" s="23">
        <f t="shared" si="24"/>
        <v>671</v>
      </c>
      <c r="R126" t="str">
        <f>VLOOKUP(N126,Клиенты_[],7,FALSE)</f>
        <v>Таджикистан</v>
      </c>
      <c r="S126" s="20" t="str">
        <f>VLOOKUP(N126,Клиенты_[],8,FALSE)</f>
        <v>Силин</v>
      </c>
      <c r="T126" s="20">
        <f t="shared" si="25"/>
        <v>5</v>
      </c>
      <c r="U126" s="20">
        <f t="shared" si="26"/>
        <v>1738</v>
      </c>
      <c r="V126" s="20">
        <f t="shared" si="27"/>
        <v>347.6</v>
      </c>
      <c r="W126" s="20">
        <f t="shared" si="28"/>
        <v>186</v>
      </c>
      <c r="X126" s="20">
        <f t="shared" si="19"/>
        <v>0.2</v>
      </c>
    </row>
    <row r="127" spans="1:24" x14ac:dyDescent="0.3">
      <c r="A127">
        <v>890</v>
      </c>
      <c r="B127">
        <v>347</v>
      </c>
      <c r="C127" t="str">
        <f>VLOOKUP(Продажи_[[#This Row],[id товара]],Товары_[],3,FALSE)</f>
        <v>Паста Зара</v>
      </c>
      <c r="D127" t="str">
        <f>VLOOKUP(Продажи_[[#This Row],[id товара]],Товары_[],2,FALSE)</f>
        <v>Макароны</v>
      </c>
      <c r="E127" s="22">
        <v>343</v>
      </c>
      <c r="F127" s="21">
        <f t="shared" si="20"/>
        <v>265.47674418604652</v>
      </c>
      <c r="G127" s="26">
        <f t="shared" si="21"/>
        <v>0.29201524243353338</v>
      </c>
      <c r="H127" s="31">
        <f t="shared" si="22"/>
        <v>276.67567567567568</v>
      </c>
      <c r="I127" s="26">
        <f t="shared" si="23"/>
        <v>0.239718667578392</v>
      </c>
      <c r="J127">
        <v>3</v>
      </c>
      <c r="K127" s="22">
        <v>1029</v>
      </c>
      <c r="L127" s="1">
        <v>44937</v>
      </c>
      <c r="M127" t="s">
        <v>68</v>
      </c>
      <c r="N127">
        <v>74</v>
      </c>
      <c r="O127" t="str">
        <f>VLOOKUP(N127,Клиенты_[],4,FALSE)</f>
        <v>нет</v>
      </c>
      <c r="P127" s="35">
        <f>VLOOKUP(N127,Клиенты_[],5,FALSE)</f>
        <v>44857</v>
      </c>
      <c r="Q127" s="23">
        <f t="shared" si="24"/>
        <v>80</v>
      </c>
      <c r="R127" t="str">
        <f>VLOOKUP(N127,Клиенты_[],7,FALSE)</f>
        <v>Россия</v>
      </c>
      <c r="S127" s="20" t="str">
        <f>VLOOKUP(N127,Клиенты_[],8,FALSE)</f>
        <v>Любовь</v>
      </c>
      <c r="T127" s="20">
        <f t="shared" si="25"/>
        <v>3</v>
      </c>
      <c r="U127" s="20">
        <f t="shared" si="26"/>
        <v>2803</v>
      </c>
      <c r="V127" s="20">
        <f t="shared" si="27"/>
        <v>934.33333333333337</v>
      </c>
      <c r="W127" s="20">
        <f t="shared" si="28"/>
        <v>314</v>
      </c>
      <c r="X127" s="20">
        <f t="shared" si="19"/>
        <v>0.33333333333333331</v>
      </c>
    </row>
    <row r="128" spans="1:24" x14ac:dyDescent="0.3">
      <c r="A128">
        <v>127</v>
      </c>
      <c r="B128">
        <v>281</v>
      </c>
      <c r="C128" t="str">
        <f>VLOOKUP(Продажи_[[#This Row],[id товара]],Товары_[],3,FALSE)</f>
        <v>Lipton</v>
      </c>
      <c r="D128" t="str">
        <f>VLOOKUP(Продажи_[[#This Row],[id товара]],Товары_[],2,FALSE)</f>
        <v>Чай</v>
      </c>
      <c r="E128" s="22">
        <v>442</v>
      </c>
      <c r="F128" s="21">
        <f t="shared" si="20"/>
        <v>271.18181818181819</v>
      </c>
      <c r="G128" s="26">
        <f t="shared" si="21"/>
        <v>0.6299027824337915</v>
      </c>
      <c r="H128" s="31">
        <f t="shared" si="22"/>
        <v>260.15789473684208</v>
      </c>
      <c r="I128" s="26">
        <f t="shared" si="23"/>
        <v>0.69896823791219931</v>
      </c>
      <c r="J128">
        <v>5</v>
      </c>
      <c r="K128" s="22">
        <v>2210</v>
      </c>
      <c r="L128" s="1">
        <v>45379</v>
      </c>
      <c r="M128" t="s">
        <v>68</v>
      </c>
      <c r="N128">
        <v>381</v>
      </c>
      <c r="O128" t="str">
        <f>VLOOKUP(N128,Клиенты_[],4,FALSE)</f>
        <v>нет</v>
      </c>
      <c r="P128" s="35">
        <f>VLOOKUP(N128,Клиенты_[],5,FALSE)</f>
        <v>44714</v>
      </c>
      <c r="Q128" s="23">
        <f t="shared" si="24"/>
        <v>665</v>
      </c>
      <c r="R128" t="str">
        <f>VLOOKUP(N128,Клиенты_[],7,FALSE)</f>
        <v>Узбекистан</v>
      </c>
      <c r="S128" s="20" t="str">
        <f>VLOOKUP(N128,Клиенты_[],8,FALSE)</f>
        <v>Раиса</v>
      </c>
      <c r="T128" s="20">
        <f t="shared" si="25"/>
        <v>4</v>
      </c>
      <c r="U128" s="20">
        <f t="shared" si="26"/>
        <v>3158</v>
      </c>
      <c r="V128" s="20">
        <f t="shared" si="27"/>
        <v>789.5</v>
      </c>
      <c r="W128" s="20">
        <f t="shared" si="28"/>
        <v>191</v>
      </c>
      <c r="X128" s="20">
        <f t="shared" si="19"/>
        <v>0.25</v>
      </c>
    </row>
    <row r="129" spans="1:24" x14ac:dyDescent="0.3">
      <c r="A129">
        <v>128</v>
      </c>
      <c r="B129">
        <v>236</v>
      </c>
      <c r="C129" t="str">
        <f>VLOOKUP(Продажи_[[#This Row],[id товара]],Товары_[],3,FALSE)</f>
        <v>Посиделкино</v>
      </c>
      <c r="D129" t="str">
        <f>VLOOKUP(Продажи_[[#This Row],[id товара]],Товары_[],2,FALSE)</f>
        <v>Печенье</v>
      </c>
      <c r="E129" s="22">
        <v>465</v>
      </c>
      <c r="F129" s="21">
        <f t="shared" si="20"/>
        <v>283.468085106383</v>
      </c>
      <c r="G129" s="26">
        <f t="shared" si="21"/>
        <v>0.64039630713803186</v>
      </c>
      <c r="H129" s="31">
        <f t="shared" si="22"/>
        <v>321.63636363636363</v>
      </c>
      <c r="I129" s="26">
        <f t="shared" si="23"/>
        <v>0.44573205200678356</v>
      </c>
      <c r="J129">
        <v>1</v>
      </c>
      <c r="K129" s="22">
        <v>465</v>
      </c>
      <c r="L129" s="1">
        <v>45176</v>
      </c>
      <c r="M129" t="s">
        <v>84</v>
      </c>
      <c r="N129">
        <v>342</v>
      </c>
      <c r="O129" t="str">
        <f>VLOOKUP(N129,Клиенты_[],4,FALSE)</f>
        <v>да</v>
      </c>
      <c r="P129" s="35">
        <f>VLOOKUP(N129,Клиенты_[],5,FALSE)</f>
        <v>44570</v>
      </c>
      <c r="Q129" s="23">
        <f t="shared" si="24"/>
        <v>606</v>
      </c>
      <c r="R129" t="str">
        <f>VLOOKUP(N129,Клиенты_[],7,FALSE)</f>
        <v>Таджикистан</v>
      </c>
      <c r="S129" s="20" t="str">
        <f>VLOOKUP(N129,Клиенты_[],8,FALSE)</f>
        <v>Фёкла</v>
      </c>
      <c r="T129" s="20">
        <f t="shared" si="25"/>
        <v>4</v>
      </c>
      <c r="U129" s="20">
        <f t="shared" si="26"/>
        <v>4488</v>
      </c>
      <c r="V129" s="20">
        <f t="shared" si="27"/>
        <v>1122</v>
      </c>
      <c r="W129" s="20">
        <f t="shared" si="28"/>
        <v>186</v>
      </c>
      <c r="X129" s="20">
        <f t="shared" si="19"/>
        <v>0.25</v>
      </c>
    </row>
    <row r="130" spans="1:24" x14ac:dyDescent="0.3">
      <c r="A130">
        <v>129</v>
      </c>
      <c r="B130">
        <v>379</v>
      </c>
      <c r="C130" t="str">
        <f>VLOOKUP(Продажи_[[#This Row],[id товара]],Товары_[],3,FALSE)</f>
        <v>Активиа</v>
      </c>
      <c r="D130" t="str">
        <f>VLOOKUP(Продажи_[[#This Row],[id товара]],Товары_[],2,FALSE)</f>
        <v>Йогурт</v>
      </c>
      <c r="E130" s="22">
        <v>380</v>
      </c>
      <c r="F130" s="21">
        <f t="shared" si="20"/>
        <v>263.25423728813558</v>
      </c>
      <c r="G130" s="26">
        <f t="shared" si="21"/>
        <v>0.44347154262168442</v>
      </c>
      <c r="H130" s="31">
        <f t="shared" si="22"/>
        <v>293.66666666666669</v>
      </c>
      <c r="I130" s="26">
        <f t="shared" si="23"/>
        <v>0.29398410896708271</v>
      </c>
      <c r="J130">
        <v>1</v>
      </c>
      <c r="K130" s="22">
        <v>380</v>
      </c>
      <c r="L130" s="1">
        <v>45260</v>
      </c>
      <c r="M130" t="s">
        <v>84</v>
      </c>
      <c r="N130">
        <v>276</v>
      </c>
      <c r="O130" t="str">
        <f>VLOOKUP(N130,Клиенты_[],4,FALSE)</f>
        <v>нет</v>
      </c>
      <c r="P130" s="35">
        <f>VLOOKUP(N130,Клиенты_[],5,FALSE)</f>
        <v>44632</v>
      </c>
      <c r="Q130" s="23">
        <f t="shared" si="24"/>
        <v>628</v>
      </c>
      <c r="R130" t="str">
        <f>VLOOKUP(N130,Клиенты_[],7,FALSE)</f>
        <v>Таджикистан</v>
      </c>
      <c r="S130" s="20" t="str">
        <f>VLOOKUP(N130,Клиенты_[],8,FALSE)</f>
        <v>Арефий</v>
      </c>
      <c r="T130" s="20">
        <f t="shared" si="25"/>
        <v>4</v>
      </c>
      <c r="U130" s="20">
        <f t="shared" si="26"/>
        <v>3546</v>
      </c>
      <c r="V130" s="20">
        <f t="shared" si="27"/>
        <v>886.5</v>
      </c>
      <c r="W130" s="20">
        <f t="shared" si="28"/>
        <v>186</v>
      </c>
      <c r="X130" s="20">
        <f t="shared" ref="X130:X193" si="29">1/T130</f>
        <v>0.25</v>
      </c>
    </row>
    <row r="131" spans="1:24" x14ac:dyDescent="0.3">
      <c r="A131">
        <v>130</v>
      </c>
      <c r="B131">
        <v>37</v>
      </c>
      <c r="C131" t="str">
        <f>VLOOKUP(Продажи_[[#This Row],[id товара]],Товары_[],3,FALSE)</f>
        <v>Илецкая</v>
      </c>
      <c r="D131" t="str">
        <f>VLOOKUP(Продажи_[[#This Row],[id товара]],Товары_[],2,FALSE)</f>
        <v>Соль</v>
      </c>
      <c r="E131" s="22">
        <v>313</v>
      </c>
      <c r="F131" s="21">
        <f t="shared" si="20"/>
        <v>264.8679245283019</v>
      </c>
      <c r="G131" s="26">
        <f t="shared" si="21"/>
        <v>0.18172104288360158</v>
      </c>
      <c r="H131" s="31">
        <f t="shared" si="22"/>
        <v>238.16666666666666</v>
      </c>
      <c r="I131" s="26">
        <f t="shared" si="23"/>
        <v>0.31420573827851639</v>
      </c>
      <c r="J131">
        <v>1</v>
      </c>
      <c r="K131" s="22">
        <v>313</v>
      </c>
      <c r="L131" s="1">
        <v>45009</v>
      </c>
      <c r="M131" t="s">
        <v>73</v>
      </c>
      <c r="N131">
        <v>293</v>
      </c>
      <c r="O131" t="str">
        <f>VLOOKUP(N131,Клиенты_[],4,FALSE)</f>
        <v>да</v>
      </c>
      <c r="P131" s="35">
        <f>VLOOKUP(N131,Клиенты_[],5,FALSE)</f>
        <v>44573</v>
      </c>
      <c r="Q131" s="23">
        <f t="shared" si="24"/>
        <v>436</v>
      </c>
      <c r="R131" t="str">
        <f>VLOOKUP(N131,Клиенты_[],7,FALSE)</f>
        <v>Беларусь</v>
      </c>
      <c r="S131" s="20" t="str">
        <f>VLOOKUP(N131,Клиенты_[],8,FALSE)</f>
        <v>Брагин</v>
      </c>
      <c r="T131" s="20">
        <f t="shared" si="25"/>
        <v>2</v>
      </c>
      <c r="U131" s="20">
        <f t="shared" si="26"/>
        <v>1255</v>
      </c>
      <c r="V131" s="20">
        <f t="shared" si="27"/>
        <v>627.5</v>
      </c>
      <c r="W131" s="20">
        <f t="shared" si="28"/>
        <v>122</v>
      </c>
      <c r="X131" s="20">
        <f t="shared" si="29"/>
        <v>0.5</v>
      </c>
    </row>
    <row r="132" spans="1:24" x14ac:dyDescent="0.3">
      <c r="A132">
        <v>131</v>
      </c>
      <c r="B132">
        <v>431</v>
      </c>
      <c r="C132" t="str">
        <f>VLOOKUP(Продажи_[[#This Row],[id товара]],Товары_[],3,FALSE)</f>
        <v>Гавриш</v>
      </c>
      <c r="D132" t="str">
        <f>VLOOKUP(Продажи_[[#This Row],[id товара]],Товары_[],2,FALSE)</f>
        <v>Овощи</v>
      </c>
      <c r="E132" s="22">
        <v>141</v>
      </c>
      <c r="F132" s="21">
        <f t="shared" si="20"/>
        <v>250.48780487804879</v>
      </c>
      <c r="G132" s="26">
        <f t="shared" si="21"/>
        <v>-0.43709834469328146</v>
      </c>
      <c r="H132" s="31">
        <f t="shared" si="22"/>
        <v>247.66666666666666</v>
      </c>
      <c r="I132" s="26">
        <f t="shared" si="23"/>
        <v>-0.4306864064602961</v>
      </c>
      <c r="J132">
        <v>5</v>
      </c>
      <c r="K132" s="22">
        <v>705</v>
      </c>
      <c r="L132" s="1">
        <v>45029</v>
      </c>
      <c r="M132" t="s">
        <v>85</v>
      </c>
      <c r="N132">
        <v>386</v>
      </c>
      <c r="O132" t="str">
        <f>VLOOKUP(N132,Клиенты_[],4,FALSE)</f>
        <v>да</v>
      </c>
      <c r="P132" s="35">
        <f>VLOOKUP(N132,Клиенты_[],5,FALSE)</f>
        <v>44734</v>
      </c>
      <c r="Q132" s="23">
        <f t="shared" si="24"/>
        <v>295</v>
      </c>
      <c r="R132" t="str">
        <f>VLOOKUP(N132,Клиенты_[],7,FALSE)</f>
        <v>Узбекистан</v>
      </c>
      <c r="S132" s="20" t="str">
        <f>VLOOKUP(N132,Клиенты_[],8,FALSE)</f>
        <v>Маргарита</v>
      </c>
      <c r="T132" s="20">
        <f t="shared" si="25"/>
        <v>3</v>
      </c>
      <c r="U132" s="20">
        <f t="shared" si="26"/>
        <v>3153</v>
      </c>
      <c r="V132" s="20">
        <f t="shared" si="27"/>
        <v>1051</v>
      </c>
      <c r="W132" s="20">
        <f t="shared" si="28"/>
        <v>191</v>
      </c>
      <c r="X132" s="20">
        <f t="shared" si="29"/>
        <v>0.33333333333333331</v>
      </c>
    </row>
    <row r="133" spans="1:24" x14ac:dyDescent="0.3">
      <c r="A133">
        <v>269</v>
      </c>
      <c r="B133">
        <v>464</v>
      </c>
      <c r="C133" t="str">
        <f>VLOOKUP(Продажи_[[#This Row],[id товара]],Товары_[],3,FALSE)</f>
        <v>Сырная долина</v>
      </c>
      <c r="D133" t="str">
        <f>VLOOKUP(Продажи_[[#This Row],[id товара]],Товары_[],2,FALSE)</f>
        <v>Сыр</v>
      </c>
      <c r="E133" s="22">
        <v>290</v>
      </c>
      <c r="F133" s="21">
        <f t="shared" ref="F133:F196" si="30">AVERAGEIF($D:$D,D133,$E:$E)</f>
        <v>262.63492063492066</v>
      </c>
      <c r="G133" s="26">
        <f t="shared" ref="G133:G196" si="31">E133/F133-1</f>
        <v>0.10419436721866293</v>
      </c>
      <c r="H133" s="31">
        <f t="shared" ref="H133:H196" si="32">AVERAGEIFS($E:$E,$D:$D,D133,$C:$C,C133)</f>
        <v>271</v>
      </c>
      <c r="I133" s="26">
        <f t="shared" ref="I133:I196" si="33">E133/H133-1</f>
        <v>7.0110701107011009E-2</v>
      </c>
      <c r="J133">
        <v>3</v>
      </c>
      <c r="K133" s="22">
        <v>870</v>
      </c>
      <c r="L133" s="1">
        <v>45185</v>
      </c>
      <c r="M133" t="s">
        <v>79</v>
      </c>
      <c r="N133">
        <v>77</v>
      </c>
      <c r="O133" t="str">
        <f>VLOOKUP(N133,Клиенты_[],4,FALSE)</f>
        <v>нет</v>
      </c>
      <c r="P133" s="35">
        <f>VLOOKUP(N133,Клиенты_[],5,FALSE)</f>
        <v>44644</v>
      </c>
      <c r="Q133" s="23">
        <f t="shared" ref="Q133:Q196" si="34">L133-P133</f>
        <v>541</v>
      </c>
      <c r="R133" t="str">
        <f>VLOOKUP(N133,Клиенты_[],7,FALSE)</f>
        <v>Россия</v>
      </c>
      <c r="S133" s="20" t="str">
        <f>VLOOKUP(N133,Клиенты_[],8,FALSE)</f>
        <v>Фокин</v>
      </c>
      <c r="T133" s="20">
        <f t="shared" ref="T133:T196" si="35">COUNTIF(N:N,N133)</f>
        <v>2</v>
      </c>
      <c r="U133" s="20">
        <f t="shared" ref="U133:U196" si="36">SUMIF(N:N,N133,K:K)</f>
        <v>1233</v>
      </c>
      <c r="V133" s="20">
        <f t="shared" ref="V133:V196" si="37">U133/T133</f>
        <v>616.5</v>
      </c>
      <c r="W133" s="20">
        <f t="shared" ref="W133:W196" si="38">COUNTIF(R:R,R133)</f>
        <v>314</v>
      </c>
      <c r="X133" s="20">
        <f t="shared" si="29"/>
        <v>0.5</v>
      </c>
    </row>
    <row r="134" spans="1:24" x14ac:dyDescent="0.3">
      <c r="A134">
        <v>133</v>
      </c>
      <c r="B134">
        <v>452</v>
      </c>
      <c r="C134" t="str">
        <f>VLOOKUP(Продажи_[[#This Row],[id товара]],Товары_[],3,FALSE)</f>
        <v>Экзотик</v>
      </c>
      <c r="D134" t="str">
        <f>VLOOKUP(Продажи_[[#This Row],[id товара]],Товары_[],2,FALSE)</f>
        <v>Фрукты</v>
      </c>
      <c r="E134" s="22">
        <v>349</v>
      </c>
      <c r="F134" s="21">
        <f t="shared" si="30"/>
        <v>274.16279069767444</v>
      </c>
      <c r="G134" s="26">
        <f t="shared" si="31"/>
        <v>0.27296632453982528</v>
      </c>
      <c r="H134" s="31">
        <f t="shared" si="32"/>
        <v>253.6875</v>
      </c>
      <c r="I134" s="26">
        <f t="shared" si="33"/>
        <v>0.37570830253757093</v>
      </c>
      <c r="J134">
        <v>1</v>
      </c>
      <c r="K134" s="22">
        <v>349</v>
      </c>
      <c r="L134" s="1">
        <v>45000</v>
      </c>
      <c r="M134" t="s">
        <v>74</v>
      </c>
      <c r="N134">
        <v>283</v>
      </c>
      <c r="O134" t="str">
        <f>VLOOKUP(N134,Клиенты_[],4,FALSE)</f>
        <v>нет</v>
      </c>
      <c r="P134" s="35">
        <f>VLOOKUP(N134,Клиенты_[],5,FALSE)</f>
        <v>44889</v>
      </c>
      <c r="Q134" s="23">
        <f t="shared" si="34"/>
        <v>111</v>
      </c>
      <c r="R134" t="str">
        <f>VLOOKUP(N134,Клиенты_[],7,FALSE)</f>
        <v>Таджикистан</v>
      </c>
      <c r="S134" s="20" t="str">
        <f>VLOOKUP(N134,Клиенты_[],8,FALSE)</f>
        <v>Валерьян</v>
      </c>
      <c r="T134" s="20">
        <f t="shared" si="35"/>
        <v>5</v>
      </c>
      <c r="U134" s="20">
        <f t="shared" si="36"/>
        <v>4461</v>
      </c>
      <c r="V134" s="20">
        <f t="shared" si="37"/>
        <v>892.2</v>
      </c>
      <c r="W134" s="20">
        <f t="shared" si="38"/>
        <v>186</v>
      </c>
      <c r="X134" s="20">
        <f t="shared" si="29"/>
        <v>0.2</v>
      </c>
    </row>
    <row r="135" spans="1:24" x14ac:dyDescent="0.3">
      <c r="A135">
        <v>867</v>
      </c>
      <c r="B135">
        <v>237</v>
      </c>
      <c r="C135" t="str">
        <f>VLOOKUP(Продажи_[[#This Row],[id товара]],Товары_[],3,FALSE)</f>
        <v>Рот Фронт</v>
      </c>
      <c r="D135" t="str">
        <f>VLOOKUP(Продажи_[[#This Row],[id товара]],Товары_[],2,FALSE)</f>
        <v>Конфеты</v>
      </c>
      <c r="E135" s="22">
        <v>121</v>
      </c>
      <c r="F135" s="21">
        <f t="shared" si="30"/>
        <v>267.85483870967744</v>
      </c>
      <c r="G135" s="26">
        <f t="shared" si="31"/>
        <v>-0.54826278075510326</v>
      </c>
      <c r="H135" s="31">
        <f t="shared" si="32"/>
        <v>288.23809523809524</v>
      </c>
      <c r="I135" s="26">
        <f t="shared" si="33"/>
        <v>-0.58020816124235919</v>
      </c>
      <c r="J135">
        <v>3</v>
      </c>
      <c r="K135" s="22">
        <v>363</v>
      </c>
      <c r="L135" s="1">
        <v>45240</v>
      </c>
      <c r="M135" t="s">
        <v>84</v>
      </c>
      <c r="N135">
        <v>77</v>
      </c>
      <c r="O135" t="str">
        <f>VLOOKUP(N135,Клиенты_[],4,FALSE)</f>
        <v>нет</v>
      </c>
      <c r="P135" s="35">
        <f>VLOOKUP(N135,Клиенты_[],5,FALSE)</f>
        <v>44644</v>
      </c>
      <c r="Q135" s="23">
        <f t="shared" si="34"/>
        <v>596</v>
      </c>
      <c r="R135" t="str">
        <f>VLOOKUP(N135,Клиенты_[],7,FALSE)</f>
        <v>Россия</v>
      </c>
      <c r="S135" s="20" t="str">
        <f>VLOOKUP(N135,Клиенты_[],8,FALSE)</f>
        <v>Фокин</v>
      </c>
      <c r="T135" s="20">
        <f t="shared" si="35"/>
        <v>2</v>
      </c>
      <c r="U135" s="20">
        <f t="shared" si="36"/>
        <v>1233</v>
      </c>
      <c r="V135" s="20">
        <f t="shared" si="37"/>
        <v>616.5</v>
      </c>
      <c r="W135" s="20">
        <f t="shared" si="38"/>
        <v>314</v>
      </c>
      <c r="X135" s="20">
        <f t="shared" si="29"/>
        <v>0.5</v>
      </c>
    </row>
    <row r="136" spans="1:24" x14ac:dyDescent="0.3">
      <c r="A136">
        <v>135</v>
      </c>
      <c r="B136">
        <v>452</v>
      </c>
      <c r="C136" t="str">
        <f>VLOOKUP(Продажи_[[#This Row],[id товара]],Товары_[],3,FALSE)</f>
        <v>Экзотик</v>
      </c>
      <c r="D136" t="str">
        <f>VLOOKUP(Продажи_[[#This Row],[id товара]],Товары_[],2,FALSE)</f>
        <v>Фрукты</v>
      </c>
      <c r="E136" s="22">
        <v>448</v>
      </c>
      <c r="F136" s="21">
        <f t="shared" si="30"/>
        <v>274.16279069767444</v>
      </c>
      <c r="G136" s="26">
        <f t="shared" si="31"/>
        <v>0.63406565442361518</v>
      </c>
      <c r="H136" s="31">
        <f t="shared" si="32"/>
        <v>253.6875</v>
      </c>
      <c r="I136" s="26">
        <f t="shared" si="33"/>
        <v>0.76595220497659522</v>
      </c>
      <c r="J136">
        <v>4</v>
      </c>
      <c r="K136" s="22">
        <v>1792</v>
      </c>
      <c r="L136" s="1">
        <v>45434</v>
      </c>
      <c r="M136" t="s">
        <v>84</v>
      </c>
      <c r="N136">
        <v>437</v>
      </c>
      <c r="O136" t="str">
        <f>VLOOKUP(N136,Клиенты_[],4,FALSE)</f>
        <v>нет</v>
      </c>
      <c r="P136" s="35">
        <f>VLOOKUP(N136,Клиенты_[],5,FALSE)</f>
        <v>44576</v>
      </c>
      <c r="Q136" s="23">
        <f t="shared" si="34"/>
        <v>858</v>
      </c>
      <c r="R136" t="str">
        <f>VLOOKUP(N136,Клиенты_[],7,FALSE)</f>
        <v>Узбекистан</v>
      </c>
      <c r="S136" s="20" t="str">
        <f>VLOOKUP(N136,Клиенты_[],8,FALSE)</f>
        <v>Мария</v>
      </c>
      <c r="T136" s="20">
        <f t="shared" si="35"/>
        <v>3</v>
      </c>
      <c r="U136" s="20">
        <f t="shared" si="36"/>
        <v>3039</v>
      </c>
      <c r="V136" s="20">
        <f t="shared" si="37"/>
        <v>1013</v>
      </c>
      <c r="W136" s="20">
        <f t="shared" si="38"/>
        <v>191</v>
      </c>
      <c r="X136" s="20">
        <f t="shared" si="29"/>
        <v>0.33333333333333331</v>
      </c>
    </row>
    <row r="137" spans="1:24" x14ac:dyDescent="0.3">
      <c r="A137">
        <v>354</v>
      </c>
      <c r="B137">
        <v>398</v>
      </c>
      <c r="C137" t="str">
        <f>VLOOKUP(Продажи_[[#This Row],[id товара]],Товары_[],3,FALSE)</f>
        <v>Фруктовый сад</v>
      </c>
      <c r="D137" t="str">
        <f>VLOOKUP(Продажи_[[#This Row],[id товара]],Товары_[],2,FALSE)</f>
        <v>Сок</v>
      </c>
      <c r="E137" s="22">
        <v>417</v>
      </c>
      <c r="F137" s="21">
        <f t="shared" si="30"/>
        <v>268.60344827586209</v>
      </c>
      <c r="G137" s="26">
        <f t="shared" si="31"/>
        <v>0.55247448488349682</v>
      </c>
      <c r="H137" s="31">
        <f t="shared" si="32"/>
        <v>281.96875</v>
      </c>
      <c r="I137" s="26">
        <f t="shared" si="33"/>
        <v>0.47888728804167124</v>
      </c>
      <c r="J137">
        <v>4</v>
      </c>
      <c r="K137" s="22">
        <v>1668</v>
      </c>
      <c r="L137" s="1">
        <v>45167</v>
      </c>
      <c r="M137" t="s">
        <v>83</v>
      </c>
      <c r="N137">
        <v>81</v>
      </c>
      <c r="O137" t="str">
        <f>VLOOKUP(N137,Клиенты_[],4,FALSE)</f>
        <v>да</v>
      </c>
      <c r="P137" s="35">
        <f>VLOOKUP(N137,Клиенты_[],5,FALSE)</f>
        <v>44825</v>
      </c>
      <c r="Q137" s="23">
        <f t="shared" si="34"/>
        <v>342</v>
      </c>
      <c r="R137" t="str">
        <f>VLOOKUP(N137,Клиенты_[],7,FALSE)</f>
        <v>Россия</v>
      </c>
      <c r="S137" s="20" t="str">
        <f>VLOOKUP(N137,Клиенты_[],8,FALSE)</f>
        <v>Ксения</v>
      </c>
      <c r="T137" s="20">
        <f t="shared" si="35"/>
        <v>2</v>
      </c>
      <c r="U137" s="20">
        <f t="shared" si="36"/>
        <v>2542</v>
      </c>
      <c r="V137" s="20">
        <f t="shared" si="37"/>
        <v>1271</v>
      </c>
      <c r="W137" s="20">
        <f t="shared" si="38"/>
        <v>314</v>
      </c>
      <c r="X137" s="20">
        <f t="shared" si="29"/>
        <v>0.5</v>
      </c>
    </row>
    <row r="138" spans="1:24" x14ac:dyDescent="0.3">
      <c r="A138">
        <v>137</v>
      </c>
      <c r="B138">
        <v>494</v>
      </c>
      <c r="C138" t="str">
        <f>VLOOKUP(Продажи_[[#This Row],[id товара]],Товары_[],3,FALSE)</f>
        <v>Сырная долина</v>
      </c>
      <c r="D138" t="str">
        <f>VLOOKUP(Продажи_[[#This Row],[id товара]],Товары_[],2,FALSE)</f>
        <v>Сыр</v>
      </c>
      <c r="E138" s="22">
        <v>304</v>
      </c>
      <c r="F138" s="21">
        <f t="shared" si="30"/>
        <v>262.63492063492066</v>
      </c>
      <c r="G138" s="26">
        <f t="shared" si="31"/>
        <v>0.15750030218783984</v>
      </c>
      <c r="H138" s="31">
        <f t="shared" si="32"/>
        <v>271</v>
      </c>
      <c r="I138" s="26">
        <f t="shared" si="33"/>
        <v>0.12177121771217703</v>
      </c>
      <c r="J138">
        <v>3</v>
      </c>
      <c r="K138" s="22">
        <v>912</v>
      </c>
      <c r="L138" s="1">
        <v>45070</v>
      </c>
      <c r="M138" t="s">
        <v>71</v>
      </c>
      <c r="N138">
        <v>136</v>
      </c>
      <c r="O138" t="str">
        <f>VLOOKUP(N138,Клиенты_[],4,FALSE)</f>
        <v>да</v>
      </c>
      <c r="P138" s="35">
        <f>VLOOKUP(N138,Клиенты_[],5,FALSE)</f>
        <v>44860</v>
      </c>
      <c r="Q138" s="23">
        <f t="shared" si="34"/>
        <v>210</v>
      </c>
      <c r="R138" t="str">
        <f>VLOOKUP(N138,Клиенты_[],7,FALSE)</f>
        <v>Украина</v>
      </c>
      <c r="S138" s="20" t="str">
        <f>VLOOKUP(N138,Клиенты_[],8,FALSE)</f>
        <v>Ефрем</v>
      </c>
      <c r="T138" s="20">
        <f t="shared" si="35"/>
        <v>6</v>
      </c>
      <c r="U138" s="20">
        <f t="shared" si="36"/>
        <v>5506</v>
      </c>
      <c r="V138" s="20">
        <f t="shared" si="37"/>
        <v>917.66666666666663</v>
      </c>
      <c r="W138" s="20">
        <f t="shared" si="38"/>
        <v>187</v>
      </c>
      <c r="X138" s="20">
        <f t="shared" si="29"/>
        <v>0.16666666666666666</v>
      </c>
    </row>
    <row r="139" spans="1:24" x14ac:dyDescent="0.3">
      <c r="A139">
        <v>138</v>
      </c>
      <c r="B139">
        <v>394</v>
      </c>
      <c r="C139" t="str">
        <f>VLOOKUP(Продажи_[[#This Row],[id товара]],Товары_[],3,FALSE)</f>
        <v>Черная Карта</v>
      </c>
      <c r="D139" t="str">
        <f>VLOOKUP(Продажи_[[#This Row],[id товара]],Товары_[],2,FALSE)</f>
        <v>Кофе</v>
      </c>
      <c r="E139" s="22">
        <v>493</v>
      </c>
      <c r="F139" s="21">
        <f t="shared" si="30"/>
        <v>249.02380952380952</v>
      </c>
      <c r="G139" s="26">
        <f t="shared" si="31"/>
        <v>0.97973037575294009</v>
      </c>
      <c r="H139" s="31">
        <f t="shared" si="32"/>
        <v>222.2</v>
      </c>
      <c r="I139" s="26">
        <f t="shared" si="33"/>
        <v>1.2187218721872188</v>
      </c>
      <c r="J139">
        <v>3</v>
      </c>
      <c r="K139" s="22">
        <v>1479</v>
      </c>
      <c r="L139" s="1">
        <v>45032</v>
      </c>
      <c r="M139" t="s">
        <v>69</v>
      </c>
      <c r="N139">
        <v>61</v>
      </c>
      <c r="O139" t="str">
        <f>VLOOKUP(N139,Клиенты_[],4,FALSE)</f>
        <v>нет</v>
      </c>
      <c r="P139" s="35">
        <f>VLOOKUP(N139,Клиенты_[],5,FALSE)</f>
        <v>44769</v>
      </c>
      <c r="Q139" s="23">
        <f t="shared" si="34"/>
        <v>263</v>
      </c>
      <c r="R139" t="str">
        <f>VLOOKUP(N139,Клиенты_[],7,FALSE)</f>
        <v>Таджикистан</v>
      </c>
      <c r="S139" s="20" t="str">
        <f>VLOOKUP(N139,Клиенты_[],8,FALSE)</f>
        <v>Арсений</v>
      </c>
      <c r="T139" s="20">
        <f t="shared" si="35"/>
        <v>2</v>
      </c>
      <c r="U139" s="20">
        <f t="shared" si="36"/>
        <v>2319</v>
      </c>
      <c r="V139" s="20">
        <f t="shared" si="37"/>
        <v>1159.5</v>
      </c>
      <c r="W139" s="20">
        <f t="shared" si="38"/>
        <v>186</v>
      </c>
      <c r="X139" s="20">
        <f t="shared" si="29"/>
        <v>0.5</v>
      </c>
    </row>
    <row r="140" spans="1:24" x14ac:dyDescent="0.3">
      <c r="A140">
        <v>884</v>
      </c>
      <c r="B140">
        <v>453</v>
      </c>
      <c r="C140" t="str">
        <f>VLOOKUP(Продажи_[[#This Row],[id товара]],Товары_[],3,FALSE)</f>
        <v>Макфа</v>
      </c>
      <c r="D140" t="str">
        <f>VLOOKUP(Продажи_[[#This Row],[id товара]],Товары_[],2,FALSE)</f>
        <v>Макароны</v>
      </c>
      <c r="E140" s="22">
        <v>437</v>
      </c>
      <c r="F140" s="21">
        <f t="shared" si="30"/>
        <v>265.47674418604652</v>
      </c>
      <c r="G140" s="26">
        <f t="shared" si="31"/>
        <v>0.64609522140948705</v>
      </c>
      <c r="H140" s="31">
        <f t="shared" si="32"/>
        <v>329.27272727272725</v>
      </c>
      <c r="I140" s="26">
        <f t="shared" si="33"/>
        <v>0.32716731087796802</v>
      </c>
      <c r="J140">
        <v>2</v>
      </c>
      <c r="K140" s="22">
        <v>874</v>
      </c>
      <c r="L140" s="1">
        <v>45394</v>
      </c>
      <c r="M140" t="s">
        <v>82</v>
      </c>
      <c r="N140">
        <v>81</v>
      </c>
      <c r="O140" t="str">
        <f>VLOOKUP(N140,Клиенты_[],4,FALSE)</f>
        <v>да</v>
      </c>
      <c r="P140" s="35">
        <f>VLOOKUP(N140,Клиенты_[],5,FALSE)</f>
        <v>44825</v>
      </c>
      <c r="Q140" s="23">
        <f t="shared" si="34"/>
        <v>569</v>
      </c>
      <c r="R140" t="str">
        <f>VLOOKUP(N140,Клиенты_[],7,FALSE)</f>
        <v>Россия</v>
      </c>
      <c r="S140" s="20" t="str">
        <f>VLOOKUP(N140,Клиенты_[],8,FALSE)</f>
        <v>Ксения</v>
      </c>
      <c r="T140" s="20">
        <f t="shared" si="35"/>
        <v>2</v>
      </c>
      <c r="U140" s="20">
        <f t="shared" si="36"/>
        <v>2542</v>
      </c>
      <c r="V140" s="20">
        <f t="shared" si="37"/>
        <v>1271</v>
      </c>
      <c r="W140" s="20">
        <f t="shared" si="38"/>
        <v>314</v>
      </c>
      <c r="X140" s="20">
        <f t="shared" si="29"/>
        <v>0.5</v>
      </c>
    </row>
    <row r="141" spans="1:24" x14ac:dyDescent="0.3">
      <c r="A141">
        <v>140</v>
      </c>
      <c r="B141">
        <v>449</v>
      </c>
      <c r="C141" t="str">
        <f>VLOOKUP(Продажи_[[#This Row],[id товара]],Товары_[],3,FALSE)</f>
        <v>Агрокомплекс</v>
      </c>
      <c r="D141" t="str">
        <f>VLOOKUP(Продажи_[[#This Row],[id товара]],Товары_[],2,FALSE)</f>
        <v>Мясо</v>
      </c>
      <c r="E141" s="22">
        <v>470</v>
      </c>
      <c r="F141" s="21">
        <f t="shared" si="30"/>
        <v>271.74545454545455</v>
      </c>
      <c r="G141" s="26">
        <f t="shared" si="31"/>
        <v>0.72955974842767302</v>
      </c>
      <c r="H141" s="31">
        <f t="shared" si="32"/>
        <v>311.2</v>
      </c>
      <c r="I141" s="26">
        <f t="shared" si="33"/>
        <v>0.5102827763496145</v>
      </c>
      <c r="J141">
        <v>4</v>
      </c>
      <c r="K141" s="22">
        <v>1880</v>
      </c>
      <c r="L141" s="1">
        <v>45110</v>
      </c>
      <c r="M141" t="s">
        <v>85</v>
      </c>
      <c r="N141">
        <v>496</v>
      </c>
      <c r="O141" t="str">
        <f>VLOOKUP(N141,Клиенты_[],4,FALSE)</f>
        <v>да</v>
      </c>
      <c r="P141" s="35">
        <f>VLOOKUP(N141,Клиенты_[],5,FALSE)</f>
        <v>44867</v>
      </c>
      <c r="Q141" s="23">
        <f t="shared" si="34"/>
        <v>243</v>
      </c>
      <c r="R141" t="str">
        <f>VLOOKUP(N141,Клиенты_[],7,FALSE)</f>
        <v>Украина</v>
      </c>
      <c r="S141" s="20" t="str">
        <f>VLOOKUP(N141,Клиенты_[],8,FALSE)</f>
        <v>Фома</v>
      </c>
      <c r="T141" s="20">
        <f t="shared" si="35"/>
        <v>4</v>
      </c>
      <c r="U141" s="20">
        <f t="shared" si="36"/>
        <v>3561</v>
      </c>
      <c r="V141" s="20">
        <f t="shared" si="37"/>
        <v>890.25</v>
      </c>
      <c r="W141" s="20">
        <f t="shared" si="38"/>
        <v>187</v>
      </c>
      <c r="X141" s="20">
        <f t="shared" si="29"/>
        <v>0.25</v>
      </c>
    </row>
    <row r="142" spans="1:24" x14ac:dyDescent="0.3">
      <c r="A142">
        <v>822</v>
      </c>
      <c r="B142">
        <v>402</v>
      </c>
      <c r="C142" t="str">
        <f>VLOOKUP(Продажи_[[#This Row],[id товара]],Товары_[],3,FALSE)</f>
        <v>Каравай</v>
      </c>
      <c r="D142" t="str">
        <f>VLOOKUP(Продажи_[[#This Row],[id товара]],Товары_[],2,FALSE)</f>
        <v>Хлеб</v>
      </c>
      <c r="E142" s="22">
        <v>218</v>
      </c>
      <c r="F142" s="21">
        <f t="shared" si="30"/>
        <v>300.31818181818181</v>
      </c>
      <c r="G142" s="26">
        <f t="shared" si="31"/>
        <v>-0.27410322385348873</v>
      </c>
      <c r="H142" s="31">
        <f t="shared" si="32"/>
        <v>331.16666666666669</v>
      </c>
      <c r="I142" s="26">
        <f t="shared" si="33"/>
        <v>-0.34172118772018123</v>
      </c>
      <c r="J142">
        <v>1</v>
      </c>
      <c r="K142" s="22">
        <v>218</v>
      </c>
      <c r="L142" s="1">
        <v>45322</v>
      </c>
      <c r="M142" t="s">
        <v>71</v>
      </c>
      <c r="N142">
        <v>91</v>
      </c>
      <c r="O142" t="str">
        <f>VLOOKUP(N142,Клиенты_[],4,FALSE)</f>
        <v>нет</v>
      </c>
      <c r="P142" s="35">
        <f>VLOOKUP(N142,Клиенты_[],5,FALSE)</f>
        <v>44687</v>
      </c>
      <c r="Q142" s="23">
        <f t="shared" si="34"/>
        <v>635</v>
      </c>
      <c r="R142" t="str">
        <f>VLOOKUP(N142,Клиенты_[],7,FALSE)</f>
        <v>Россия</v>
      </c>
      <c r="S142" s="20" t="str">
        <f>VLOOKUP(N142,Клиенты_[],8,FALSE)</f>
        <v>Наина</v>
      </c>
      <c r="T142" s="20">
        <f t="shared" si="35"/>
        <v>2</v>
      </c>
      <c r="U142" s="20">
        <f t="shared" si="36"/>
        <v>908</v>
      </c>
      <c r="V142" s="20">
        <f t="shared" si="37"/>
        <v>454</v>
      </c>
      <c r="W142" s="20">
        <f t="shared" si="38"/>
        <v>314</v>
      </c>
      <c r="X142" s="20">
        <f t="shared" si="29"/>
        <v>0.5</v>
      </c>
    </row>
    <row r="143" spans="1:24" x14ac:dyDescent="0.3">
      <c r="A143">
        <v>142</v>
      </c>
      <c r="B143">
        <v>112</v>
      </c>
      <c r="C143" t="str">
        <f>VLOOKUP(Продажи_[[#This Row],[id товара]],Товары_[],3,FALSE)</f>
        <v>Беллакт</v>
      </c>
      <c r="D143" t="str">
        <f>VLOOKUP(Продажи_[[#This Row],[id товара]],Товары_[],2,FALSE)</f>
        <v>Молоко</v>
      </c>
      <c r="E143" s="22">
        <v>351</v>
      </c>
      <c r="F143" s="21">
        <f t="shared" si="30"/>
        <v>294.95238095238096</v>
      </c>
      <c r="G143" s="26">
        <f t="shared" si="31"/>
        <v>0.19002260251856629</v>
      </c>
      <c r="H143" s="31">
        <f t="shared" si="32"/>
        <v>322.54545454545456</v>
      </c>
      <c r="I143" s="26">
        <f t="shared" si="33"/>
        <v>8.8218714768883766E-2</v>
      </c>
      <c r="J143">
        <v>3</v>
      </c>
      <c r="K143" s="22">
        <v>1053</v>
      </c>
      <c r="L143" s="1">
        <v>45368</v>
      </c>
      <c r="M143" t="s">
        <v>85</v>
      </c>
      <c r="N143">
        <v>419</v>
      </c>
      <c r="O143" t="str">
        <f>VLOOKUP(N143,Клиенты_[],4,FALSE)</f>
        <v>да</v>
      </c>
      <c r="P143" s="35">
        <f>VLOOKUP(N143,Клиенты_[],5,FALSE)</f>
        <v>44869</v>
      </c>
      <c r="Q143" s="23">
        <f t="shared" si="34"/>
        <v>499</v>
      </c>
      <c r="R143" t="str">
        <f>VLOOKUP(N143,Клиенты_[],7,FALSE)</f>
        <v>Таджикистан</v>
      </c>
      <c r="S143" s="20" t="str">
        <f>VLOOKUP(N143,Клиенты_[],8,FALSE)</f>
        <v>Аверьян</v>
      </c>
      <c r="T143" s="20">
        <f t="shared" si="35"/>
        <v>4</v>
      </c>
      <c r="U143" s="20">
        <f t="shared" si="36"/>
        <v>2769</v>
      </c>
      <c r="V143" s="20">
        <f t="shared" si="37"/>
        <v>692.25</v>
      </c>
      <c r="W143" s="20">
        <f t="shared" si="38"/>
        <v>186</v>
      </c>
      <c r="X143" s="20">
        <f t="shared" si="29"/>
        <v>0.25</v>
      </c>
    </row>
    <row r="144" spans="1:24" x14ac:dyDescent="0.3">
      <c r="A144">
        <v>143</v>
      </c>
      <c r="B144">
        <v>81</v>
      </c>
      <c r="C144" t="str">
        <f>VLOOKUP(Продажи_[[#This Row],[id товара]],Товары_[],3,FALSE)</f>
        <v>Тесс</v>
      </c>
      <c r="D144" t="str">
        <f>VLOOKUP(Продажи_[[#This Row],[id товара]],Товары_[],2,FALSE)</f>
        <v>Чай</v>
      </c>
      <c r="E144" s="22">
        <v>116</v>
      </c>
      <c r="F144" s="21">
        <f t="shared" si="30"/>
        <v>271.18181818181819</v>
      </c>
      <c r="G144" s="26">
        <f t="shared" si="31"/>
        <v>-0.57224270868253435</v>
      </c>
      <c r="H144" s="31">
        <f t="shared" si="32"/>
        <v>281.75</v>
      </c>
      <c r="I144" s="26">
        <f t="shared" si="33"/>
        <v>-0.58828748890860694</v>
      </c>
      <c r="J144">
        <v>1</v>
      </c>
      <c r="K144" s="22">
        <v>116</v>
      </c>
      <c r="L144" s="1">
        <v>45356</v>
      </c>
      <c r="M144" t="s">
        <v>81</v>
      </c>
      <c r="N144">
        <v>247</v>
      </c>
      <c r="O144" t="str">
        <f>VLOOKUP(N144,Клиенты_[],4,FALSE)</f>
        <v>да</v>
      </c>
      <c r="P144" s="35">
        <f>VLOOKUP(N144,Клиенты_[],5,FALSE)</f>
        <v>44762</v>
      </c>
      <c r="Q144" s="23">
        <f t="shared" si="34"/>
        <v>594</v>
      </c>
      <c r="R144" t="str">
        <f>VLOOKUP(N144,Клиенты_[],7,FALSE)</f>
        <v>Узбекистан</v>
      </c>
      <c r="S144" s="20" t="str">
        <f>VLOOKUP(N144,Клиенты_[],8,FALSE)</f>
        <v>Павел</v>
      </c>
      <c r="T144" s="20">
        <f t="shared" si="35"/>
        <v>3</v>
      </c>
      <c r="U144" s="20">
        <f t="shared" si="36"/>
        <v>830</v>
      </c>
      <c r="V144" s="20">
        <f t="shared" si="37"/>
        <v>276.66666666666669</v>
      </c>
      <c r="W144" s="20">
        <f t="shared" si="38"/>
        <v>191</v>
      </c>
      <c r="X144" s="20">
        <f t="shared" si="29"/>
        <v>0.33333333333333331</v>
      </c>
    </row>
    <row r="145" spans="1:24" x14ac:dyDescent="0.3">
      <c r="A145">
        <v>939</v>
      </c>
      <c r="B145">
        <v>35</v>
      </c>
      <c r="C145" t="str">
        <f>VLOOKUP(Продажи_[[#This Row],[id товара]],Товары_[],3,FALSE)</f>
        <v>Мистраль</v>
      </c>
      <c r="D145" t="str">
        <f>VLOOKUP(Продажи_[[#This Row],[id товара]],Товары_[],2,FALSE)</f>
        <v>Крупа</v>
      </c>
      <c r="E145" s="22">
        <v>345</v>
      </c>
      <c r="F145" s="21">
        <f t="shared" si="30"/>
        <v>255.11627906976744</v>
      </c>
      <c r="G145" s="26">
        <f t="shared" si="31"/>
        <v>0.35232452142206006</v>
      </c>
      <c r="H145" s="31">
        <f t="shared" si="32"/>
        <v>250.30769230769232</v>
      </c>
      <c r="I145" s="26">
        <f t="shared" si="33"/>
        <v>0.37830362630608483</v>
      </c>
      <c r="J145">
        <v>2</v>
      </c>
      <c r="K145" s="22">
        <v>690</v>
      </c>
      <c r="L145" s="1">
        <v>45078</v>
      </c>
      <c r="M145" t="s">
        <v>77</v>
      </c>
      <c r="N145">
        <v>91</v>
      </c>
      <c r="O145" t="str">
        <f>VLOOKUP(N145,Клиенты_[],4,FALSE)</f>
        <v>нет</v>
      </c>
      <c r="P145" s="35">
        <f>VLOOKUP(N145,Клиенты_[],5,FALSE)</f>
        <v>44687</v>
      </c>
      <c r="Q145" s="23">
        <f t="shared" si="34"/>
        <v>391</v>
      </c>
      <c r="R145" t="str">
        <f>VLOOKUP(N145,Клиенты_[],7,FALSE)</f>
        <v>Россия</v>
      </c>
      <c r="S145" s="20" t="str">
        <f>VLOOKUP(N145,Клиенты_[],8,FALSE)</f>
        <v>Наина</v>
      </c>
      <c r="T145" s="20">
        <f t="shared" si="35"/>
        <v>2</v>
      </c>
      <c r="U145" s="20">
        <f t="shared" si="36"/>
        <v>908</v>
      </c>
      <c r="V145" s="20">
        <f t="shared" si="37"/>
        <v>454</v>
      </c>
      <c r="W145" s="20">
        <f t="shared" si="38"/>
        <v>314</v>
      </c>
      <c r="X145" s="20">
        <f t="shared" si="29"/>
        <v>0.5</v>
      </c>
    </row>
    <row r="146" spans="1:24" x14ac:dyDescent="0.3">
      <c r="A146">
        <v>145</v>
      </c>
      <c r="B146">
        <v>209</v>
      </c>
      <c r="C146" t="str">
        <f>VLOOKUP(Продажи_[[#This Row],[id товара]],Товары_[],3,FALSE)</f>
        <v>Русский Хлеб</v>
      </c>
      <c r="D146" t="str">
        <f>VLOOKUP(Продажи_[[#This Row],[id товара]],Товары_[],2,FALSE)</f>
        <v>Хлеб</v>
      </c>
      <c r="E146" s="22">
        <v>284</v>
      </c>
      <c r="F146" s="21">
        <f t="shared" si="30"/>
        <v>300.31818181818181</v>
      </c>
      <c r="G146" s="26">
        <f t="shared" si="31"/>
        <v>-5.4336309974269748E-2</v>
      </c>
      <c r="H146" s="31">
        <f t="shared" si="32"/>
        <v>316.60000000000002</v>
      </c>
      <c r="I146" s="26">
        <f t="shared" si="33"/>
        <v>-0.1029690461149716</v>
      </c>
      <c r="J146">
        <v>5</v>
      </c>
      <c r="K146" s="22">
        <v>1420</v>
      </c>
      <c r="L146" s="1">
        <v>45167</v>
      </c>
      <c r="M146" t="s">
        <v>69</v>
      </c>
      <c r="N146">
        <v>75</v>
      </c>
      <c r="O146" t="str">
        <f>VLOOKUP(N146,Клиенты_[],4,FALSE)</f>
        <v>нет</v>
      </c>
      <c r="P146" s="35">
        <f>VLOOKUP(N146,Клиенты_[],5,FALSE)</f>
        <v>44796</v>
      </c>
      <c r="Q146" s="23">
        <f t="shared" si="34"/>
        <v>371</v>
      </c>
      <c r="R146" t="str">
        <f>VLOOKUP(N146,Клиенты_[],7,FALSE)</f>
        <v>Украина</v>
      </c>
      <c r="S146" s="20" t="str">
        <f>VLOOKUP(N146,Клиенты_[],8,FALSE)</f>
        <v>Леонид</v>
      </c>
      <c r="T146" s="20">
        <f t="shared" si="35"/>
        <v>5</v>
      </c>
      <c r="U146" s="20">
        <f t="shared" si="36"/>
        <v>3994</v>
      </c>
      <c r="V146" s="20">
        <f t="shared" si="37"/>
        <v>798.8</v>
      </c>
      <c r="W146" s="20">
        <f t="shared" si="38"/>
        <v>187</v>
      </c>
      <c r="X146" s="20">
        <f t="shared" si="29"/>
        <v>0.2</v>
      </c>
    </row>
    <row r="147" spans="1:24" x14ac:dyDescent="0.3">
      <c r="A147">
        <v>146</v>
      </c>
      <c r="B147">
        <v>156</v>
      </c>
      <c r="C147" t="str">
        <f>VLOOKUP(Продажи_[[#This Row],[id товара]],Товары_[],3,FALSE)</f>
        <v>Фрукты-Ягоды</v>
      </c>
      <c r="D147" t="str">
        <f>VLOOKUP(Продажи_[[#This Row],[id товара]],Товары_[],2,FALSE)</f>
        <v>Фрукты</v>
      </c>
      <c r="E147" s="22">
        <v>332</v>
      </c>
      <c r="F147" s="21">
        <f t="shared" si="30"/>
        <v>274.16279069767444</v>
      </c>
      <c r="G147" s="26">
        <f t="shared" si="31"/>
        <v>0.21095936890321476</v>
      </c>
      <c r="H147" s="31">
        <f t="shared" si="32"/>
        <v>280.66666666666669</v>
      </c>
      <c r="I147" s="26">
        <f t="shared" si="33"/>
        <v>0.18289786223277904</v>
      </c>
      <c r="J147">
        <v>1</v>
      </c>
      <c r="K147" s="22">
        <v>332</v>
      </c>
      <c r="L147" s="1">
        <v>45069</v>
      </c>
      <c r="M147" t="s">
        <v>76</v>
      </c>
      <c r="N147">
        <v>356</v>
      </c>
      <c r="O147" t="str">
        <f>VLOOKUP(N147,Клиенты_[],4,FALSE)</f>
        <v>нет</v>
      </c>
      <c r="P147" s="35">
        <f>VLOOKUP(N147,Клиенты_[],5,FALSE)</f>
        <v>44570</v>
      </c>
      <c r="Q147" s="23">
        <f t="shared" si="34"/>
        <v>499</v>
      </c>
      <c r="R147" t="str">
        <f>VLOOKUP(N147,Клиенты_[],7,FALSE)</f>
        <v>Таджикистан</v>
      </c>
      <c r="S147" s="20" t="str">
        <f>VLOOKUP(N147,Клиенты_[],8,FALSE)</f>
        <v>Акулина</v>
      </c>
      <c r="T147" s="20">
        <f t="shared" si="35"/>
        <v>4</v>
      </c>
      <c r="U147" s="20">
        <f t="shared" si="36"/>
        <v>2799</v>
      </c>
      <c r="V147" s="20">
        <f t="shared" si="37"/>
        <v>699.75</v>
      </c>
      <c r="W147" s="20">
        <f t="shared" si="38"/>
        <v>186</v>
      </c>
      <c r="X147" s="20">
        <f t="shared" si="29"/>
        <v>0.25</v>
      </c>
    </row>
    <row r="148" spans="1:24" x14ac:dyDescent="0.3">
      <c r="A148">
        <v>313</v>
      </c>
      <c r="B148">
        <v>260</v>
      </c>
      <c r="C148" t="str">
        <f>VLOOKUP(Продажи_[[#This Row],[id товара]],Товары_[],3,FALSE)</f>
        <v>Экстра</v>
      </c>
      <c r="D148" t="str">
        <f>VLOOKUP(Продажи_[[#This Row],[id товара]],Товары_[],2,FALSE)</f>
        <v>Соль</v>
      </c>
      <c r="E148" s="22">
        <v>489</v>
      </c>
      <c r="F148" s="21">
        <f t="shared" si="30"/>
        <v>264.8679245283019</v>
      </c>
      <c r="G148" s="26">
        <f t="shared" si="31"/>
        <v>0.84620316284370989</v>
      </c>
      <c r="H148" s="31">
        <f t="shared" si="32"/>
        <v>320.84615384615387</v>
      </c>
      <c r="I148" s="26">
        <f t="shared" si="33"/>
        <v>0.52409494126108847</v>
      </c>
      <c r="J148">
        <v>3</v>
      </c>
      <c r="K148" s="22">
        <v>1467</v>
      </c>
      <c r="L148" s="1">
        <v>45297</v>
      </c>
      <c r="M148" t="s">
        <v>82</v>
      </c>
      <c r="N148">
        <v>98</v>
      </c>
      <c r="O148" t="str">
        <f>VLOOKUP(N148,Клиенты_[],4,FALSE)</f>
        <v>да</v>
      </c>
      <c r="P148" s="35">
        <f>VLOOKUP(N148,Клиенты_[],5,FALSE)</f>
        <v>44637</v>
      </c>
      <c r="Q148" s="23">
        <f t="shared" si="34"/>
        <v>660</v>
      </c>
      <c r="R148" t="str">
        <f>VLOOKUP(N148,Клиенты_[],7,FALSE)</f>
        <v>Россия</v>
      </c>
      <c r="S148" s="20" t="str">
        <f>VLOOKUP(N148,Клиенты_[],8,FALSE)</f>
        <v>Никита</v>
      </c>
      <c r="T148" s="20">
        <f t="shared" si="35"/>
        <v>1</v>
      </c>
      <c r="U148" s="20">
        <f t="shared" si="36"/>
        <v>1467</v>
      </c>
      <c r="V148" s="20">
        <f t="shared" si="37"/>
        <v>1467</v>
      </c>
      <c r="W148" s="20">
        <f t="shared" si="38"/>
        <v>314</v>
      </c>
      <c r="X148" s="20">
        <f t="shared" si="29"/>
        <v>1</v>
      </c>
    </row>
    <row r="149" spans="1:24" x14ac:dyDescent="0.3">
      <c r="A149">
        <v>148</v>
      </c>
      <c r="B149">
        <v>180</v>
      </c>
      <c r="C149" t="str">
        <f>VLOOKUP(Продажи_[[#This Row],[id товара]],Товары_[],3,FALSE)</f>
        <v>Русская картошка</v>
      </c>
      <c r="D149" t="str">
        <f>VLOOKUP(Продажи_[[#This Row],[id товара]],Товары_[],2,FALSE)</f>
        <v>Чипсы</v>
      </c>
      <c r="E149" s="22">
        <v>86</v>
      </c>
      <c r="F149" s="21">
        <f t="shared" si="30"/>
        <v>273.72549019607845</v>
      </c>
      <c r="G149" s="26">
        <f t="shared" si="31"/>
        <v>-0.68581661891117474</v>
      </c>
      <c r="H149" s="31">
        <f t="shared" si="32"/>
        <v>241.83333333333334</v>
      </c>
      <c r="I149" s="26">
        <f t="shared" si="33"/>
        <v>-0.6443831840110269</v>
      </c>
      <c r="J149">
        <v>4</v>
      </c>
      <c r="K149" s="22">
        <v>344</v>
      </c>
      <c r="L149" s="1">
        <v>45326</v>
      </c>
      <c r="M149" t="s">
        <v>76</v>
      </c>
      <c r="N149">
        <v>73</v>
      </c>
      <c r="O149" t="str">
        <f>VLOOKUP(N149,Клиенты_[],4,FALSE)</f>
        <v>да</v>
      </c>
      <c r="P149" s="35">
        <f>VLOOKUP(N149,Клиенты_[],5,FALSE)</f>
        <v>44665</v>
      </c>
      <c r="Q149" s="23">
        <f t="shared" si="34"/>
        <v>661</v>
      </c>
      <c r="R149" t="str">
        <f>VLOOKUP(N149,Клиенты_[],7,FALSE)</f>
        <v>Украина</v>
      </c>
      <c r="S149" s="20" t="str">
        <f>VLOOKUP(N149,Клиенты_[],8,FALSE)</f>
        <v>Лапин</v>
      </c>
      <c r="T149" s="20">
        <f t="shared" si="35"/>
        <v>1</v>
      </c>
      <c r="U149" s="20">
        <f t="shared" si="36"/>
        <v>344</v>
      </c>
      <c r="V149" s="20">
        <f t="shared" si="37"/>
        <v>344</v>
      </c>
      <c r="W149" s="20">
        <f t="shared" si="38"/>
        <v>187</v>
      </c>
      <c r="X149" s="20">
        <f t="shared" si="29"/>
        <v>1</v>
      </c>
    </row>
    <row r="150" spans="1:24" x14ac:dyDescent="0.3">
      <c r="A150">
        <v>149</v>
      </c>
      <c r="B150">
        <v>438</v>
      </c>
      <c r="C150" t="str">
        <f>VLOOKUP(Продажи_[[#This Row],[id товара]],Товары_[],3,FALSE)</f>
        <v>Nescafe</v>
      </c>
      <c r="D150" t="str">
        <f>VLOOKUP(Продажи_[[#This Row],[id товара]],Товары_[],2,FALSE)</f>
        <v>Кофе</v>
      </c>
      <c r="E150" s="22">
        <v>154</v>
      </c>
      <c r="F150" s="21">
        <f t="shared" si="30"/>
        <v>249.02380952380952</v>
      </c>
      <c r="G150" s="26">
        <f t="shared" si="31"/>
        <v>-0.38158523759441632</v>
      </c>
      <c r="H150" s="31">
        <f t="shared" si="32"/>
        <v>256.89999999999998</v>
      </c>
      <c r="I150" s="26">
        <f t="shared" si="33"/>
        <v>-0.40054495912806531</v>
      </c>
      <c r="J150">
        <v>4</v>
      </c>
      <c r="K150" s="22">
        <v>616</v>
      </c>
      <c r="L150" s="1">
        <v>45264</v>
      </c>
      <c r="M150" t="s">
        <v>69</v>
      </c>
      <c r="N150">
        <v>139</v>
      </c>
      <c r="O150" t="str">
        <f>VLOOKUP(N150,Клиенты_[],4,FALSE)</f>
        <v>да</v>
      </c>
      <c r="P150" s="35">
        <f>VLOOKUP(N150,Клиенты_[],5,FALSE)</f>
        <v>44648</v>
      </c>
      <c r="Q150" s="23">
        <f t="shared" si="34"/>
        <v>616</v>
      </c>
      <c r="R150" t="str">
        <f>VLOOKUP(N150,Клиенты_[],7,FALSE)</f>
        <v>Беларусь</v>
      </c>
      <c r="S150" s="20" t="str">
        <f>VLOOKUP(N150,Клиенты_[],8,FALSE)</f>
        <v>Таисия</v>
      </c>
      <c r="T150" s="20">
        <f t="shared" si="35"/>
        <v>1</v>
      </c>
      <c r="U150" s="20">
        <f t="shared" si="36"/>
        <v>616</v>
      </c>
      <c r="V150" s="20">
        <f t="shared" si="37"/>
        <v>616</v>
      </c>
      <c r="W150" s="20">
        <f t="shared" si="38"/>
        <v>122</v>
      </c>
      <c r="X150" s="20">
        <f t="shared" si="29"/>
        <v>1</v>
      </c>
    </row>
    <row r="151" spans="1:24" x14ac:dyDescent="0.3">
      <c r="A151">
        <v>150</v>
      </c>
      <c r="B151">
        <v>232</v>
      </c>
      <c r="C151" t="str">
        <f>VLOOKUP(Продажи_[[#This Row],[id товара]],Товары_[],3,FALSE)</f>
        <v>Простоквашино</v>
      </c>
      <c r="D151" t="str">
        <f>VLOOKUP(Продажи_[[#This Row],[id товара]],Товары_[],2,FALSE)</f>
        <v>Молоко</v>
      </c>
      <c r="E151" s="22">
        <v>109</v>
      </c>
      <c r="F151" s="21">
        <f t="shared" si="30"/>
        <v>294.95238095238096</v>
      </c>
      <c r="G151" s="26">
        <f t="shared" si="31"/>
        <v>-0.63044882144010339</v>
      </c>
      <c r="H151" s="31">
        <f t="shared" si="32"/>
        <v>318.81818181818181</v>
      </c>
      <c r="I151" s="26">
        <f t="shared" si="33"/>
        <v>-0.65811234673510122</v>
      </c>
      <c r="J151">
        <v>4</v>
      </c>
      <c r="K151" s="22">
        <v>436</v>
      </c>
      <c r="L151" s="1">
        <v>45387</v>
      </c>
      <c r="M151" t="s">
        <v>78</v>
      </c>
      <c r="N151">
        <v>407</v>
      </c>
      <c r="O151" t="str">
        <f>VLOOKUP(N151,Клиенты_[],4,FALSE)</f>
        <v>да</v>
      </c>
      <c r="P151" s="35">
        <f>VLOOKUP(N151,Клиенты_[],5,FALSE)</f>
        <v>44621</v>
      </c>
      <c r="Q151" s="23">
        <f t="shared" si="34"/>
        <v>766</v>
      </c>
      <c r="R151" t="str">
        <f>VLOOKUP(N151,Клиенты_[],7,FALSE)</f>
        <v>Беларусь</v>
      </c>
      <c r="S151" s="20" t="str">
        <f>VLOOKUP(N151,Клиенты_[],8,FALSE)</f>
        <v>Карп</v>
      </c>
      <c r="T151" s="20">
        <f t="shared" si="35"/>
        <v>5</v>
      </c>
      <c r="U151" s="20">
        <f t="shared" si="36"/>
        <v>2557</v>
      </c>
      <c r="V151" s="20">
        <f t="shared" si="37"/>
        <v>511.4</v>
      </c>
      <c r="W151" s="20">
        <f t="shared" si="38"/>
        <v>122</v>
      </c>
      <c r="X151" s="20">
        <f t="shared" si="29"/>
        <v>0.2</v>
      </c>
    </row>
    <row r="152" spans="1:24" x14ac:dyDescent="0.3">
      <c r="A152">
        <v>151</v>
      </c>
      <c r="B152">
        <v>206</v>
      </c>
      <c r="C152" t="str">
        <f>VLOOKUP(Продажи_[[#This Row],[id товара]],Товары_[],3,FALSE)</f>
        <v>Домик в деревне</v>
      </c>
      <c r="D152" t="str">
        <f>VLOOKUP(Продажи_[[#This Row],[id товара]],Товары_[],2,FALSE)</f>
        <v>Молоко</v>
      </c>
      <c r="E152" s="22">
        <v>73</v>
      </c>
      <c r="F152" s="21">
        <f t="shared" si="30"/>
        <v>294.95238095238096</v>
      </c>
      <c r="G152" s="26">
        <f t="shared" si="31"/>
        <v>-0.75250242169841786</v>
      </c>
      <c r="H152" s="31">
        <f t="shared" si="32"/>
        <v>274.77777777777777</v>
      </c>
      <c r="I152" s="26">
        <f t="shared" si="33"/>
        <v>-0.73433077234128596</v>
      </c>
      <c r="J152">
        <v>5</v>
      </c>
      <c r="K152" s="22">
        <v>365</v>
      </c>
      <c r="L152" s="1">
        <v>45310</v>
      </c>
      <c r="M152" t="s">
        <v>68</v>
      </c>
      <c r="N152">
        <v>115</v>
      </c>
      <c r="O152" t="str">
        <f>VLOOKUP(N152,Клиенты_[],4,FALSE)</f>
        <v>да</v>
      </c>
      <c r="P152" s="35">
        <f>VLOOKUP(N152,Клиенты_[],5,FALSE)</f>
        <v>44832</v>
      </c>
      <c r="Q152" s="23">
        <f t="shared" si="34"/>
        <v>478</v>
      </c>
      <c r="R152" t="str">
        <f>VLOOKUP(N152,Клиенты_[],7,FALSE)</f>
        <v>Беларусь</v>
      </c>
      <c r="S152" s="20" t="str">
        <f>VLOOKUP(N152,Клиенты_[],8,FALSE)</f>
        <v>Галина</v>
      </c>
      <c r="T152" s="20">
        <f t="shared" si="35"/>
        <v>4</v>
      </c>
      <c r="U152" s="20">
        <f t="shared" si="36"/>
        <v>3590</v>
      </c>
      <c r="V152" s="20">
        <f t="shared" si="37"/>
        <v>897.5</v>
      </c>
      <c r="W152" s="20">
        <f t="shared" si="38"/>
        <v>122</v>
      </c>
      <c r="X152" s="20">
        <f t="shared" si="29"/>
        <v>0.25</v>
      </c>
    </row>
    <row r="153" spans="1:24" x14ac:dyDescent="0.3">
      <c r="A153">
        <v>152</v>
      </c>
      <c r="B153">
        <v>295</v>
      </c>
      <c r="C153" t="str">
        <f>VLOOKUP(Продажи_[[#This Row],[id товара]],Товары_[],3,FALSE)</f>
        <v>Белогорье</v>
      </c>
      <c r="D153" t="str">
        <f>VLOOKUP(Продажи_[[#This Row],[id товара]],Товары_[],2,FALSE)</f>
        <v>Печенье</v>
      </c>
      <c r="E153" s="22">
        <v>230</v>
      </c>
      <c r="F153" s="21">
        <f t="shared" si="30"/>
        <v>283.468085106383</v>
      </c>
      <c r="G153" s="26">
        <f t="shared" si="31"/>
        <v>-0.18862118141559714</v>
      </c>
      <c r="H153" s="31">
        <f t="shared" si="32"/>
        <v>249.5</v>
      </c>
      <c r="I153" s="26">
        <f t="shared" si="33"/>
        <v>-7.8156312625250468E-2</v>
      </c>
      <c r="J153">
        <v>4</v>
      </c>
      <c r="K153" s="22">
        <v>920</v>
      </c>
      <c r="L153" s="1">
        <v>44990</v>
      </c>
      <c r="M153" t="s">
        <v>69</v>
      </c>
      <c r="N153">
        <v>258</v>
      </c>
      <c r="O153" t="str">
        <f>VLOOKUP(N153,Клиенты_[],4,FALSE)</f>
        <v>да</v>
      </c>
      <c r="P153" s="35">
        <f>VLOOKUP(N153,Клиенты_[],5,FALSE)</f>
        <v>44717</v>
      </c>
      <c r="Q153" s="23">
        <f t="shared" si="34"/>
        <v>273</v>
      </c>
      <c r="R153" t="str">
        <f>VLOOKUP(N153,Клиенты_[],7,FALSE)</f>
        <v>Украина</v>
      </c>
      <c r="S153" s="20" t="str">
        <f>VLOOKUP(N153,Клиенты_[],8,FALSE)</f>
        <v>Василиса</v>
      </c>
      <c r="T153" s="20">
        <f t="shared" si="35"/>
        <v>3</v>
      </c>
      <c r="U153" s="20">
        <f t="shared" si="36"/>
        <v>1675</v>
      </c>
      <c r="V153" s="20">
        <f t="shared" si="37"/>
        <v>558.33333333333337</v>
      </c>
      <c r="W153" s="20">
        <f t="shared" si="38"/>
        <v>187</v>
      </c>
      <c r="X153" s="20">
        <f t="shared" si="29"/>
        <v>0.33333333333333331</v>
      </c>
    </row>
    <row r="154" spans="1:24" x14ac:dyDescent="0.3">
      <c r="A154">
        <v>765</v>
      </c>
      <c r="B154">
        <v>158</v>
      </c>
      <c r="C154" t="str">
        <f>VLOOKUP(Продажи_[[#This Row],[id товара]],Товары_[],3,FALSE)</f>
        <v>Сладов</v>
      </c>
      <c r="D154" t="str">
        <f>VLOOKUP(Продажи_[[#This Row],[id товара]],Товары_[],2,FALSE)</f>
        <v>Сахар</v>
      </c>
      <c r="E154" s="22">
        <v>318</v>
      </c>
      <c r="F154" s="21">
        <f t="shared" si="30"/>
        <v>252.76271186440678</v>
      </c>
      <c r="G154" s="26">
        <f t="shared" si="31"/>
        <v>0.25809696238181457</v>
      </c>
      <c r="H154" s="31">
        <f t="shared" si="32"/>
        <v>240.26666666666668</v>
      </c>
      <c r="I154" s="26">
        <f t="shared" si="33"/>
        <v>0.32352941176470584</v>
      </c>
      <c r="J154">
        <v>5</v>
      </c>
      <c r="K154" s="22">
        <v>1590</v>
      </c>
      <c r="L154" s="1">
        <v>44958</v>
      </c>
      <c r="M154" t="s">
        <v>72</v>
      </c>
      <c r="N154">
        <v>99</v>
      </c>
      <c r="O154" t="str">
        <f>VLOOKUP(N154,Клиенты_[],4,FALSE)</f>
        <v>нет</v>
      </c>
      <c r="P154" s="35">
        <f>VLOOKUP(N154,Клиенты_[],5,FALSE)</f>
        <v>44886</v>
      </c>
      <c r="Q154" s="23">
        <f t="shared" si="34"/>
        <v>72</v>
      </c>
      <c r="R154" t="str">
        <f>VLOOKUP(N154,Клиенты_[],7,FALSE)</f>
        <v>Россия</v>
      </c>
      <c r="S154" s="20" t="str">
        <f>VLOOKUP(N154,Клиенты_[],8,FALSE)</f>
        <v>Галина</v>
      </c>
      <c r="T154" s="20">
        <f t="shared" si="35"/>
        <v>1</v>
      </c>
      <c r="U154" s="20">
        <f t="shared" si="36"/>
        <v>1590</v>
      </c>
      <c r="V154" s="20">
        <f t="shared" si="37"/>
        <v>1590</v>
      </c>
      <c r="W154" s="20">
        <f t="shared" si="38"/>
        <v>314</v>
      </c>
      <c r="X154" s="20">
        <f t="shared" si="29"/>
        <v>1</v>
      </c>
    </row>
    <row r="155" spans="1:24" x14ac:dyDescent="0.3">
      <c r="A155">
        <v>154</v>
      </c>
      <c r="B155">
        <v>399</v>
      </c>
      <c r="C155" t="str">
        <f>VLOOKUP(Продажи_[[#This Row],[id товара]],Товары_[],3,FALSE)</f>
        <v>Хлебный Дом</v>
      </c>
      <c r="D155" t="str">
        <f>VLOOKUP(Продажи_[[#This Row],[id товара]],Товары_[],2,FALSE)</f>
        <v>Хлеб</v>
      </c>
      <c r="E155" s="22">
        <v>231</v>
      </c>
      <c r="F155" s="21">
        <f t="shared" si="30"/>
        <v>300.31818181818181</v>
      </c>
      <c r="G155" s="26">
        <f t="shared" si="31"/>
        <v>-0.2308158014227335</v>
      </c>
      <c r="H155" s="31">
        <f t="shared" si="32"/>
        <v>281.73333333333335</v>
      </c>
      <c r="I155" s="26">
        <f t="shared" si="33"/>
        <v>-0.18007572172266928</v>
      </c>
      <c r="J155">
        <v>2</v>
      </c>
      <c r="K155" s="22">
        <v>462</v>
      </c>
      <c r="L155" s="1">
        <v>45290</v>
      </c>
      <c r="M155" t="s">
        <v>83</v>
      </c>
      <c r="N155">
        <v>325</v>
      </c>
      <c r="O155" t="str">
        <f>VLOOKUP(N155,Клиенты_[],4,FALSE)</f>
        <v>нет</v>
      </c>
      <c r="P155" s="35">
        <f>VLOOKUP(N155,Клиенты_[],5,FALSE)</f>
        <v>44875</v>
      </c>
      <c r="Q155" s="23">
        <f t="shared" si="34"/>
        <v>415</v>
      </c>
      <c r="R155" t="str">
        <f>VLOOKUP(N155,Клиенты_[],7,FALSE)</f>
        <v>Таджикистан</v>
      </c>
      <c r="S155" s="20" t="str">
        <f>VLOOKUP(N155,Клиенты_[],8,FALSE)</f>
        <v>Милован</v>
      </c>
      <c r="T155" s="20">
        <f t="shared" si="35"/>
        <v>3</v>
      </c>
      <c r="U155" s="20">
        <f t="shared" si="36"/>
        <v>1075</v>
      </c>
      <c r="V155" s="20">
        <f t="shared" si="37"/>
        <v>358.33333333333331</v>
      </c>
      <c r="W155" s="20">
        <f t="shared" si="38"/>
        <v>186</v>
      </c>
      <c r="X155" s="20">
        <f t="shared" si="29"/>
        <v>0.33333333333333331</v>
      </c>
    </row>
    <row r="156" spans="1:24" x14ac:dyDescent="0.3">
      <c r="A156">
        <v>155</v>
      </c>
      <c r="B156">
        <v>221</v>
      </c>
      <c r="C156" t="str">
        <f>VLOOKUP(Продажи_[[#This Row],[id товара]],Товары_[],3,FALSE)</f>
        <v>Pringles</v>
      </c>
      <c r="D156" t="str">
        <f>VLOOKUP(Продажи_[[#This Row],[id товара]],Товары_[],2,FALSE)</f>
        <v>Чипсы</v>
      </c>
      <c r="E156" s="22">
        <v>477</v>
      </c>
      <c r="F156" s="21">
        <f t="shared" si="30"/>
        <v>273.72549019607845</v>
      </c>
      <c r="G156" s="26">
        <f t="shared" si="31"/>
        <v>0.74262177650429795</v>
      </c>
      <c r="H156" s="31">
        <f t="shared" si="32"/>
        <v>280.23809523809524</v>
      </c>
      <c r="I156" s="26">
        <f t="shared" si="33"/>
        <v>0.70212404418011887</v>
      </c>
      <c r="J156">
        <v>4</v>
      </c>
      <c r="K156" s="22">
        <v>1908</v>
      </c>
      <c r="L156" s="1">
        <v>45185</v>
      </c>
      <c r="M156" t="s">
        <v>72</v>
      </c>
      <c r="N156">
        <v>276</v>
      </c>
      <c r="O156" t="str">
        <f>VLOOKUP(N156,Клиенты_[],4,FALSE)</f>
        <v>нет</v>
      </c>
      <c r="P156" s="35">
        <f>VLOOKUP(N156,Клиенты_[],5,FALSE)</f>
        <v>44632</v>
      </c>
      <c r="Q156" s="23">
        <f t="shared" si="34"/>
        <v>553</v>
      </c>
      <c r="R156" t="str">
        <f>VLOOKUP(N156,Клиенты_[],7,FALSE)</f>
        <v>Таджикистан</v>
      </c>
      <c r="S156" s="20" t="str">
        <f>VLOOKUP(N156,Клиенты_[],8,FALSE)</f>
        <v>Арефий</v>
      </c>
      <c r="T156" s="20">
        <f t="shared" si="35"/>
        <v>4</v>
      </c>
      <c r="U156" s="20">
        <f t="shared" si="36"/>
        <v>3546</v>
      </c>
      <c r="V156" s="20">
        <f t="shared" si="37"/>
        <v>886.5</v>
      </c>
      <c r="W156" s="20">
        <f t="shared" si="38"/>
        <v>186</v>
      </c>
      <c r="X156" s="20">
        <f t="shared" si="29"/>
        <v>0.25</v>
      </c>
    </row>
    <row r="157" spans="1:24" x14ac:dyDescent="0.3">
      <c r="A157">
        <v>421</v>
      </c>
      <c r="B157">
        <v>451</v>
      </c>
      <c r="C157" t="str">
        <f>VLOOKUP(Продажи_[[#This Row],[id товара]],Товары_[],3,FALSE)</f>
        <v>Белый Злат</v>
      </c>
      <c r="D157" t="str">
        <f>VLOOKUP(Продажи_[[#This Row],[id товара]],Товары_[],2,FALSE)</f>
        <v>Рис</v>
      </c>
      <c r="E157" s="22">
        <v>443</v>
      </c>
      <c r="F157" s="21">
        <f t="shared" si="30"/>
        <v>258.375</v>
      </c>
      <c r="G157" s="26">
        <f t="shared" si="31"/>
        <v>0.71456216739235612</v>
      </c>
      <c r="H157" s="31">
        <f t="shared" si="32"/>
        <v>269.70588235294116</v>
      </c>
      <c r="I157" s="26">
        <f t="shared" si="33"/>
        <v>0.6425299890948748</v>
      </c>
      <c r="J157">
        <v>4</v>
      </c>
      <c r="K157" s="22">
        <v>1772</v>
      </c>
      <c r="L157" s="1">
        <v>45210</v>
      </c>
      <c r="M157" t="s">
        <v>84</v>
      </c>
      <c r="N157">
        <v>101</v>
      </c>
      <c r="O157" t="str">
        <f>VLOOKUP(N157,Клиенты_[],4,FALSE)</f>
        <v>нет</v>
      </c>
      <c r="P157" s="35">
        <f>VLOOKUP(N157,Клиенты_[],5,FALSE)</f>
        <v>44727</v>
      </c>
      <c r="Q157" s="23">
        <f t="shared" si="34"/>
        <v>483</v>
      </c>
      <c r="R157" t="str">
        <f>VLOOKUP(N157,Клиенты_[],7,FALSE)</f>
        <v>Россия</v>
      </c>
      <c r="S157" s="20" t="str">
        <f>VLOOKUP(N157,Клиенты_[],8,FALSE)</f>
        <v>Михей</v>
      </c>
      <c r="T157" s="20">
        <f t="shared" si="35"/>
        <v>2</v>
      </c>
      <c r="U157" s="20">
        <f t="shared" si="36"/>
        <v>2302</v>
      </c>
      <c r="V157" s="20">
        <f t="shared" si="37"/>
        <v>1151</v>
      </c>
      <c r="W157" s="20">
        <f t="shared" si="38"/>
        <v>314</v>
      </c>
      <c r="X157" s="20">
        <f t="shared" si="29"/>
        <v>0.5</v>
      </c>
    </row>
    <row r="158" spans="1:24" x14ac:dyDescent="0.3">
      <c r="A158">
        <v>466</v>
      </c>
      <c r="B158">
        <v>84</v>
      </c>
      <c r="C158" t="str">
        <f>VLOOKUP(Продажи_[[#This Row],[id товара]],Товары_[],3,FALSE)</f>
        <v>Tchibo</v>
      </c>
      <c r="D158" t="str">
        <f>VLOOKUP(Продажи_[[#This Row],[id товара]],Товары_[],2,FALSE)</f>
        <v>Кофе</v>
      </c>
      <c r="E158" s="22">
        <v>265</v>
      </c>
      <c r="F158" s="21">
        <f t="shared" si="30"/>
        <v>249.02380952380952</v>
      </c>
      <c r="G158" s="26">
        <f t="shared" si="31"/>
        <v>6.4155272970647381E-2</v>
      </c>
      <c r="H158" s="31">
        <f t="shared" si="32"/>
        <v>140</v>
      </c>
      <c r="I158" s="26">
        <f t="shared" si="33"/>
        <v>0.89285714285714279</v>
      </c>
      <c r="J158">
        <v>2</v>
      </c>
      <c r="K158" s="22">
        <v>530</v>
      </c>
      <c r="L158" s="1">
        <v>45067</v>
      </c>
      <c r="M158" t="s">
        <v>66</v>
      </c>
      <c r="N158">
        <v>101</v>
      </c>
      <c r="O158" t="str">
        <f>VLOOKUP(N158,Клиенты_[],4,FALSE)</f>
        <v>нет</v>
      </c>
      <c r="P158" s="35">
        <f>VLOOKUP(N158,Клиенты_[],5,FALSE)</f>
        <v>44727</v>
      </c>
      <c r="Q158" s="23">
        <f t="shared" si="34"/>
        <v>340</v>
      </c>
      <c r="R158" t="str">
        <f>VLOOKUP(N158,Клиенты_[],7,FALSE)</f>
        <v>Россия</v>
      </c>
      <c r="S158" s="20" t="str">
        <f>VLOOKUP(N158,Клиенты_[],8,FALSE)</f>
        <v>Михей</v>
      </c>
      <c r="T158" s="20">
        <f t="shared" si="35"/>
        <v>2</v>
      </c>
      <c r="U158" s="20">
        <f t="shared" si="36"/>
        <v>2302</v>
      </c>
      <c r="V158" s="20">
        <f t="shared" si="37"/>
        <v>1151</v>
      </c>
      <c r="W158" s="20">
        <f t="shared" si="38"/>
        <v>314</v>
      </c>
      <c r="X158" s="20">
        <f t="shared" si="29"/>
        <v>0.5</v>
      </c>
    </row>
    <row r="159" spans="1:24" x14ac:dyDescent="0.3">
      <c r="A159">
        <v>158</v>
      </c>
      <c r="B159">
        <v>476</v>
      </c>
      <c r="C159" t="str">
        <f>VLOOKUP(Продажи_[[#This Row],[id товара]],Товары_[],3,FALSE)</f>
        <v>Балтийский берег</v>
      </c>
      <c r="D159" t="str">
        <f>VLOOKUP(Продажи_[[#This Row],[id товара]],Товары_[],2,FALSE)</f>
        <v>Рыба</v>
      </c>
      <c r="E159" s="22">
        <v>286</v>
      </c>
      <c r="F159" s="21">
        <f t="shared" si="30"/>
        <v>258.5128205128205</v>
      </c>
      <c r="G159" s="26">
        <f t="shared" si="31"/>
        <v>0.10632810950208293</v>
      </c>
      <c r="H159" s="31">
        <f t="shared" si="32"/>
        <v>289.88888888888891</v>
      </c>
      <c r="I159" s="26">
        <f t="shared" si="33"/>
        <v>-1.3415101571483401E-2</v>
      </c>
      <c r="J159">
        <v>2</v>
      </c>
      <c r="K159" s="22">
        <v>572</v>
      </c>
      <c r="L159" s="1">
        <v>44973</v>
      </c>
      <c r="M159" t="s">
        <v>77</v>
      </c>
      <c r="N159">
        <v>397</v>
      </c>
      <c r="O159" t="str">
        <f>VLOOKUP(N159,Клиенты_[],4,FALSE)</f>
        <v>нет</v>
      </c>
      <c r="P159" s="35">
        <f>VLOOKUP(N159,Клиенты_[],5,FALSE)</f>
        <v>44728</v>
      </c>
      <c r="Q159" s="23">
        <f t="shared" si="34"/>
        <v>245</v>
      </c>
      <c r="R159" t="str">
        <f>VLOOKUP(N159,Клиенты_[],7,FALSE)</f>
        <v>Беларусь</v>
      </c>
      <c r="S159" s="20" t="str">
        <f>VLOOKUP(N159,Клиенты_[],8,FALSE)</f>
        <v>Нинель</v>
      </c>
      <c r="T159" s="20">
        <f t="shared" si="35"/>
        <v>4</v>
      </c>
      <c r="U159" s="20">
        <f t="shared" si="36"/>
        <v>2145</v>
      </c>
      <c r="V159" s="20">
        <f t="shared" si="37"/>
        <v>536.25</v>
      </c>
      <c r="W159" s="20">
        <f t="shared" si="38"/>
        <v>122</v>
      </c>
      <c r="X159" s="20">
        <f t="shared" si="29"/>
        <v>0.25</v>
      </c>
    </row>
    <row r="160" spans="1:24" x14ac:dyDescent="0.3">
      <c r="A160">
        <v>28</v>
      </c>
      <c r="B160">
        <v>176</v>
      </c>
      <c r="C160" t="str">
        <f>VLOOKUP(Продажи_[[#This Row],[id товара]],Товары_[],3,FALSE)</f>
        <v>Продимекс</v>
      </c>
      <c r="D160" t="str">
        <f>VLOOKUP(Продажи_[[#This Row],[id товара]],Товары_[],2,FALSE)</f>
        <v>Сахар</v>
      </c>
      <c r="E160" s="22">
        <v>220</v>
      </c>
      <c r="F160" s="21">
        <f t="shared" si="30"/>
        <v>252.76271186440678</v>
      </c>
      <c r="G160" s="26">
        <f t="shared" si="31"/>
        <v>-0.12961845369811575</v>
      </c>
      <c r="H160" s="31">
        <f t="shared" si="32"/>
        <v>240.5</v>
      </c>
      <c r="I160" s="26">
        <f t="shared" si="33"/>
        <v>-8.5239085239085188E-2</v>
      </c>
      <c r="J160">
        <v>1</v>
      </c>
      <c r="K160" s="22">
        <v>220</v>
      </c>
      <c r="L160" s="1">
        <v>45368</v>
      </c>
      <c r="M160" t="s">
        <v>66</v>
      </c>
      <c r="N160">
        <v>112</v>
      </c>
      <c r="O160" t="str">
        <f>VLOOKUP(N160,Клиенты_[],4,FALSE)</f>
        <v>нет</v>
      </c>
      <c r="P160" s="35">
        <f>VLOOKUP(N160,Клиенты_[],5,FALSE)</f>
        <v>44652</v>
      </c>
      <c r="Q160" s="23">
        <f t="shared" si="34"/>
        <v>716</v>
      </c>
      <c r="R160" t="str">
        <f>VLOOKUP(N160,Клиенты_[],7,FALSE)</f>
        <v>Россия</v>
      </c>
      <c r="S160" s="20" t="str">
        <f>VLOOKUP(N160,Клиенты_[],8,FALSE)</f>
        <v>Майя</v>
      </c>
      <c r="T160" s="20">
        <f t="shared" si="35"/>
        <v>1</v>
      </c>
      <c r="U160" s="20">
        <f t="shared" si="36"/>
        <v>220</v>
      </c>
      <c r="V160" s="20">
        <f t="shared" si="37"/>
        <v>220</v>
      </c>
      <c r="W160" s="20">
        <f t="shared" si="38"/>
        <v>314</v>
      </c>
      <c r="X160" s="20">
        <f t="shared" si="29"/>
        <v>1</v>
      </c>
    </row>
    <row r="161" spans="1:24" x14ac:dyDescent="0.3">
      <c r="A161">
        <v>160</v>
      </c>
      <c r="B161">
        <v>255</v>
      </c>
      <c r="C161" t="str">
        <f>VLOOKUP(Продажи_[[#This Row],[id товара]],Товары_[],3,FALSE)</f>
        <v>Nescafe</v>
      </c>
      <c r="D161" t="str">
        <f>VLOOKUP(Продажи_[[#This Row],[id товара]],Товары_[],2,FALSE)</f>
        <v>Кофе</v>
      </c>
      <c r="E161" s="22">
        <v>279</v>
      </c>
      <c r="F161" s="21">
        <f t="shared" si="30"/>
        <v>249.02380952380952</v>
      </c>
      <c r="G161" s="26">
        <f t="shared" si="31"/>
        <v>0.12037479682570029</v>
      </c>
      <c r="H161" s="31">
        <f t="shared" si="32"/>
        <v>256.89999999999998</v>
      </c>
      <c r="I161" s="26">
        <f t="shared" si="33"/>
        <v>8.6025690930323195E-2</v>
      </c>
      <c r="J161">
        <v>3</v>
      </c>
      <c r="K161" s="22">
        <v>837</v>
      </c>
      <c r="L161" s="1">
        <v>45081</v>
      </c>
      <c r="M161" t="s">
        <v>68</v>
      </c>
      <c r="N161">
        <v>286</v>
      </c>
      <c r="O161" t="str">
        <f>VLOOKUP(N161,Клиенты_[],4,FALSE)</f>
        <v>нет</v>
      </c>
      <c r="P161" s="35">
        <f>VLOOKUP(N161,Клиенты_[],5,FALSE)</f>
        <v>44563</v>
      </c>
      <c r="Q161" s="23">
        <f t="shared" si="34"/>
        <v>518</v>
      </c>
      <c r="R161" t="str">
        <f>VLOOKUP(N161,Клиенты_[],7,FALSE)</f>
        <v>Таджикистан</v>
      </c>
      <c r="S161" s="20" t="str">
        <f>VLOOKUP(N161,Клиенты_[],8,FALSE)</f>
        <v>Федосий</v>
      </c>
      <c r="T161" s="20">
        <f t="shared" si="35"/>
        <v>4</v>
      </c>
      <c r="U161" s="20">
        <f t="shared" si="36"/>
        <v>2088</v>
      </c>
      <c r="V161" s="20">
        <f t="shared" si="37"/>
        <v>522</v>
      </c>
      <c r="W161" s="20">
        <f t="shared" si="38"/>
        <v>186</v>
      </c>
      <c r="X161" s="20">
        <f t="shared" si="29"/>
        <v>0.25</v>
      </c>
    </row>
    <row r="162" spans="1:24" x14ac:dyDescent="0.3">
      <c r="A162">
        <v>161</v>
      </c>
      <c r="B162">
        <v>138</v>
      </c>
      <c r="C162" t="str">
        <f>VLOOKUP(Продажи_[[#This Row],[id товара]],Товары_[],3,FALSE)</f>
        <v>Сырная долина</v>
      </c>
      <c r="D162" t="str">
        <f>VLOOKUP(Продажи_[[#This Row],[id товара]],Товары_[],2,FALSE)</f>
        <v>Сыр</v>
      </c>
      <c r="E162" s="22">
        <v>210</v>
      </c>
      <c r="F162" s="21">
        <f t="shared" si="30"/>
        <v>262.63492063492066</v>
      </c>
      <c r="G162" s="26">
        <f t="shared" si="31"/>
        <v>-0.20041097546234743</v>
      </c>
      <c r="H162" s="31">
        <f t="shared" si="32"/>
        <v>271</v>
      </c>
      <c r="I162" s="26">
        <f t="shared" si="33"/>
        <v>-0.22509225092250917</v>
      </c>
      <c r="J162">
        <v>2</v>
      </c>
      <c r="K162" s="22">
        <v>420</v>
      </c>
      <c r="L162" s="1">
        <v>45012</v>
      </c>
      <c r="M162" t="s">
        <v>70</v>
      </c>
      <c r="N162">
        <v>14</v>
      </c>
      <c r="O162" t="str">
        <f>VLOOKUP(N162,Клиенты_[],4,FALSE)</f>
        <v>да</v>
      </c>
      <c r="P162" s="35">
        <f>VLOOKUP(N162,Клиенты_[],5,FALSE)</f>
        <v>44775</v>
      </c>
      <c r="Q162" s="23">
        <f t="shared" si="34"/>
        <v>237</v>
      </c>
      <c r="R162" t="str">
        <f>VLOOKUP(N162,Клиенты_[],7,FALSE)</f>
        <v>Таджикистан</v>
      </c>
      <c r="S162" s="20" t="str">
        <f>VLOOKUP(N162,Клиенты_[],8,FALSE)</f>
        <v>Ипатий</v>
      </c>
      <c r="T162" s="20">
        <f t="shared" si="35"/>
        <v>2</v>
      </c>
      <c r="U162" s="20">
        <f t="shared" si="36"/>
        <v>1042</v>
      </c>
      <c r="V162" s="20">
        <f t="shared" si="37"/>
        <v>521</v>
      </c>
      <c r="W162" s="20">
        <f t="shared" si="38"/>
        <v>186</v>
      </c>
      <c r="X162" s="20">
        <f t="shared" si="29"/>
        <v>0.5</v>
      </c>
    </row>
    <row r="163" spans="1:24" x14ac:dyDescent="0.3">
      <c r="A163">
        <v>162</v>
      </c>
      <c r="B163">
        <v>403</v>
      </c>
      <c r="C163" t="str">
        <f>VLOOKUP(Продажи_[[#This Row],[id товара]],Товары_[],3,FALSE)</f>
        <v>Ахмад</v>
      </c>
      <c r="D163" t="str">
        <f>VLOOKUP(Продажи_[[#This Row],[id товара]],Товары_[],2,FALSE)</f>
        <v>Чай</v>
      </c>
      <c r="E163" s="22">
        <v>229</v>
      </c>
      <c r="F163" s="21">
        <f t="shared" si="30"/>
        <v>271.18181818181819</v>
      </c>
      <c r="G163" s="26">
        <f t="shared" si="31"/>
        <v>-0.15554810593362389</v>
      </c>
      <c r="H163" s="31">
        <f t="shared" si="32"/>
        <v>243.3</v>
      </c>
      <c r="I163" s="26">
        <f t="shared" si="33"/>
        <v>-5.8775174681463205E-2</v>
      </c>
      <c r="J163">
        <v>1</v>
      </c>
      <c r="K163" s="22">
        <v>229</v>
      </c>
      <c r="L163" s="1">
        <v>44991</v>
      </c>
      <c r="M163" t="s">
        <v>76</v>
      </c>
      <c r="N163">
        <v>32</v>
      </c>
      <c r="O163" t="str">
        <f>VLOOKUP(N163,Клиенты_[],4,FALSE)</f>
        <v>да</v>
      </c>
      <c r="P163" s="35">
        <f>VLOOKUP(N163,Клиенты_[],5,FALSE)</f>
        <v>44922</v>
      </c>
      <c r="Q163" s="23">
        <f t="shared" si="34"/>
        <v>69</v>
      </c>
      <c r="R163" t="str">
        <f>VLOOKUP(N163,Клиенты_[],7,FALSE)</f>
        <v>Узбекистан</v>
      </c>
      <c r="S163" s="20" t="str">
        <f>VLOOKUP(N163,Клиенты_[],8,FALSE)</f>
        <v>Гущин</v>
      </c>
      <c r="T163" s="20">
        <f t="shared" si="35"/>
        <v>3</v>
      </c>
      <c r="U163" s="20">
        <f t="shared" si="36"/>
        <v>2221</v>
      </c>
      <c r="V163" s="20">
        <f t="shared" si="37"/>
        <v>740.33333333333337</v>
      </c>
      <c r="W163" s="20">
        <f t="shared" si="38"/>
        <v>191</v>
      </c>
      <c r="X163" s="20">
        <f t="shared" si="29"/>
        <v>0.33333333333333331</v>
      </c>
    </row>
    <row r="164" spans="1:24" x14ac:dyDescent="0.3">
      <c r="A164">
        <v>163</v>
      </c>
      <c r="B164">
        <v>280</v>
      </c>
      <c r="C164" t="str">
        <f>VLOOKUP(Продажи_[[#This Row],[id товара]],Товары_[],3,FALSE)</f>
        <v>President</v>
      </c>
      <c r="D164" t="str">
        <f>VLOOKUP(Продажи_[[#This Row],[id товара]],Товары_[],2,FALSE)</f>
        <v>Сыр</v>
      </c>
      <c r="E164" s="22">
        <v>192</v>
      </c>
      <c r="F164" s="21">
        <f t="shared" si="30"/>
        <v>262.63492063492066</v>
      </c>
      <c r="G164" s="26">
        <f t="shared" si="31"/>
        <v>-0.26894717756557485</v>
      </c>
      <c r="H164" s="31">
        <f t="shared" si="32"/>
        <v>238.72222222222223</v>
      </c>
      <c r="I164" s="26">
        <f t="shared" si="33"/>
        <v>-0.19571794275075638</v>
      </c>
      <c r="J164">
        <v>2</v>
      </c>
      <c r="K164" s="22">
        <v>384</v>
      </c>
      <c r="L164" s="1">
        <v>45283</v>
      </c>
      <c r="M164" t="s">
        <v>66</v>
      </c>
      <c r="N164">
        <v>49</v>
      </c>
      <c r="O164" t="str">
        <f>VLOOKUP(N164,Клиенты_[],4,FALSE)</f>
        <v>да</v>
      </c>
      <c r="P164" s="35">
        <f>VLOOKUP(N164,Клиенты_[],5,FALSE)</f>
        <v>44672</v>
      </c>
      <c r="Q164" s="23">
        <f t="shared" si="34"/>
        <v>611</v>
      </c>
      <c r="R164" t="str">
        <f>VLOOKUP(N164,Клиенты_[],7,FALSE)</f>
        <v>Таджикистан</v>
      </c>
      <c r="S164" s="20" t="str">
        <f>VLOOKUP(N164,Клиенты_[],8,FALSE)</f>
        <v>Спиридон</v>
      </c>
      <c r="T164" s="20">
        <f t="shared" si="35"/>
        <v>2</v>
      </c>
      <c r="U164" s="20">
        <f t="shared" si="36"/>
        <v>872</v>
      </c>
      <c r="V164" s="20">
        <f t="shared" si="37"/>
        <v>436</v>
      </c>
      <c r="W164" s="20">
        <f t="shared" si="38"/>
        <v>186</v>
      </c>
      <c r="X164" s="20">
        <f t="shared" si="29"/>
        <v>0.5</v>
      </c>
    </row>
    <row r="165" spans="1:24" x14ac:dyDescent="0.3">
      <c r="A165">
        <v>164</v>
      </c>
      <c r="B165">
        <v>356</v>
      </c>
      <c r="C165" t="str">
        <f>VLOOKUP(Продажи_[[#This Row],[id товара]],Товары_[],3,FALSE)</f>
        <v>Посиделкино</v>
      </c>
      <c r="D165" t="str">
        <f>VLOOKUP(Продажи_[[#This Row],[id товара]],Товары_[],2,FALSE)</f>
        <v>Печенье</v>
      </c>
      <c r="E165" s="22">
        <v>373</v>
      </c>
      <c r="F165" s="21">
        <f t="shared" si="30"/>
        <v>283.468085106383</v>
      </c>
      <c r="G165" s="26">
        <f t="shared" si="31"/>
        <v>0.31584477970427072</v>
      </c>
      <c r="H165" s="31">
        <f t="shared" si="32"/>
        <v>321.63636363636363</v>
      </c>
      <c r="I165" s="26">
        <f t="shared" si="33"/>
        <v>0.15969474279253815</v>
      </c>
      <c r="J165">
        <v>1</v>
      </c>
      <c r="K165" s="22">
        <v>373</v>
      </c>
      <c r="L165" s="1">
        <v>45291</v>
      </c>
      <c r="M165" t="s">
        <v>68</v>
      </c>
      <c r="N165">
        <v>115</v>
      </c>
      <c r="O165" t="str">
        <f>VLOOKUP(N165,Клиенты_[],4,FALSE)</f>
        <v>да</v>
      </c>
      <c r="P165" s="35">
        <f>VLOOKUP(N165,Клиенты_[],5,FALSE)</f>
        <v>44832</v>
      </c>
      <c r="Q165" s="23">
        <f t="shared" si="34"/>
        <v>459</v>
      </c>
      <c r="R165" t="str">
        <f>VLOOKUP(N165,Клиенты_[],7,FALSE)</f>
        <v>Беларусь</v>
      </c>
      <c r="S165" s="20" t="str">
        <f>VLOOKUP(N165,Клиенты_[],8,FALSE)</f>
        <v>Галина</v>
      </c>
      <c r="T165" s="20">
        <f t="shared" si="35"/>
        <v>4</v>
      </c>
      <c r="U165" s="20">
        <f t="shared" si="36"/>
        <v>3590</v>
      </c>
      <c r="V165" s="20">
        <f t="shared" si="37"/>
        <v>897.5</v>
      </c>
      <c r="W165" s="20">
        <f t="shared" si="38"/>
        <v>122</v>
      </c>
      <c r="X165" s="20">
        <f t="shared" si="29"/>
        <v>0.25</v>
      </c>
    </row>
    <row r="166" spans="1:24" x14ac:dyDescent="0.3">
      <c r="A166">
        <v>165</v>
      </c>
      <c r="B166">
        <v>41</v>
      </c>
      <c r="C166" t="str">
        <f>VLOOKUP(Продажи_[[#This Row],[id товара]],Товары_[],3,FALSE)</f>
        <v>Агро-Альянс</v>
      </c>
      <c r="D166" t="str">
        <f>VLOOKUP(Продажи_[[#This Row],[id товара]],Товары_[],2,FALSE)</f>
        <v>Рис</v>
      </c>
      <c r="E166" s="22">
        <v>315</v>
      </c>
      <c r="F166" s="21">
        <f t="shared" si="30"/>
        <v>258.375</v>
      </c>
      <c r="G166" s="26">
        <f t="shared" si="31"/>
        <v>0.21915820029027566</v>
      </c>
      <c r="H166" s="31">
        <f t="shared" si="32"/>
        <v>317.85714285714283</v>
      </c>
      <c r="I166" s="26">
        <f t="shared" si="33"/>
        <v>-8.9887640449437534E-3</v>
      </c>
      <c r="J166">
        <v>3</v>
      </c>
      <c r="K166" s="22">
        <v>945</v>
      </c>
      <c r="L166" s="1">
        <v>45202</v>
      </c>
      <c r="M166" t="s">
        <v>75</v>
      </c>
      <c r="N166">
        <v>420</v>
      </c>
      <c r="O166" t="str">
        <f>VLOOKUP(N166,Клиенты_[],4,FALSE)</f>
        <v>нет</v>
      </c>
      <c r="P166" s="35">
        <f>VLOOKUP(N166,Клиенты_[],5,FALSE)</f>
        <v>44698</v>
      </c>
      <c r="Q166" s="23">
        <f t="shared" si="34"/>
        <v>504</v>
      </c>
      <c r="R166" t="str">
        <f>VLOOKUP(N166,Клиенты_[],7,FALSE)</f>
        <v>Украина</v>
      </c>
      <c r="S166" s="20" t="str">
        <f>VLOOKUP(N166,Клиенты_[],8,FALSE)</f>
        <v>Евфросиния</v>
      </c>
      <c r="T166" s="20">
        <f t="shared" si="35"/>
        <v>2</v>
      </c>
      <c r="U166" s="20">
        <f t="shared" si="36"/>
        <v>2753</v>
      </c>
      <c r="V166" s="20">
        <f t="shared" si="37"/>
        <v>1376.5</v>
      </c>
      <c r="W166" s="20">
        <f t="shared" si="38"/>
        <v>187</v>
      </c>
      <c r="X166" s="20">
        <f t="shared" si="29"/>
        <v>0.5</v>
      </c>
    </row>
    <row r="167" spans="1:24" x14ac:dyDescent="0.3">
      <c r="A167">
        <v>166</v>
      </c>
      <c r="B167">
        <v>379</v>
      </c>
      <c r="C167" t="str">
        <f>VLOOKUP(Продажи_[[#This Row],[id товара]],Товары_[],3,FALSE)</f>
        <v>Активиа</v>
      </c>
      <c r="D167" t="str">
        <f>VLOOKUP(Продажи_[[#This Row],[id товара]],Товары_[],2,FALSE)</f>
        <v>Йогурт</v>
      </c>
      <c r="E167" s="22">
        <v>321</v>
      </c>
      <c r="F167" s="21">
        <f t="shared" si="30"/>
        <v>263.25423728813558</v>
      </c>
      <c r="G167" s="26">
        <f t="shared" si="31"/>
        <v>0.21935359258305431</v>
      </c>
      <c r="H167" s="31">
        <f t="shared" si="32"/>
        <v>293.66666666666669</v>
      </c>
      <c r="I167" s="26">
        <f t="shared" si="33"/>
        <v>9.3076049943246142E-2</v>
      </c>
      <c r="J167">
        <v>5</v>
      </c>
      <c r="K167" s="22">
        <v>1605</v>
      </c>
      <c r="L167" s="1">
        <v>45032</v>
      </c>
      <c r="M167" t="s">
        <v>76</v>
      </c>
      <c r="N167">
        <v>47</v>
      </c>
      <c r="O167" t="str">
        <f>VLOOKUP(N167,Клиенты_[],4,FALSE)</f>
        <v>нет</v>
      </c>
      <c r="P167" s="35">
        <f>VLOOKUP(N167,Клиенты_[],5,FALSE)</f>
        <v>44693</v>
      </c>
      <c r="Q167" s="23">
        <f t="shared" si="34"/>
        <v>339</v>
      </c>
      <c r="R167" t="str">
        <f>VLOOKUP(N167,Клиенты_[],7,FALSE)</f>
        <v>Беларусь</v>
      </c>
      <c r="S167" s="20" t="str">
        <f>VLOOKUP(N167,Клиенты_[],8,FALSE)</f>
        <v>Лукин</v>
      </c>
      <c r="T167" s="20">
        <f t="shared" si="35"/>
        <v>4</v>
      </c>
      <c r="U167" s="20">
        <f t="shared" si="36"/>
        <v>2404</v>
      </c>
      <c r="V167" s="20">
        <f t="shared" si="37"/>
        <v>601</v>
      </c>
      <c r="W167" s="20">
        <f t="shared" si="38"/>
        <v>122</v>
      </c>
      <c r="X167" s="20">
        <f t="shared" si="29"/>
        <v>0.25</v>
      </c>
    </row>
    <row r="168" spans="1:24" x14ac:dyDescent="0.3">
      <c r="A168">
        <v>167</v>
      </c>
      <c r="B168">
        <v>282</v>
      </c>
      <c r="C168" t="str">
        <f>VLOOKUP(Продажи_[[#This Row],[id товара]],Товары_[],3,FALSE)</f>
        <v>Агро-Альянс</v>
      </c>
      <c r="D168" t="str">
        <f>VLOOKUP(Продажи_[[#This Row],[id товара]],Товары_[],2,FALSE)</f>
        <v>Рис</v>
      </c>
      <c r="E168" s="22">
        <v>189</v>
      </c>
      <c r="F168" s="21">
        <f t="shared" si="30"/>
        <v>258.375</v>
      </c>
      <c r="G168" s="26">
        <f t="shared" si="31"/>
        <v>-0.26850507982583449</v>
      </c>
      <c r="H168" s="31">
        <f t="shared" si="32"/>
        <v>317.85714285714283</v>
      </c>
      <c r="I168" s="26">
        <f t="shared" si="33"/>
        <v>-0.40539325842696627</v>
      </c>
      <c r="J168">
        <v>2</v>
      </c>
      <c r="K168" s="22">
        <v>378</v>
      </c>
      <c r="L168" s="1">
        <v>45158</v>
      </c>
      <c r="M168" t="s">
        <v>76</v>
      </c>
      <c r="N168">
        <v>202</v>
      </c>
      <c r="O168" t="str">
        <f>VLOOKUP(N168,Клиенты_[],4,FALSE)</f>
        <v>нет</v>
      </c>
      <c r="P168" s="35">
        <f>VLOOKUP(N168,Клиенты_[],5,FALSE)</f>
        <v>44766</v>
      </c>
      <c r="Q168" s="23">
        <f t="shared" si="34"/>
        <v>392</v>
      </c>
      <c r="R168" t="str">
        <f>VLOOKUP(N168,Клиенты_[],7,FALSE)</f>
        <v>Беларусь</v>
      </c>
      <c r="S168" s="20" t="str">
        <f>VLOOKUP(N168,Клиенты_[],8,FALSE)</f>
        <v>Оксана</v>
      </c>
      <c r="T168" s="20">
        <f t="shared" si="35"/>
        <v>4</v>
      </c>
      <c r="U168" s="20">
        <f t="shared" si="36"/>
        <v>3716</v>
      </c>
      <c r="V168" s="20">
        <f t="shared" si="37"/>
        <v>929</v>
      </c>
      <c r="W168" s="20">
        <f t="shared" si="38"/>
        <v>122</v>
      </c>
      <c r="X168" s="20">
        <f t="shared" si="29"/>
        <v>0.25</v>
      </c>
    </row>
    <row r="169" spans="1:24" x14ac:dyDescent="0.3">
      <c r="A169">
        <v>168</v>
      </c>
      <c r="B169">
        <v>459</v>
      </c>
      <c r="C169" t="str">
        <f>VLOOKUP(Продажи_[[#This Row],[id товара]],Товары_[],3,FALSE)</f>
        <v>Националь</v>
      </c>
      <c r="D169" t="str">
        <f>VLOOKUP(Продажи_[[#This Row],[id товара]],Товары_[],2,FALSE)</f>
        <v>Крупа</v>
      </c>
      <c r="E169" s="22">
        <v>405</v>
      </c>
      <c r="F169" s="21">
        <f t="shared" si="30"/>
        <v>255.11627906976744</v>
      </c>
      <c r="G169" s="26">
        <f t="shared" si="31"/>
        <v>0.58751139471285319</v>
      </c>
      <c r="H169" s="31">
        <f t="shared" si="32"/>
        <v>274.28571428571428</v>
      </c>
      <c r="I169" s="26">
        <f t="shared" si="33"/>
        <v>0.4765625</v>
      </c>
      <c r="J169">
        <v>3</v>
      </c>
      <c r="K169" s="22">
        <v>1215</v>
      </c>
      <c r="L169" s="1">
        <v>44949</v>
      </c>
      <c r="M169" t="s">
        <v>68</v>
      </c>
      <c r="N169">
        <v>37</v>
      </c>
      <c r="O169" t="str">
        <f>VLOOKUP(N169,Клиенты_[],4,FALSE)</f>
        <v>да</v>
      </c>
      <c r="P169" s="35">
        <f>VLOOKUP(N169,Клиенты_[],5,FALSE)</f>
        <v>44728</v>
      </c>
      <c r="Q169" s="23">
        <f t="shared" si="34"/>
        <v>221</v>
      </c>
      <c r="R169" t="str">
        <f>VLOOKUP(N169,Клиенты_[],7,FALSE)</f>
        <v>Украина</v>
      </c>
      <c r="S169" s="20" t="str">
        <f>VLOOKUP(N169,Клиенты_[],8,FALSE)</f>
        <v>Нина</v>
      </c>
      <c r="T169" s="20">
        <f t="shared" si="35"/>
        <v>2</v>
      </c>
      <c r="U169" s="20">
        <f t="shared" si="36"/>
        <v>1866</v>
      </c>
      <c r="V169" s="20">
        <f t="shared" si="37"/>
        <v>933</v>
      </c>
      <c r="W169" s="20">
        <f t="shared" si="38"/>
        <v>187</v>
      </c>
      <c r="X169" s="20">
        <f t="shared" si="29"/>
        <v>0.5</v>
      </c>
    </row>
    <row r="170" spans="1:24" x14ac:dyDescent="0.3">
      <c r="A170">
        <v>169</v>
      </c>
      <c r="B170">
        <v>402</v>
      </c>
      <c r="C170" t="str">
        <f>VLOOKUP(Продажи_[[#This Row],[id товара]],Товары_[],3,FALSE)</f>
        <v>Каравай</v>
      </c>
      <c r="D170" t="str">
        <f>VLOOKUP(Продажи_[[#This Row],[id товара]],Товары_[],2,FALSE)</f>
        <v>Хлеб</v>
      </c>
      <c r="E170" s="22">
        <v>426</v>
      </c>
      <c r="F170" s="21">
        <f t="shared" si="30"/>
        <v>300.31818181818181</v>
      </c>
      <c r="G170" s="26">
        <f t="shared" si="31"/>
        <v>0.41849553503859549</v>
      </c>
      <c r="H170" s="31">
        <f t="shared" si="32"/>
        <v>331.16666666666669</v>
      </c>
      <c r="I170" s="26">
        <f t="shared" si="33"/>
        <v>0.28636134876698538</v>
      </c>
      <c r="J170">
        <v>2</v>
      </c>
      <c r="K170" s="22">
        <v>852</v>
      </c>
      <c r="L170" s="1">
        <v>45099</v>
      </c>
      <c r="M170" t="s">
        <v>82</v>
      </c>
      <c r="N170">
        <v>366</v>
      </c>
      <c r="O170" t="str">
        <f>VLOOKUP(N170,Клиенты_[],4,FALSE)</f>
        <v>нет</v>
      </c>
      <c r="P170" s="35">
        <f>VLOOKUP(N170,Клиенты_[],5,FALSE)</f>
        <v>44827</v>
      </c>
      <c r="Q170" s="23">
        <f t="shared" si="34"/>
        <v>272</v>
      </c>
      <c r="R170" t="str">
        <f>VLOOKUP(N170,Клиенты_[],7,FALSE)</f>
        <v>Узбекистан</v>
      </c>
      <c r="S170" s="20" t="str">
        <f>VLOOKUP(N170,Клиенты_[],8,FALSE)</f>
        <v>Анна</v>
      </c>
      <c r="T170" s="20">
        <f t="shared" si="35"/>
        <v>4</v>
      </c>
      <c r="U170" s="20">
        <f t="shared" si="36"/>
        <v>2813</v>
      </c>
      <c r="V170" s="20">
        <f t="shared" si="37"/>
        <v>703.25</v>
      </c>
      <c r="W170" s="20">
        <f t="shared" si="38"/>
        <v>191</v>
      </c>
      <c r="X170" s="20">
        <f t="shared" si="29"/>
        <v>0.25</v>
      </c>
    </row>
    <row r="171" spans="1:24" x14ac:dyDescent="0.3">
      <c r="A171">
        <v>170</v>
      </c>
      <c r="B171">
        <v>320</v>
      </c>
      <c r="C171" t="str">
        <f>VLOOKUP(Продажи_[[#This Row],[id товара]],Товары_[],3,FALSE)</f>
        <v>Бабаевский</v>
      </c>
      <c r="D171" t="str">
        <f>VLOOKUP(Продажи_[[#This Row],[id товара]],Товары_[],2,FALSE)</f>
        <v>Конфеты</v>
      </c>
      <c r="E171" s="22">
        <v>271</v>
      </c>
      <c r="F171" s="21">
        <f t="shared" si="30"/>
        <v>267.85483870967744</v>
      </c>
      <c r="G171" s="26">
        <f t="shared" si="31"/>
        <v>1.1742036490636432E-2</v>
      </c>
      <c r="H171" s="31">
        <f t="shared" si="32"/>
        <v>250.25925925925927</v>
      </c>
      <c r="I171" s="26">
        <f t="shared" si="33"/>
        <v>8.2877016427408634E-2</v>
      </c>
      <c r="J171">
        <v>1</v>
      </c>
      <c r="K171" s="22">
        <v>271</v>
      </c>
      <c r="L171" s="1">
        <v>45412</v>
      </c>
      <c r="M171" t="s">
        <v>81</v>
      </c>
      <c r="N171">
        <v>434</v>
      </c>
      <c r="O171" t="str">
        <f>VLOOKUP(N171,Клиенты_[],4,FALSE)</f>
        <v>нет</v>
      </c>
      <c r="P171" s="35">
        <f>VLOOKUP(N171,Клиенты_[],5,FALSE)</f>
        <v>44730</v>
      </c>
      <c r="Q171" s="23">
        <f t="shared" si="34"/>
        <v>682</v>
      </c>
      <c r="R171" t="str">
        <f>VLOOKUP(N171,Клиенты_[],7,FALSE)</f>
        <v>Украина</v>
      </c>
      <c r="S171" s="20" t="str">
        <f>VLOOKUP(N171,Клиенты_[],8,FALSE)</f>
        <v>Христофор</v>
      </c>
      <c r="T171" s="20">
        <f t="shared" si="35"/>
        <v>4</v>
      </c>
      <c r="U171" s="20">
        <f t="shared" si="36"/>
        <v>2342</v>
      </c>
      <c r="V171" s="20">
        <f t="shared" si="37"/>
        <v>585.5</v>
      </c>
      <c r="W171" s="20">
        <f t="shared" si="38"/>
        <v>187</v>
      </c>
      <c r="X171" s="20">
        <f t="shared" si="29"/>
        <v>0.25</v>
      </c>
    </row>
    <row r="172" spans="1:24" x14ac:dyDescent="0.3">
      <c r="A172">
        <v>126</v>
      </c>
      <c r="B172">
        <v>242</v>
      </c>
      <c r="C172" t="str">
        <f>VLOOKUP(Продажи_[[#This Row],[id товара]],Товары_[],3,FALSE)</f>
        <v>Овощной ряд</v>
      </c>
      <c r="D172" t="str">
        <f>VLOOKUP(Продажи_[[#This Row],[id товара]],Товары_[],2,FALSE)</f>
        <v>Овощи</v>
      </c>
      <c r="E172" s="22">
        <v>221</v>
      </c>
      <c r="F172" s="21">
        <f t="shared" si="30"/>
        <v>250.48780487804879</v>
      </c>
      <c r="G172" s="26">
        <f t="shared" si="31"/>
        <v>-0.11772151898734184</v>
      </c>
      <c r="H172" s="31">
        <f t="shared" si="32"/>
        <v>303.8235294117647</v>
      </c>
      <c r="I172" s="26">
        <f t="shared" si="33"/>
        <v>-0.27260406582768637</v>
      </c>
      <c r="J172">
        <v>5</v>
      </c>
      <c r="K172" s="22">
        <v>1105</v>
      </c>
      <c r="L172" s="1">
        <v>45025</v>
      </c>
      <c r="M172" t="s">
        <v>78</v>
      </c>
      <c r="N172">
        <v>114</v>
      </c>
      <c r="O172" t="str">
        <f>VLOOKUP(N172,Клиенты_[],4,FALSE)</f>
        <v>да</v>
      </c>
      <c r="P172" s="35">
        <f>VLOOKUP(N172,Клиенты_[],5,FALSE)</f>
        <v>44889</v>
      </c>
      <c r="Q172" s="23">
        <f t="shared" si="34"/>
        <v>136</v>
      </c>
      <c r="R172" t="str">
        <f>VLOOKUP(N172,Клиенты_[],7,FALSE)</f>
        <v>Россия</v>
      </c>
      <c r="S172" s="20" t="str">
        <f>VLOOKUP(N172,Клиенты_[],8,FALSE)</f>
        <v>Прокл</v>
      </c>
      <c r="T172" s="20">
        <f t="shared" si="35"/>
        <v>1</v>
      </c>
      <c r="U172" s="20">
        <f t="shared" si="36"/>
        <v>1105</v>
      </c>
      <c r="V172" s="20">
        <f t="shared" si="37"/>
        <v>1105</v>
      </c>
      <c r="W172" s="20">
        <f t="shared" si="38"/>
        <v>314</v>
      </c>
      <c r="X172" s="20">
        <f t="shared" si="29"/>
        <v>1</v>
      </c>
    </row>
    <row r="173" spans="1:24" x14ac:dyDescent="0.3">
      <c r="A173">
        <v>4</v>
      </c>
      <c r="B173">
        <v>240</v>
      </c>
      <c r="C173" t="str">
        <f>VLOOKUP(Продажи_[[#This Row],[id товара]],Товары_[],3,FALSE)</f>
        <v>Борилла</v>
      </c>
      <c r="D173" t="str">
        <f>VLOOKUP(Продажи_[[#This Row],[id товара]],Товары_[],2,FALSE)</f>
        <v>Макароны</v>
      </c>
      <c r="E173" s="22">
        <v>141</v>
      </c>
      <c r="F173" s="21">
        <f t="shared" si="30"/>
        <v>265.47674418604652</v>
      </c>
      <c r="G173" s="26">
        <f t="shared" si="31"/>
        <v>-0.46888003153606939</v>
      </c>
      <c r="H173" s="31">
        <f t="shared" si="32"/>
        <v>236.27586206896552</v>
      </c>
      <c r="I173" s="26">
        <f t="shared" si="33"/>
        <v>-0.40323992994746061</v>
      </c>
      <c r="J173">
        <v>5</v>
      </c>
      <c r="K173" s="22">
        <v>705</v>
      </c>
      <c r="L173" s="1">
        <v>45262</v>
      </c>
      <c r="M173" t="s">
        <v>74</v>
      </c>
      <c r="N173">
        <v>116</v>
      </c>
      <c r="O173" t="str">
        <f>VLOOKUP(N173,Клиенты_[],4,FALSE)</f>
        <v>нет</v>
      </c>
      <c r="P173" s="35">
        <f>VLOOKUP(N173,Клиенты_[],5,FALSE)</f>
        <v>44643</v>
      </c>
      <c r="Q173" s="23">
        <f t="shared" si="34"/>
        <v>619</v>
      </c>
      <c r="R173" t="str">
        <f>VLOOKUP(N173,Клиенты_[],7,FALSE)</f>
        <v>Россия</v>
      </c>
      <c r="S173" s="20" t="str">
        <f>VLOOKUP(N173,Клиенты_[],8,FALSE)</f>
        <v>Вера</v>
      </c>
      <c r="T173" s="20">
        <f t="shared" si="35"/>
        <v>3</v>
      </c>
      <c r="U173" s="20">
        <f t="shared" si="36"/>
        <v>2303</v>
      </c>
      <c r="V173" s="20">
        <f t="shared" si="37"/>
        <v>767.66666666666663</v>
      </c>
      <c r="W173" s="20">
        <f t="shared" si="38"/>
        <v>314</v>
      </c>
      <c r="X173" s="20">
        <f t="shared" si="29"/>
        <v>0.33333333333333331</v>
      </c>
    </row>
    <row r="174" spans="1:24" x14ac:dyDescent="0.3">
      <c r="A174">
        <v>173</v>
      </c>
      <c r="B174">
        <v>406</v>
      </c>
      <c r="C174" t="str">
        <f>VLOOKUP(Продажи_[[#This Row],[id товара]],Товары_[],3,FALSE)</f>
        <v>Фруктовый сад</v>
      </c>
      <c r="D174" t="str">
        <f>VLOOKUP(Продажи_[[#This Row],[id товара]],Товары_[],2,FALSE)</f>
        <v>Сок</v>
      </c>
      <c r="E174" s="22">
        <v>426</v>
      </c>
      <c r="F174" s="21">
        <f t="shared" si="30"/>
        <v>268.60344827586209</v>
      </c>
      <c r="G174" s="26">
        <f t="shared" si="31"/>
        <v>0.58598112844213346</v>
      </c>
      <c r="H174" s="31">
        <f t="shared" si="32"/>
        <v>281.96875</v>
      </c>
      <c r="I174" s="26">
        <f t="shared" si="33"/>
        <v>0.51080571871882974</v>
      </c>
      <c r="J174">
        <v>1</v>
      </c>
      <c r="K174" s="22">
        <v>426</v>
      </c>
      <c r="L174" s="1">
        <v>45289</v>
      </c>
      <c r="M174" t="s">
        <v>69</v>
      </c>
      <c r="N174">
        <v>395</v>
      </c>
      <c r="O174" t="str">
        <f>VLOOKUP(N174,Клиенты_[],4,FALSE)</f>
        <v>нет</v>
      </c>
      <c r="P174" s="35">
        <f>VLOOKUP(N174,Клиенты_[],5,FALSE)</f>
        <v>44890</v>
      </c>
      <c r="Q174" s="23">
        <f t="shared" si="34"/>
        <v>399</v>
      </c>
      <c r="R174" t="str">
        <f>VLOOKUP(N174,Клиенты_[],7,FALSE)</f>
        <v>Узбекистан</v>
      </c>
      <c r="S174" s="20" t="str">
        <f>VLOOKUP(N174,Клиенты_[],8,FALSE)</f>
        <v>Мина</v>
      </c>
      <c r="T174" s="20">
        <f t="shared" si="35"/>
        <v>3</v>
      </c>
      <c r="U174" s="20">
        <f t="shared" si="36"/>
        <v>1326</v>
      </c>
      <c r="V174" s="20">
        <f t="shared" si="37"/>
        <v>442</v>
      </c>
      <c r="W174" s="20">
        <f t="shared" si="38"/>
        <v>191</v>
      </c>
      <c r="X174" s="20">
        <f t="shared" si="29"/>
        <v>0.33333333333333331</v>
      </c>
    </row>
    <row r="175" spans="1:24" x14ac:dyDescent="0.3">
      <c r="A175">
        <v>174</v>
      </c>
      <c r="B175">
        <v>391</v>
      </c>
      <c r="C175" t="str">
        <f>VLOOKUP(Продажи_[[#This Row],[id товара]],Товары_[],3,FALSE)</f>
        <v>Балтийский берег</v>
      </c>
      <c r="D175" t="str">
        <f>VLOOKUP(Продажи_[[#This Row],[id товара]],Товары_[],2,FALSE)</f>
        <v>Рыба</v>
      </c>
      <c r="E175" s="22">
        <v>356</v>
      </c>
      <c r="F175" s="21">
        <f t="shared" si="30"/>
        <v>258.5128205128205</v>
      </c>
      <c r="G175" s="26">
        <f t="shared" si="31"/>
        <v>0.37710771672287247</v>
      </c>
      <c r="H175" s="31">
        <f t="shared" si="32"/>
        <v>289.88888888888891</v>
      </c>
      <c r="I175" s="26">
        <f t="shared" si="33"/>
        <v>0.22805672671521648</v>
      </c>
      <c r="J175">
        <v>2</v>
      </c>
      <c r="K175" s="22">
        <v>712</v>
      </c>
      <c r="L175" s="1">
        <v>45175</v>
      </c>
      <c r="M175" t="s">
        <v>69</v>
      </c>
      <c r="N175">
        <v>46</v>
      </c>
      <c r="O175" t="str">
        <f>VLOOKUP(N175,Клиенты_[],4,FALSE)</f>
        <v>да</v>
      </c>
      <c r="P175" s="35">
        <f>VLOOKUP(N175,Клиенты_[],5,FALSE)</f>
        <v>44636</v>
      </c>
      <c r="Q175" s="23">
        <f t="shared" si="34"/>
        <v>539</v>
      </c>
      <c r="R175" t="str">
        <f>VLOOKUP(N175,Клиенты_[],7,FALSE)</f>
        <v>Таджикистан</v>
      </c>
      <c r="S175" s="20" t="str">
        <f>VLOOKUP(N175,Клиенты_[],8,FALSE)</f>
        <v>Синклитикия</v>
      </c>
      <c r="T175" s="20">
        <f t="shared" si="35"/>
        <v>1</v>
      </c>
      <c r="U175" s="20">
        <f t="shared" si="36"/>
        <v>712</v>
      </c>
      <c r="V175" s="20">
        <f t="shared" si="37"/>
        <v>712</v>
      </c>
      <c r="W175" s="20">
        <f t="shared" si="38"/>
        <v>186</v>
      </c>
      <c r="X175" s="20">
        <f t="shared" si="29"/>
        <v>1</v>
      </c>
    </row>
    <row r="176" spans="1:24" x14ac:dyDescent="0.3">
      <c r="A176">
        <v>175</v>
      </c>
      <c r="B176">
        <v>82</v>
      </c>
      <c r="C176" t="str">
        <f>VLOOKUP(Продажи_[[#This Row],[id товара]],Товары_[],3,FALSE)</f>
        <v>Hochland</v>
      </c>
      <c r="D176" t="str">
        <f>VLOOKUP(Продажи_[[#This Row],[id товара]],Товары_[],2,FALSE)</f>
        <v>Сыр</v>
      </c>
      <c r="E176" s="22">
        <v>233</v>
      </c>
      <c r="F176" s="21">
        <f t="shared" si="30"/>
        <v>262.63492063492066</v>
      </c>
      <c r="G176" s="26">
        <f t="shared" si="31"/>
        <v>-0.11283693944155693</v>
      </c>
      <c r="H176" s="31">
        <f t="shared" si="32"/>
        <v>168</v>
      </c>
      <c r="I176" s="26">
        <f t="shared" si="33"/>
        <v>0.38690476190476186</v>
      </c>
      <c r="J176">
        <v>2</v>
      </c>
      <c r="K176" s="22">
        <v>466</v>
      </c>
      <c r="L176" s="1">
        <v>45369</v>
      </c>
      <c r="M176" t="s">
        <v>80</v>
      </c>
      <c r="N176">
        <v>361</v>
      </c>
      <c r="O176" t="str">
        <f>VLOOKUP(N176,Клиенты_[],4,FALSE)</f>
        <v>да</v>
      </c>
      <c r="P176" s="35">
        <f>VLOOKUP(N176,Клиенты_[],5,FALSE)</f>
        <v>44831</v>
      </c>
      <c r="Q176" s="23">
        <f t="shared" si="34"/>
        <v>538</v>
      </c>
      <c r="R176" t="str">
        <f>VLOOKUP(N176,Клиенты_[],7,FALSE)</f>
        <v>Узбекистан</v>
      </c>
      <c r="S176" s="20" t="str">
        <f>VLOOKUP(N176,Клиенты_[],8,FALSE)</f>
        <v>Жанна</v>
      </c>
      <c r="T176" s="20">
        <f t="shared" si="35"/>
        <v>1</v>
      </c>
      <c r="U176" s="20">
        <f t="shared" si="36"/>
        <v>466</v>
      </c>
      <c r="V176" s="20">
        <f t="shared" si="37"/>
        <v>466</v>
      </c>
      <c r="W176" s="20">
        <f t="shared" si="38"/>
        <v>191</v>
      </c>
      <c r="X176" s="20">
        <f t="shared" si="29"/>
        <v>1</v>
      </c>
    </row>
    <row r="177" spans="1:24" x14ac:dyDescent="0.3">
      <c r="A177">
        <v>176</v>
      </c>
      <c r="B177">
        <v>243</v>
      </c>
      <c r="C177" t="str">
        <f>VLOOKUP(Продажи_[[#This Row],[id товара]],Товары_[],3,FALSE)</f>
        <v>Белый Злат</v>
      </c>
      <c r="D177" t="str">
        <f>VLOOKUP(Продажи_[[#This Row],[id товара]],Товары_[],2,FALSE)</f>
        <v>Рис</v>
      </c>
      <c r="E177" s="22">
        <v>494</v>
      </c>
      <c r="F177" s="21">
        <f t="shared" si="30"/>
        <v>258.375</v>
      </c>
      <c r="G177" s="26">
        <f t="shared" si="31"/>
        <v>0.91194968553459121</v>
      </c>
      <c r="H177" s="31">
        <f t="shared" si="32"/>
        <v>269.70588235294116</v>
      </c>
      <c r="I177" s="26">
        <f t="shared" si="33"/>
        <v>0.83162486368593247</v>
      </c>
      <c r="J177">
        <v>5</v>
      </c>
      <c r="K177" s="22">
        <v>2470</v>
      </c>
      <c r="L177" s="1">
        <v>45353</v>
      </c>
      <c r="M177" t="s">
        <v>81</v>
      </c>
      <c r="N177">
        <v>358</v>
      </c>
      <c r="O177" t="str">
        <f>VLOOKUP(N177,Клиенты_[],4,FALSE)</f>
        <v>да</v>
      </c>
      <c r="P177" s="35">
        <f>VLOOKUP(N177,Клиенты_[],5,FALSE)</f>
        <v>44771</v>
      </c>
      <c r="Q177" s="23">
        <f t="shared" si="34"/>
        <v>582</v>
      </c>
      <c r="R177" t="str">
        <f>VLOOKUP(N177,Клиенты_[],7,FALSE)</f>
        <v>Украина</v>
      </c>
      <c r="S177" s="20" t="str">
        <f>VLOOKUP(N177,Клиенты_[],8,FALSE)</f>
        <v>Евфросиния</v>
      </c>
      <c r="T177" s="20">
        <f t="shared" si="35"/>
        <v>3</v>
      </c>
      <c r="U177" s="20">
        <f t="shared" si="36"/>
        <v>3802</v>
      </c>
      <c r="V177" s="20">
        <f t="shared" si="37"/>
        <v>1267.3333333333333</v>
      </c>
      <c r="W177" s="20">
        <f t="shared" si="38"/>
        <v>187</v>
      </c>
      <c r="X177" s="20">
        <f t="shared" si="29"/>
        <v>0.33333333333333331</v>
      </c>
    </row>
    <row r="178" spans="1:24" x14ac:dyDescent="0.3">
      <c r="A178">
        <v>177</v>
      </c>
      <c r="B178">
        <v>432</v>
      </c>
      <c r="C178" t="str">
        <f>VLOOKUP(Продажи_[[#This Row],[id товара]],Товары_[],3,FALSE)</f>
        <v>Борилла</v>
      </c>
      <c r="D178" t="str">
        <f>VLOOKUP(Продажи_[[#This Row],[id товара]],Товары_[],2,FALSE)</f>
        <v>Макароны</v>
      </c>
      <c r="E178" s="22">
        <v>305</v>
      </c>
      <c r="F178" s="21">
        <f t="shared" si="30"/>
        <v>265.47674418604652</v>
      </c>
      <c r="G178" s="26">
        <f t="shared" si="31"/>
        <v>0.14887652752836056</v>
      </c>
      <c r="H178" s="31">
        <f t="shared" si="32"/>
        <v>236.27586206896552</v>
      </c>
      <c r="I178" s="26">
        <f t="shared" si="33"/>
        <v>0.29086398131932278</v>
      </c>
      <c r="J178">
        <v>3</v>
      </c>
      <c r="K178" s="22">
        <v>915</v>
      </c>
      <c r="L178" s="1">
        <v>45413</v>
      </c>
      <c r="M178" t="s">
        <v>79</v>
      </c>
      <c r="N178">
        <v>44</v>
      </c>
      <c r="O178" t="str">
        <f>VLOOKUP(N178,Клиенты_[],4,FALSE)</f>
        <v>нет</v>
      </c>
      <c r="P178" s="35">
        <f>VLOOKUP(N178,Клиенты_[],5,FALSE)</f>
        <v>44701</v>
      </c>
      <c r="Q178" s="23">
        <f t="shared" si="34"/>
        <v>712</v>
      </c>
      <c r="R178" t="str">
        <f>VLOOKUP(N178,Клиенты_[],7,FALSE)</f>
        <v>Беларусь</v>
      </c>
      <c r="S178" s="20" t="str">
        <f>VLOOKUP(N178,Клиенты_[],8,FALSE)</f>
        <v>Кир</v>
      </c>
      <c r="T178" s="20">
        <f t="shared" si="35"/>
        <v>3</v>
      </c>
      <c r="U178" s="20">
        <f t="shared" si="36"/>
        <v>1399</v>
      </c>
      <c r="V178" s="20">
        <f t="shared" si="37"/>
        <v>466.33333333333331</v>
      </c>
      <c r="W178" s="20">
        <f t="shared" si="38"/>
        <v>122</v>
      </c>
      <c r="X178" s="20">
        <f t="shared" si="29"/>
        <v>0.33333333333333331</v>
      </c>
    </row>
    <row r="179" spans="1:24" x14ac:dyDescent="0.3">
      <c r="A179">
        <v>178</v>
      </c>
      <c r="B179">
        <v>159</v>
      </c>
      <c r="C179" t="str">
        <f>VLOOKUP(Продажи_[[#This Row],[id товара]],Товары_[],3,FALSE)</f>
        <v>Националь</v>
      </c>
      <c r="D179" t="str">
        <f>VLOOKUP(Продажи_[[#This Row],[id товара]],Товары_[],2,FALSE)</f>
        <v>Крупа</v>
      </c>
      <c r="E179" s="22">
        <v>173</v>
      </c>
      <c r="F179" s="21">
        <f t="shared" si="30"/>
        <v>255.11627906976744</v>
      </c>
      <c r="G179" s="26">
        <f t="shared" si="31"/>
        <v>-0.32187784867821334</v>
      </c>
      <c r="H179" s="31">
        <f t="shared" si="32"/>
        <v>274.28571428571428</v>
      </c>
      <c r="I179" s="26">
        <f t="shared" si="33"/>
        <v>-0.36927083333333333</v>
      </c>
      <c r="J179">
        <v>4</v>
      </c>
      <c r="K179" s="22">
        <v>692</v>
      </c>
      <c r="L179" s="1">
        <v>45175</v>
      </c>
      <c r="M179" t="s">
        <v>68</v>
      </c>
      <c r="N179">
        <v>416</v>
      </c>
      <c r="O179" t="str">
        <f>VLOOKUP(N179,Клиенты_[],4,FALSE)</f>
        <v>нет</v>
      </c>
      <c r="P179" s="35">
        <f>VLOOKUP(N179,Клиенты_[],5,FALSE)</f>
        <v>44703</v>
      </c>
      <c r="Q179" s="23">
        <f t="shared" si="34"/>
        <v>472</v>
      </c>
      <c r="R179" t="str">
        <f>VLOOKUP(N179,Клиенты_[],7,FALSE)</f>
        <v>Таджикистан</v>
      </c>
      <c r="S179" s="20" t="str">
        <f>VLOOKUP(N179,Клиенты_[],8,FALSE)</f>
        <v>Гостомысл</v>
      </c>
      <c r="T179" s="20">
        <f t="shared" si="35"/>
        <v>2</v>
      </c>
      <c r="U179" s="20">
        <f t="shared" si="36"/>
        <v>852</v>
      </c>
      <c r="V179" s="20">
        <f t="shared" si="37"/>
        <v>426</v>
      </c>
      <c r="W179" s="20">
        <f t="shared" si="38"/>
        <v>186</v>
      </c>
      <c r="X179" s="20">
        <f t="shared" si="29"/>
        <v>0.5</v>
      </c>
    </row>
    <row r="180" spans="1:24" x14ac:dyDescent="0.3">
      <c r="A180">
        <v>542</v>
      </c>
      <c r="B180">
        <v>248</v>
      </c>
      <c r="C180" t="str">
        <f>VLOOKUP(Продажи_[[#This Row],[id товара]],Товары_[],3,FALSE)</f>
        <v>Красный Октябрь</v>
      </c>
      <c r="D180" t="str">
        <f>VLOOKUP(Продажи_[[#This Row],[id товара]],Товары_[],2,FALSE)</f>
        <v>Конфеты</v>
      </c>
      <c r="E180" s="22">
        <v>497</v>
      </c>
      <c r="F180" s="21">
        <f t="shared" si="30"/>
        <v>267.85483870967744</v>
      </c>
      <c r="G180" s="26">
        <f t="shared" si="31"/>
        <v>0.85548262780755091</v>
      </c>
      <c r="H180" s="31">
        <f t="shared" si="32"/>
        <v>273.625</v>
      </c>
      <c r="I180" s="26">
        <f t="shared" si="33"/>
        <v>0.81635449977158525</v>
      </c>
      <c r="J180">
        <v>2</v>
      </c>
      <c r="K180" s="22">
        <v>994</v>
      </c>
      <c r="L180" s="1">
        <v>45051</v>
      </c>
      <c r="M180" t="s">
        <v>76</v>
      </c>
      <c r="N180">
        <v>116</v>
      </c>
      <c r="O180" t="str">
        <f>VLOOKUP(N180,Клиенты_[],4,FALSE)</f>
        <v>нет</v>
      </c>
      <c r="P180" s="35">
        <f>VLOOKUP(N180,Клиенты_[],5,FALSE)</f>
        <v>44643</v>
      </c>
      <c r="Q180" s="23">
        <f t="shared" si="34"/>
        <v>408</v>
      </c>
      <c r="R180" t="str">
        <f>VLOOKUP(N180,Клиенты_[],7,FALSE)</f>
        <v>Россия</v>
      </c>
      <c r="S180" s="20" t="str">
        <f>VLOOKUP(N180,Клиенты_[],8,FALSE)</f>
        <v>Вера</v>
      </c>
      <c r="T180" s="20">
        <f t="shared" si="35"/>
        <v>3</v>
      </c>
      <c r="U180" s="20">
        <f t="shared" si="36"/>
        <v>2303</v>
      </c>
      <c r="V180" s="20">
        <f t="shared" si="37"/>
        <v>767.66666666666663</v>
      </c>
      <c r="W180" s="20">
        <f t="shared" si="38"/>
        <v>314</v>
      </c>
      <c r="X180" s="20">
        <f t="shared" si="29"/>
        <v>0.33333333333333331</v>
      </c>
    </row>
    <row r="181" spans="1:24" x14ac:dyDescent="0.3">
      <c r="A181">
        <v>180</v>
      </c>
      <c r="B181">
        <v>110</v>
      </c>
      <c r="C181" t="str">
        <f>VLOOKUP(Продажи_[[#This Row],[id товара]],Товары_[],3,FALSE)</f>
        <v>Паста Зара</v>
      </c>
      <c r="D181" t="str">
        <f>VLOOKUP(Продажи_[[#This Row],[id товара]],Товары_[],2,FALSE)</f>
        <v>Макароны</v>
      </c>
      <c r="E181" s="22">
        <v>261</v>
      </c>
      <c r="F181" s="21">
        <f t="shared" si="30"/>
        <v>265.47674418604652</v>
      </c>
      <c r="G181" s="26">
        <f t="shared" si="31"/>
        <v>-1.6863037098681644E-2</v>
      </c>
      <c r="H181" s="31">
        <f t="shared" si="32"/>
        <v>276.67567567567568</v>
      </c>
      <c r="I181" s="26">
        <f t="shared" si="33"/>
        <v>-5.6657223796033995E-2</v>
      </c>
      <c r="J181">
        <v>1</v>
      </c>
      <c r="K181" s="22">
        <v>261</v>
      </c>
      <c r="L181" s="1">
        <v>45325</v>
      </c>
      <c r="M181" t="s">
        <v>75</v>
      </c>
      <c r="N181">
        <v>223</v>
      </c>
      <c r="O181" t="str">
        <f>VLOOKUP(N181,Клиенты_[],4,FALSE)</f>
        <v>да</v>
      </c>
      <c r="P181" s="35">
        <f>VLOOKUP(N181,Клиенты_[],5,FALSE)</f>
        <v>44893</v>
      </c>
      <c r="Q181" s="23">
        <f t="shared" si="34"/>
        <v>432</v>
      </c>
      <c r="R181" t="str">
        <f>VLOOKUP(N181,Клиенты_[],7,FALSE)</f>
        <v>Украина</v>
      </c>
      <c r="S181" s="20" t="str">
        <f>VLOOKUP(N181,Клиенты_[],8,FALSE)</f>
        <v>Вероника</v>
      </c>
      <c r="T181" s="20">
        <f t="shared" si="35"/>
        <v>2</v>
      </c>
      <c r="U181" s="20">
        <f t="shared" si="36"/>
        <v>1099</v>
      </c>
      <c r="V181" s="20">
        <f t="shared" si="37"/>
        <v>549.5</v>
      </c>
      <c r="W181" s="20">
        <f t="shared" si="38"/>
        <v>187</v>
      </c>
      <c r="X181" s="20">
        <f t="shared" si="29"/>
        <v>0.5</v>
      </c>
    </row>
    <row r="182" spans="1:24" x14ac:dyDescent="0.3">
      <c r="A182">
        <v>635</v>
      </c>
      <c r="B182">
        <v>4</v>
      </c>
      <c r="C182" t="str">
        <f>VLOOKUP(Продажи_[[#This Row],[id товара]],Товары_[],3,FALSE)</f>
        <v>Белый Злат</v>
      </c>
      <c r="D182" t="str">
        <f>VLOOKUP(Продажи_[[#This Row],[id товара]],Товары_[],2,FALSE)</f>
        <v>Рис</v>
      </c>
      <c r="E182" s="22">
        <v>151</v>
      </c>
      <c r="F182" s="21">
        <f t="shared" si="30"/>
        <v>258.375</v>
      </c>
      <c r="G182" s="26">
        <f t="shared" si="31"/>
        <v>-0.41557813255926468</v>
      </c>
      <c r="H182" s="31">
        <f t="shared" si="32"/>
        <v>269.70588235294116</v>
      </c>
      <c r="I182" s="26">
        <f t="shared" si="33"/>
        <v>-0.44013086150490732</v>
      </c>
      <c r="J182">
        <v>4</v>
      </c>
      <c r="K182" s="22">
        <v>604</v>
      </c>
      <c r="L182" s="1">
        <v>45286</v>
      </c>
      <c r="M182" t="s">
        <v>85</v>
      </c>
      <c r="N182">
        <v>116</v>
      </c>
      <c r="O182" t="str">
        <f>VLOOKUP(N182,Клиенты_[],4,FALSE)</f>
        <v>нет</v>
      </c>
      <c r="P182" s="35">
        <f>VLOOKUP(N182,Клиенты_[],5,FALSE)</f>
        <v>44643</v>
      </c>
      <c r="Q182" s="23">
        <f t="shared" si="34"/>
        <v>643</v>
      </c>
      <c r="R182" t="str">
        <f>VLOOKUP(N182,Клиенты_[],7,FALSE)</f>
        <v>Россия</v>
      </c>
      <c r="S182" s="20" t="str">
        <f>VLOOKUP(N182,Клиенты_[],8,FALSE)</f>
        <v>Вера</v>
      </c>
      <c r="T182" s="20">
        <f t="shared" si="35"/>
        <v>3</v>
      </c>
      <c r="U182" s="20">
        <f t="shared" si="36"/>
        <v>2303</v>
      </c>
      <c r="V182" s="20">
        <f t="shared" si="37"/>
        <v>767.66666666666663</v>
      </c>
      <c r="W182" s="20">
        <f t="shared" si="38"/>
        <v>314</v>
      </c>
      <c r="X182" s="20">
        <f t="shared" si="29"/>
        <v>0.33333333333333331</v>
      </c>
    </row>
    <row r="183" spans="1:24" x14ac:dyDescent="0.3">
      <c r="A183">
        <v>182</v>
      </c>
      <c r="B183">
        <v>7</v>
      </c>
      <c r="C183" t="str">
        <f>VLOOKUP(Продажи_[[#This Row],[id товара]],Товары_[],3,FALSE)</f>
        <v>President</v>
      </c>
      <c r="D183" t="str">
        <f>VLOOKUP(Продажи_[[#This Row],[id товара]],Товары_[],2,FALSE)</f>
        <v>Сыр</v>
      </c>
      <c r="E183" s="22">
        <v>114</v>
      </c>
      <c r="F183" s="21">
        <f t="shared" si="30"/>
        <v>262.63492063492066</v>
      </c>
      <c r="G183" s="26">
        <f t="shared" si="31"/>
        <v>-0.56593738667956006</v>
      </c>
      <c r="H183" s="31">
        <f t="shared" si="32"/>
        <v>238.72222222222223</v>
      </c>
      <c r="I183" s="26">
        <f t="shared" si="33"/>
        <v>-0.52245752850826155</v>
      </c>
      <c r="J183">
        <v>3</v>
      </c>
      <c r="K183" s="22">
        <v>342</v>
      </c>
      <c r="L183" s="1">
        <v>45244</v>
      </c>
      <c r="M183" t="s">
        <v>79</v>
      </c>
      <c r="N183">
        <v>180</v>
      </c>
      <c r="O183" t="str">
        <f>VLOOKUP(N183,Клиенты_[],4,FALSE)</f>
        <v>нет</v>
      </c>
      <c r="P183" s="35">
        <f>VLOOKUP(N183,Клиенты_[],5,FALSE)</f>
        <v>44616</v>
      </c>
      <c r="Q183" s="23">
        <f t="shared" si="34"/>
        <v>628</v>
      </c>
      <c r="R183" t="str">
        <f>VLOOKUP(N183,Клиенты_[],7,FALSE)</f>
        <v>Беларусь</v>
      </c>
      <c r="S183" s="20" t="str">
        <f>VLOOKUP(N183,Клиенты_[],8,FALSE)</f>
        <v>Калинин</v>
      </c>
      <c r="T183" s="20">
        <f t="shared" si="35"/>
        <v>1</v>
      </c>
      <c r="U183" s="20">
        <f t="shared" si="36"/>
        <v>342</v>
      </c>
      <c r="V183" s="20">
        <f t="shared" si="37"/>
        <v>342</v>
      </c>
      <c r="W183" s="20">
        <f t="shared" si="38"/>
        <v>122</v>
      </c>
      <c r="X183" s="20">
        <f t="shared" si="29"/>
        <v>1</v>
      </c>
    </row>
    <row r="184" spans="1:24" x14ac:dyDescent="0.3">
      <c r="A184">
        <v>115</v>
      </c>
      <c r="B184">
        <v>490</v>
      </c>
      <c r="C184" t="str">
        <f>VLOOKUP(Продажи_[[#This Row],[id товара]],Товары_[],3,FALSE)</f>
        <v>Сырная долина</v>
      </c>
      <c r="D184" t="str">
        <f>VLOOKUP(Продажи_[[#This Row],[id товара]],Товары_[],2,FALSE)</f>
        <v>Сыр</v>
      </c>
      <c r="E184" s="22">
        <v>219</v>
      </c>
      <c r="F184" s="21">
        <f t="shared" si="30"/>
        <v>262.63492063492066</v>
      </c>
      <c r="G184" s="26">
        <f t="shared" si="31"/>
        <v>-0.16614287441073383</v>
      </c>
      <c r="H184" s="31">
        <f t="shared" si="32"/>
        <v>271</v>
      </c>
      <c r="I184" s="26">
        <f t="shared" si="33"/>
        <v>-0.19188191881918815</v>
      </c>
      <c r="J184">
        <v>1</v>
      </c>
      <c r="K184" s="22">
        <v>219</v>
      </c>
      <c r="L184" s="1">
        <v>44948</v>
      </c>
      <c r="M184" t="s">
        <v>78</v>
      </c>
      <c r="N184">
        <v>119</v>
      </c>
      <c r="O184" t="str">
        <f>VLOOKUP(N184,Клиенты_[],4,FALSE)</f>
        <v>нет</v>
      </c>
      <c r="P184" s="35">
        <f>VLOOKUP(N184,Клиенты_[],5,FALSE)</f>
        <v>44690</v>
      </c>
      <c r="Q184" s="23">
        <f t="shared" si="34"/>
        <v>258</v>
      </c>
      <c r="R184" t="str">
        <f>VLOOKUP(N184,Клиенты_[],7,FALSE)</f>
        <v>Россия</v>
      </c>
      <c r="S184" s="20" t="str">
        <f>VLOOKUP(N184,Клиенты_[],8,FALSE)</f>
        <v>Никитин</v>
      </c>
      <c r="T184" s="20">
        <f t="shared" si="35"/>
        <v>2</v>
      </c>
      <c r="U184" s="20">
        <f t="shared" si="36"/>
        <v>1747</v>
      </c>
      <c r="V184" s="20">
        <f t="shared" si="37"/>
        <v>873.5</v>
      </c>
      <c r="W184" s="20">
        <f t="shared" si="38"/>
        <v>314</v>
      </c>
      <c r="X184" s="20">
        <f t="shared" si="29"/>
        <v>0.5</v>
      </c>
    </row>
    <row r="185" spans="1:24" x14ac:dyDescent="0.3">
      <c r="A185">
        <v>818</v>
      </c>
      <c r="B185">
        <v>354</v>
      </c>
      <c r="C185" t="str">
        <f>VLOOKUP(Продажи_[[#This Row],[id товара]],Товары_[],3,FALSE)</f>
        <v>Lipton</v>
      </c>
      <c r="D185" t="str">
        <f>VLOOKUP(Продажи_[[#This Row],[id товара]],Товары_[],2,FALSE)</f>
        <v>Чай</v>
      </c>
      <c r="E185" s="22">
        <v>382</v>
      </c>
      <c r="F185" s="21">
        <f t="shared" si="30"/>
        <v>271.18181818181819</v>
      </c>
      <c r="G185" s="26">
        <f t="shared" si="31"/>
        <v>0.40864901106268858</v>
      </c>
      <c r="H185" s="31">
        <f t="shared" si="32"/>
        <v>260.15789473684208</v>
      </c>
      <c r="I185" s="26">
        <f t="shared" si="33"/>
        <v>0.46833906534493241</v>
      </c>
      <c r="J185">
        <v>4</v>
      </c>
      <c r="K185" s="22">
        <v>1528</v>
      </c>
      <c r="L185" s="1">
        <v>44939</v>
      </c>
      <c r="M185" t="s">
        <v>73</v>
      </c>
      <c r="N185">
        <v>119</v>
      </c>
      <c r="O185" t="str">
        <f>VLOOKUP(N185,Клиенты_[],4,FALSE)</f>
        <v>нет</v>
      </c>
      <c r="P185" s="35">
        <f>VLOOKUP(N185,Клиенты_[],5,FALSE)</f>
        <v>44690</v>
      </c>
      <c r="Q185" s="23">
        <f t="shared" si="34"/>
        <v>249</v>
      </c>
      <c r="R185" t="str">
        <f>VLOOKUP(N185,Клиенты_[],7,FALSE)</f>
        <v>Россия</v>
      </c>
      <c r="S185" s="20" t="str">
        <f>VLOOKUP(N185,Клиенты_[],8,FALSE)</f>
        <v>Никитин</v>
      </c>
      <c r="T185" s="20">
        <f t="shared" si="35"/>
        <v>2</v>
      </c>
      <c r="U185" s="20">
        <f t="shared" si="36"/>
        <v>1747</v>
      </c>
      <c r="V185" s="20">
        <f t="shared" si="37"/>
        <v>873.5</v>
      </c>
      <c r="W185" s="20">
        <f t="shared" si="38"/>
        <v>314</v>
      </c>
      <c r="X185" s="20">
        <f t="shared" si="29"/>
        <v>0.5</v>
      </c>
    </row>
    <row r="186" spans="1:24" x14ac:dyDescent="0.3">
      <c r="A186">
        <v>185</v>
      </c>
      <c r="B186">
        <v>158</v>
      </c>
      <c r="C186" t="str">
        <f>VLOOKUP(Продажи_[[#This Row],[id товара]],Товары_[],3,FALSE)</f>
        <v>Сладов</v>
      </c>
      <c r="D186" t="str">
        <f>VLOOKUP(Продажи_[[#This Row],[id товара]],Товары_[],2,FALSE)</f>
        <v>Сахар</v>
      </c>
      <c r="E186" s="22">
        <v>51</v>
      </c>
      <c r="F186" s="21">
        <f t="shared" si="30"/>
        <v>252.76271186440678</v>
      </c>
      <c r="G186" s="26">
        <f t="shared" si="31"/>
        <v>-0.7982297324481995</v>
      </c>
      <c r="H186" s="31">
        <f t="shared" si="32"/>
        <v>240.26666666666668</v>
      </c>
      <c r="I186" s="26">
        <f t="shared" si="33"/>
        <v>-0.78773584905660377</v>
      </c>
      <c r="J186">
        <v>2</v>
      </c>
      <c r="K186" s="22">
        <v>102</v>
      </c>
      <c r="L186" s="1">
        <v>45325</v>
      </c>
      <c r="M186" t="s">
        <v>74</v>
      </c>
      <c r="N186">
        <v>159</v>
      </c>
      <c r="O186" t="str">
        <f>VLOOKUP(N186,Клиенты_[],4,FALSE)</f>
        <v>нет</v>
      </c>
      <c r="P186" s="35">
        <f>VLOOKUP(N186,Клиенты_[],5,FALSE)</f>
        <v>44686</v>
      </c>
      <c r="Q186" s="23">
        <f t="shared" si="34"/>
        <v>639</v>
      </c>
      <c r="R186" t="str">
        <f>VLOOKUP(N186,Клиенты_[],7,FALSE)</f>
        <v>Узбекистан</v>
      </c>
      <c r="S186" s="20" t="str">
        <f>VLOOKUP(N186,Клиенты_[],8,FALSE)</f>
        <v>Марк</v>
      </c>
      <c r="T186" s="20">
        <f t="shared" si="35"/>
        <v>2</v>
      </c>
      <c r="U186" s="20">
        <f t="shared" si="36"/>
        <v>690</v>
      </c>
      <c r="V186" s="20">
        <f t="shared" si="37"/>
        <v>345</v>
      </c>
      <c r="W186" s="20">
        <f t="shared" si="38"/>
        <v>191</v>
      </c>
      <c r="X186" s="20">
        <f t="shared" si="29"/>
        <v>0.5</v>
      </c>
    </row>
    <row r="187" spans="1:24" x14ac:dyDescent="0.3">
      <c r="A187">
        <v>300</v>
      </c>
      <c r="B187">
        <v>421</v>
      </c>
      <c r="C187" t="str">
        <f>VLOOKUP(Продажи_[[#This Row],[id товара]],Товары_[],3,FALSE)</f>
        <v>Greenfield</v>
      </c>
      <c r="D187" t="str">
        <f>VLOOKUP(Продажи_[[#This Row],[id товара]],Товары_[],2,FALSE)</f>
        <v>Чай</v>
      </c>
      <c r="E187" s="22">
        <v>145</v>
      </c>
      <c r="F187" s="21">
        <f t="shared" si="30"/>
        <v>271.18181818181819</v>
      </c>
      <c r="G187" s="26">
        <f t="shared" si="31"/>
        <v>-0.46530338585316799</v>
      </c>
      <c r="H187" s="31">
        <f t="shared" si="32"/>
        <v>291.45454545454544</v>
      </c>
      <c r="I187" s="26">
        <f t="shared" si="33"/>
        <v>-0.50249532127261376</v>
      </c>
      <c r="J187">
        <v>4</v>
      </c>
      <c r="K187" s="22">
        <v>580</v>
      </c>
      <c r="L187" s="1">
        <v>45323</v>
      </c>
      <c r="M187" t="s">
        <v>75</v>
      </c>
      <c r="N187">
        <v>120</v>
      </c>
      <c r="O187" t="str">
        <f>VLOOKUP(N187,Клиенты_[],4,FALSE)</f>
        <v>да</v>
      </c>
      <c r="P187" s="35">
        <f>VLOOKUP(N187,Клиенты_[],5,FALSE)</f>
        <v>44691</v>
      </c>
      <c r="Q187" s="23">
        <f t="shared" si="34"/>
        <v>632</v>
      </c>
      <c r="R187" t="str">
        <f>VLOOKUP(N187,Клиенты_[],7,FALSE)</f>
        <v>Россия</v>
      </c>
      <c r="S187" s="20" t="str">
        <f>VLOOKUP(N187,Клиенты_[],8,FALSE)</f>
        <v>Велимир</v>
      </c>
      <c r="T187" s="20">
        <f t="shared" si="35"/>
        <v>1</v>
      </c>
      <c r="U187" s="20">
        <f t="shared" si="36"/>
        <v>580</v>
      </c>
      <c r="V187" s="20">
        <f t="shared" si="37"/>
        <v>580</v>
      </c>
      <c r="W187" s="20">
        <f t="shared" si="38"/>
        <v>314</v>
      </c>
      <c r="X187" s="20">
        <f t="shared" si="29"/>
        <v>1</v>
      </c>
    </row>
    <row r="188" spans="1:24" x14ac:dyDescent="0.3">
      <c r="A188">
        <v>187</v>
      </c>
      <c r="B188">
        <v>428</v>
      </c>
      <c r="C188" t="str">
        <f>VLOOKUP(Продажи_[[#This Row],[id товара]],Товары_[],3,FALSE)</f>
        <v>Бабаевский</v>
      </c>
      <c r="D188" t="str">
        <f>VLOOKUP(Продажи_[[#This Row],[id товара]],Товары_[],2,FALSE)</f>
        <v>Конфеты</v>
      </c>
      <c r="E188" s="22">
        <v>156</v>
      </c>
      <c r="F188" s="21">
        <f t="shared" si="30"/>
        <v>267.85483870967744</v>
      </c>
      <c r="G188" s="26">
        <f t="shared" si="31"/>
        <v>-0.41759499006443068</v>
      </c>
      <c r="H188" s="31">
        <f t="shared" si="32"/>
        <v>250.25925925925927</v>
      </c>
      <c r="I188" s="26">
        <f t="shared" si="33"/>
        <v>-0.3766464407281338</v>
      </c>
      <c r="J188">
        <v>1</v>
      </c>
      <c r="K188" s="22">
        <v>156</v>
      </c>
      <c r="L188" s="1">
        <v>45421</v>
      </c>
      <c r="M188" t="s">
        <v>73</v>
      </c>
      <c r="N188">
        <v>325</v>
      </c>
      <c r="O188" t="str">
        <f>VLOOKUP(N188,Клиенты_[],4,FALSE)</f>
        <v>нет</v>
      </c>
      <c r="P188" s="35">
        <f>VLOOKUP(N188,Клиенты_[],5,FALSE)</f>
        <v>44875</v>
      </c>
      <c r="Q188" s="23">
        <f t="shared" si="34"/>
        <v>546</v>
      </c>
      <c r="R188" t="str">
        <f>VLOOKUP(N188,Клиенты_[],7,FALSE)</f>
        <v>Таджикистан</v>
      </c>
      <c r="S188" s="20" t="str">
        <f>VLOOKUP(N188,Клиенты_[],8,FALSE)</f>
        <v>Милован</v>
      </c>
      <c r="T188" s="20">
        <f t="shared" si="35"/>
        <v>3</v>
      </c>
      <c r="U188" s="20">
        <f t="shared" si="36"/>
        <v>1075</v>
      </c>
      <c r="V188" s="20">
        <f t="shared" si="37"/>
        <v>358.33333333333331</v>
      </c>
      <c r="W188" s="20">
        <f t="shared" si="38"/>
        <v>186</v>
      </c>
      <c r="X188" s="20">
        <f t="shared" si="29"/>
        <v>0.33333333333333331</v>
      </c>
    </row>
    <row r="189" spans="1:24" x14ac:dyDescent="0.3">
      <c r="A189">
        <v>188</v>
      </c>
      <c r="B189">
        <v>192</v>
      </c>
      <c r="C189" t="str">
        <f>VLOOKUP(Продажи_[[#This Row],[id товара]],Товары_[],3,FALSE)</f>
        <v>Снежана</v>
      </c>
      <c r="D189" t="str">
        <f>VLOOKUP(Продажи_[[#This Row],[id товара]],Товары_[],2,FALSE)</f>
        <v>Мясо</v>
      </c>
      <c r="E189" s="22">
        <v>215</v>
      </c>
      <c r="F189" s="21">
        <f t="shared" si="30"/>
        <v>271.74545454545455</v>
      </c>
      <c r="G189" s="26">
        <f t="shared" si="31"/>
        <v>-0.2088184129532985</v>
      </c>
      <c r="H189" s="31">
        <f t="shared" si="32"/>
        <v>272.35294117647061</v>
      </c>
      <c r="I189" s="26">
        <f t="shared" si="33"/>
        <v>-0.21058315334773225</v>
      </c>
      <c r="J189">
        <v>1</v>
      </c>
      <c r="K189" s="22">
        <v>215</v>
      </c>
      <c r="L189" s="1">
        <v>45411</v>
      </c>
      <c r="M189" t="s">
        <v>84</v>
      </c>
      <c r="N189">
        <v>106</v>
      </c>
      <c r="O189" t="str">
        <f>VLOOKUP(N189,Клиенты_[],4,FALSE)</f>
        <v>да</v>
      </c>
      <c r="P189" s="35">
        <f>VLOOKUP(N189,Клиенты_[],5,FALSE)</f>
        <v>44858</v>
      </c>
      <c r="Q189" s="23">
        <f t="shared" si="34"/>
        <v>553</v>
      </c>
      <c r="R189" t="str">
        <f>VLOOKUP(N189,Клиенты_[],7,FALSE)</f>
        <v>Украина</v>
      </c>
      <c r="S189" s="20" t="str">
        <f>VLOOKUP(N189,Клиенты_[],8,FALSE)</f>
        <v>Таисия</v>
      </c>
      <c r="T189" s="20">
        <f t="shared" si="35"/>
        <v>3</v>
      </c>
      <c r="U189" s="20">
        <f t="shared" si="36"/>
        <v>2950</v>
      </c>
      <c r="V189" s="20">
        <f t="shared" si="37"/>
        <v>983.33333333333337</v>
      </c>
      <c r="W189" s="20">
        <f t="shared" si="38"/>
        <v>187</v>
      </c>
      <c r="X189" s="20">
        <f t="shared" si="29"/>
        <v>0.33333333333333331</v>
      </c>
    </row>
    <row r="190" spans="1:24" x14ac:dyDescent="0.3">
      <c r="A190">
        <v>189</v>
      </c>
      <c r="B190">
        <v>41</v>
      </c>
      <c r="C190" t="str">
        <f>VLOOKUP(Продажи_[[#This Row],[id товара]],Товары_[],3,FALSE)</f>
        <v>Агро-Альянс</v>
      </c>
      <c r="D190" t="str">
        <f>VLOOKUP(Продажи_[[#This Row],[id товара]],Товары_[],2,FALSE)</f>
        <v>Рис</v>
      </c>
      <c r="E190" s="22">
        <v>59</v>
      </c>
      <c r="F190" s="21">
        <f t="shared" si="30"/>
        <v>258.375</v>
      </c>
      <c r="G190" s="26">
        <f t="shared" si="31"/>
        <v>-0.77164973391388481</v>
      </c>
      <c r="H190" s="31">
        <f t="shared" si="32"/>
        <v>317.85714285714283</v>
      </c>
      <c r="I190" s="26">
        <f t="shared" si="33"/>
        <v>-0.81438202247191005</v>
      </c>
      <c r="J190">
        <v>1</v>
      </c>
      <c r="K190" s="22">
        <v>59</v>
      </c>
      <c r="L190" s="1">
        <v>45000</v>
      </c>
      <c r="M190" t="s">
        <v>67</v>
      </c>
      <c r="N190">
        <v>65</v>
      </c>
      <c r="O190" t="str">
        <f>VLOOKUP(N190,Клиенты_[],4,FALSE)</f>
        <v>нет</v>
      </c>
      <c r="P190" s="35">
        <f>VLOOKUP(N190,Клиенты_[],5,FALSE)</f>
        <v>44623</v>
      </c>
      <c r="Q190" s="23">
        <f t="shared" si="34"/>
        <v>377</v>
      </c>
      <c r="R190" t="str">
        <f>VLOOKUP(N190,Клиенты_[],7,FALSE)</f>
        <v>Украина</v>
      </c>
      <c r="S190" s="20" t="str">
        <f>VLOOKUP(N190,Клиенты_[],8,FALSE)</f>
        <v>Жанна</v>
      </c>
      <c r="T190" s="20">
        <f t="shared" si="35"/>
        <v>4</v>
      </c>
      <c r="U190" s="20">
        <f t="shared" si="36"/>
        <v>3215</v>
      </c>
      <c r="V190" s="20">
        <f t="shared" si="37"/>
        <v>803.75</v>
      </c>
      <c r="W190" s="20">
        <f t="shared" si="38"/>
        <v>187</v>
      </c>
      <c r="X190" s="20">
        <f t="shared" si="29"/>
        <v>0.25</v>
      </c>
    </row>
    <row r="191" spans="1:24" x14ac:dyDescent="0.3">
      <c r="A191">
        <v>252</v>
      </c>
      <c r="B191">
        <v>340</v>
      </c>
      <c r="C191" t="str">
        <f>VLOOKUP(Продажи_[[#This Row],[id товара]],Товары_[],3,FALSE)</f>
        <v>Карат</v>
      </c>
      <c r="D191" t="str">
        <f>VLOOKUP(Продажи_[[#This Row],[id товара]],Товары_[],2,FALSE)</f>
        <v>Сыр</v>
      </c>
      <c r="E191" s="22">
        <v>450</v>
      </c>
      <c r="F191" s="21">
        <f t="shared" si="30"/>
        <v>262.63492063492066</v>
      </c>
      <c r="G191" s="26">
        <f t="shared" si="31"/>
        <v>0.71340505258068387</v>
      </c>
      <c r="H191" s="31">
        <f t="shared" si="32"/>
        <v>311.33333333333331</v>
      </c>
      <c r="I191" s="26">
        <f t="shared" si="33"/>
        <v>0.4453961456102784</v>
      </c>
      <c r="J191">
        <v>3</v>
      </c>
      <c r="K191" s="22">
        <v>1350</v>
      </c>
      <c r="L191" s="1">
        <v>44933</v>
      </c>
      <c r="M191" t="s">
        <v>72</v>
      </c>
      <c r="N191">
        <v>121</v>
      </c>
      <c r="O191" t="str">
        <f>VLOOKUP(N191,Клиенты_[],4,FALSE)</f>
        <v>да</v>
      </c>
      <c r="P191" s="35">
        <f>VLOOKUP(N191,Клиенты_[],5,FALSE)</f>
        <v>44763</v>
      </c>
      <c r="Q191" s="23">
        <f t="shared" si="34"/>
        <v>170</v>
      </c>
      <c r="R191" t="str">
        <f>VLOOKUP(N191,Клиенты_[],7,FALSE)</f>
        <v>Россия</v>
      </c>
      <c r="S191" s="20" t="str">
        <f>VLOOKUP(N191,Клиенты_[],8,FALSE)</f>
        <v>Светлана</v>
      </c>
      <c r="T191" s="20">
        <f t="shared" si="35"/>
        <v>2</v>
      </c>
      <c r="U191" s="20">
        <f t="shared" si="36"/>
        <v>3258</v>
      </c>
      <c r="V191" s="20">
        <f t="shared" si="37"/>
        <v>1629</v>
      </c>
      <c r="W191" s="20">
        <f t="shared" si="38"/>
        <v>314</v>
      </c>
      <c r="X191" s="20">
        <f t="shared" si="29"/>
        <v>0.5</v>
      </c>
    </row>
    <row r="192" spans="1:24" x14ac:dyDescent="0.3">
      <c r="A192">
        <v>191</v>
      </c>
      <c r="B192">
        <v>270</v>
      </c>
      <c r="C192" t="str">
        <f>VLOOKUP(Продажи_[[#This Row],[id товара]],Товары_[],3,FALSE)</f>
        <v>Славянская</v>
      </c>
      <c r="D192" t="str">
        <f>VLOOKUP(Продажи_[[#This Row],[id товара]],Товары_[],2,FALSE)</f>
        <v>Соль</v>
      </c>
      <c r="E192" s="22">
        <v>484</v>
      </c>
      <c r="F192" s="21">
        <f t="shared" si="30"/>
        <v>264.8679245283019</v>
      </c>
      <c r="G192" s="26">
        <f t="shared" si="31"/>
        <v>0.82732582989029768</v>
      </c>
      <c r="H192" s="31">
        <f t="shared" si="32"/>
        <v>236.91666666666666</v>
      </c>
      <c r="I192" s="26">
        <f t="shared" si="33"/>
        <v>1.0429124164614842</v>
      </c>
      <c r="J192">
        <v>4</v>
      </c>
      <c r="K192" s="22">
        <v>1936</v>
      </c>
      <c r="L192" s="1">
        <v>45084</v>
      </c>
      <c r="M192" t="s">
        <v>66</v>
      </c>
      <c r="N192">
        <v>457</v>
      </c>
      <c r="O192" t="str">
        <f>VLOOKUP(N192,Клиенты_[],4,FALSE)</f>
        <v>нет</v>
      </c>
      <c r="P192" s="35">
        <f>VLOOKUP(N192,Клиенты_[],5,FALSE)</f>
        <v>44595</v>
      </c>
      <c r="Q192" s="23">
        <f t="shared" si="34"/>
        <v>489</v>
      </c>
      <c r="R192" t="str">
        <f>VLOOKUP(N192,Клиенты_[],7,FALSE)</f>
        <v>Таджикистан</v>
      </c>
      <c r="S192" s="20" t="str">
        <f>VLOOKUP(N192,Клиенты_[],8,FALSE)</f>
        <v>Валерия</v>
      </c>
      <c r="T192" s="20">
        <f t="shared" si="35"/>
        <v>2</v>
      </c>
      <c r="U192" s="20">
        <f t="shared" si="36"/>
        <v>2185</v>
      </c>
      <c r="V192" s="20">
        <f t="shared" si="37"/>
        <v>1092.5</v>
      </c>
      <c r="W192" s="20">
        <f t="shared" si="38"/>
        <v>186</v>
      </c>
      <c r="X192" s="20">
        <f t="shared" si="29"/>
        <v>0.5</v>
      </c>
    </row>
    <row r="193" spans="1:24" x14ac:dyDescent="0.3">
      <c r="A193">
        <v>192</v>
      </c>
      <c r="B193">
        <v>345</v>
      </c>
      <c r="C193" t="str">
        <f>VLOOKUP(Продажи_[[#This Row],[id товара]],Товары_[],3,FALSE)</f>
        <v>Рот Фронт</v>
      </c>
      <c r="D193" t="str">
        <f>VLOOKUP(Продажи_[[#This Row],[id товара]],Товары_[],2,FALSE)</f>
        <v>Конфеты</v>
      </c>
      <c r="E193" s="22">
        <v>257</v>
      </c>
      <c r="F193" s="21">
        <f t="shared" si="30"/>
        <v>267.85483870967744</v>
      </c>
      <c r="G193" s="26">
        <f t="shared" si="31"/>
        <v>-4.0525079785632578E-2</v>
      </c>
      <c r="H193" s="31">
        <f t="shared" si="32"/>
        <v>288.23809523809524</v>
      </c>
      <c r="I193" s="26">
        <f t="shared" si="33"/>
        <v>-0.10837601189492818</v>
      </c>
      <c r="J193">
        <v>1</v>
      </c>
      <c r="K193" s="22">
        <v>257</v>
      </c>
      <c r="L193" s="1">
        <v>44969</v>
      </c>
      <c r="M193" t="s">
        <v>67</v>
      </c>
      <c r="N193">
        <v>255</v>
      </c>
      <c r="O193" t="str">
        <f>VLOOKUP(N193,Клиенты_[],4,FALSE)</f>
        <v>да</v>
      </c>
      <c r="P193" s="35">
        <f>VLOOKUP(N193,Клиенты_[],5,FALSE)</f>
        <v>44793</v>
      </c>
      <c r="Q193" s="23">
        <f t="shared" si="34"/>
        <v>176</v>
      </c>
      <c r="R193" t="str">
        <f>VLOOKUP(N193,Клиенты_[],7,FALSE)</f>
        <v>Украина</v>
      </c>
      <c r="S193" s="20" t="str">
        <f>VLOOKUP(N193,Клиенты_[],8,FALSE)</f>
        <v>Филимон</v>
      </c>
      <c r="T193" s="20">
        <f t="shared" si="35"/>
        <v>7</v>
      </c>
      <c r="U193" s="20">
        <f t="shared" si="36"/>
        <v>2740</v>
      </c>
      <c r="V193" s="20">
        <f t="shared" si="37"/>
        <v>391.42857142857144</v>
      </c>
      <c r="W193" s="20">
        <f t="shared" si="38"/>
        <v>187</v>
      </c>
      <c r="X193" s="20">
        <f t="shared" si="29"/>
        <v>0.14285714285714285</v>
      </c>
    </row>
    <row r="194" spans="1:24" x14ac:dyDescent="0.3">
      <c r="A194">
        <v>193</v>
      </c>
      <c r="B194">
        <v>348</v>
      </c>
      <c r="C194" t="str">
        <f>VLOOKUP(Продажи_[[#This Row],[id товара]],Товары_[],3,FALSE)</f>
        <v>Estrella</v>
      </c>
      <c r="D194" t="str">
        <f>VLOOKUP(Продажи_[[#This Row],[id товара]],Товары_[],2,FALSE)</f>
        <v>Чипсы</v>
      </c>
      <c r="E194" s="22">
        <v>497</v>
      </c>
      <c r="F194" s="21">
        <f t="shared" si="30"/>
        <v>273.72549019607845</v>
      </c>
      <c r="G194" s="26">
        <f t="shared" si="31"/>
        <v>0.81568767908309447</v>
      </c>
      <c r="H194" s="31">
        <f t="shared" si="32"/>
        <v>266.27272727272725</v>
      </c>
      <c r="I194" s="26">
        <f t="shared" si="33"/>
        <v>0.8665073403892114</v>
      </c>
      <c r="J194">
        <v>3</v>
      </c>
      <c r="K194" s="22">
        <v>1491</v>
      </c>
      <c r="L194" s="1">
        <v>45276</v>
      </c>
      <c r="M194" t="s">
        <v>66</v>
      </c>
      <c r="N194">
        <v>42</v>
      </c>
      <c r="O194" t="str">
        <f>VLOOKUP(N194,Клиенты_[],4,FALSE)</f>
        <v>да</v>
      </c>
      <c r="P194" s="35">
        <f>VLOOKUP(N194,Клиенты_[],5,FALSE)</f>
        <v>44783</v>
      </c>
      <c r="Q194" s="23">
        <f t="shared" si="34"/>
        <v>493</v>
      </c>
      <c r="R194" t="str">
        <f>VLOOKUP(N194,Клиенты_[],7,FALSE)</f>
        <v>Таджикистан</v>
      </c>
      <c r="S194" s="20" t="str">
        <f>VLOOKUP(N194,Клиенты_[],8,FALSE)</f>
        <v>Панфил</v>
      </c>
      <c r="T194" s="20">
        <f t="shared" si="35"/>
        <v>7</v>
      </c>
      <c r="U194" s="20">
        <f t="shared" si="36"/>
        <v>6110</v>
      </c>
      <c r="V194" s="20">
        <f t="shared" si="37"/>
        <v>872.85714285714289</v>
      </c>
      <c r="W194" s="20">
        <f t="shared" si="38"/>
        <v>186</v>
      </c>
      <c r="X194" s="20">
        <f t="shared" ref="X194:X257" si="39">1/T194</f>
        <v>0.14285714285714285</v>
      </c>
    </row>
    <row r="195" spans="1:24" x14ac:dyDescent="0.3">
      <c r="A195">
        <v>194</v>
      </c>
      <c r="B195">
        <v>102</v>
      </c>
      <c r="C195" t="str">
        <f>VLOOKUP(Продажи_[[#This Row],[id товара]],Товары_[],3,FALSE)</f>
        <v>Белогорье</v>
      </c>
      <c r="D195" t="str">
        <f>VLOOKUP(Продажи_[[#This Row],[id товара]],Товары_[],2,FALSE)</f>
        <v>Печенье</v>
      </c>
      <c r="E195" s="22">
        <v>115</v>
      </c>
      <c r="F195" s="21">
        <f t="shared" si="30"/>
        <v>283.468085106383</v>
      </c>
      <c r="G195" s="26">
        <f t="shared" si="31"/>
        <v>-0.59431059070779857</v>
      </c>
      <c r="H195" s="31">
        <f t="shared" si="32"/>
        <v>249.5</v>
      </c>
      <c r="I195" s="26">
        <f t="shared" si="33"/>
        <v>-0.53907815631262523</v>
      </c>
      <c r="J195">
        <v>2</v>
      </c>
      <c r="K195" s="22">
        <v>230</v>
      </c>
      <c r="L195" s="1">
        <v>45380</v>
      </c>
      <c r="M195" t="s">
        <v>73</v>
      </c>
      <c r="N195">
        <v>385</v>
      </c>
      <c r="O195" t="str">
        <f>VLOOKUP(N195,Клиенты_[],4,FALSE)</f>
        <v>нет</v>
      </c>
      <c r="P195" s="35">
        <f>VLOOKUP(N195,Клиенты_[],5,FALSE)</f>
        <v>44753</v>
      </c>
      <c r="Q195" s="23">
        <f t="shared" si="34"/>
        <v>627</v>
      </c>
      <c r="R195" t="str">
        <f>VLOOKUP(N195,Клиенты_[],7,FALSE)</f>
        <v>Украина</v>
      </c>
      <c r="S195" s="20" t="str">
        <f>VLOOKUP(N195,Клиенты_[],8,FALSE)</f>
        <v>Геннадий</v>
      </c>
      <c r="T195" s="20">
        <f t="shared" si="35"/>
        <v>7</v>
      </c>
      <c r="U195" s="20">
        <f t="shared" si="36"/>
        <v>4334</v>
      </c>
      <c r="V195" s="20">
        <f t="shared" si="37"/>
        <v>619.14285714285711</v>
      </c>
      <c r="W195" s="20">
        <f t="shared" si="38"/>
        <v>187</v>
      </c>
      <c r="X195" s="20">
        <f t="shared" si="39"/>
        <v>0.14285714285714285</v>
      </c>
    </row>
    <row r="196" spans="1:24" x14ac:dyDescent="0.3">
      <c r="A196">
        <v>804</v>
      </c>
      <c r="B196">
        <v>223</v>
      </c>
      <c r="C196" t="str">
        <f>VLOOKUP(Продажи_[[#This Row],[id товара]],Товары_[],3,FALSE)</f>
        <v>Greenfield</v>
      </c>
      <c r="D196" t="str">
        <f>VLOOKUP(Продажи_[[#This Row],[id товара]],Товары_[],2,FALSE)</f>
        <v>Чай</v>
      </c>
      <c r="E196" s="22">
        <v>477</v>
      </c>
      <c r="F196" s="21">
        <f t="shared" si="30"/>
        <v>271.18181818181819</v>
      </c>
      <c r="G196" s="26">
        <f t="shared" si="31"/>
        <v>0.75896748240026812</v>
      </c>
      <c r="H196" s="31">
        <f t="shared" si="32"/>
        <v>291.45454545454544</v>
      </c>
      <c r="I196" s="26">
        <f t="shared" si="33"/>
        <v>0.63661883967560828</v>
      </c>
      <c r="J196">
        <v>4</v>
      </c>
      <c r="K196" s="22">
        <v>1908</v>
      </c>
      <c r="L196" s="1">
        <v>45064</v>
      </c>
      <c r="M196" t="s">
        <v>72</v>
      </c>
      <c r="N196">
        <v>121</v>
      </c>
      <c r="O196" t="str">
        <f>VLOOKUP(N196,Клиенты_[],4,FALSE)</f>
        <v>да</v>
      </c>
      <c r="P196" s="35">
        <f>VLOOKUP(N196,Клиенты_[],5,FALSE)</f>
        <v>44763</v>
      </c>
      <c r="Q196" s="23">
        <f t="shared" si="34"/>
        <v>301</v>
      </c>
      <c r="R196" t="str">
        <f>VLOOKUP(N196,Клиенты_[],7,FALSE)</f>
        <v>Россия</v>
      </c>
      <c r="S196" s="20" t="str">
        <f>VLOOKUP(N196,Клиенты_[],8,FALSE)</f>
        <v>Светлана</v>
      </c>
      <c r="T196" s="20">
        <f t="shared" si="35"/>
        <v>2</v>
      </c>
      <c r="U196" s="20">
        <f t="shared" si="36"/>
        <v>3258</v>
      </c>
      <c r="V196" s="20">
        <f t="shared" si="37"/>
        <v>1629</v>
      </c>
      <c r="W196" s="20">
        <f t="shared" si="38"/>
        <v>314</v>
      </c>
      <c r="X196" s="20">
        <f t="shared" si="39"/>
        <v>0.5</v>
      </c>
    </row>
    <row r="197" spans="1:24" x14ac:dyDescent="0.3">
      <c r="A197">
        <v>696</v>
      </c>
      <c r="B197">
        <v>80</v>
      </c>
      <c r="C197" t="str">
        <f>VLOOKUP(Продажи_[[#This Row],[id товара]],Товары_[],3,FALSE)</f>
        <v>Красный Октябрь</v>
      </c>
      <c r="D197" t="str">
        <f>VLOOKUP(Продажи_[[#This Row],[id товара]],Товары_[],2,FALSE)</f>
        <v>Конфеты</v>
      </c>
      <c r="E197" s="22">
        <v>135</v>
      </c>
      <c r="F197" s="21">
        <f t="shared" ref="F197:F260" si="40">AVERAGEIF($D:$D,D197,$E:$E)</f>
        <v>267.85483870967744</v>
      </c>
      <c r="G197" s="26">
        <f t="shared" ref="G197:G260" si="41">E197/F197-1</f>
        <v>-0.49599566447883425</v>
      </c>
      <c r="H197" s="31">
        <f t="shared" ref="H197:H260" si="42">AVERAGEIFS($E:$E,$D:$D,D197,$C:$C,C197)</f>
        <v>273.625</v>
      </c>
      <c r="I197" s="26">
        <f t="shared" ref="I197:I260" si="43">E197/H197-1</f>
        <v>-0.50662402923709449</v>
      </c>
      <c r="J197">
        <v>2</v>
      </c>
      <c r="K197" s="22">
        <v>270</v>
      </c>
      <c r="L197" s="1">
        <v>45296</v>
      </c>
      <c r="M197" t="s">
        <v>76</v>
      </c>
      <c r="N197">
        <v>123</v>
      </c>
      <c r="O197" t="str">
        <f>VLOOKUP(N197,Клиенты_[],4,FALSE)</f>
        <v>нет</v>
      </c>
      <c r="P197" s="35">
        <f>VLOOKUP(N197,Клиенты_[],5,FALSE)</f>
        <v>44600</v>
      </c>
      <c r="Q197" s="23">
        <f t="shared" ref="Q197:Q260" si="44">L197-P197</f>
        <v>696</v>
      </c>
      <c r="R197" t="str">
        <f>VLOOKUP(N197,Клиенты_[],7,FALSE)</f>
        <v>Россия</v>
      </c>
      <c r="S197" s="20" t="str">
        <f>VLOOKUP(N197,Клиенты_[],8,FALSE)</f>
        <v>Всеслав</v>
      </c>
      <c r="T197" s="20">
        <f t="shared" ref="T197:T260" si="45">COUNTIF(N:N,N197)</f>
        <v>1</v>
      </c>
      <c r="U197" s="20">
        <f t="shared" ref="U197:U260" si="46">SUMIF(N:N,N197,K:K)</f>
        <v>270</v>
      </c>
      <c r="V197" s="20">
        <f t="shared" ref="V197:V260" si="47">U197/T197</f>
        <v>270</v>
      </c>
      <c r="W197" s="20">
        <f t="shared" ref="W197:W260" si="48">COUNTIF(R:R,R197)</f>
        <v>314</v>
      </c>
      <c r="X197" s="20">
        <f t="shared" si="39"/>
        <v>1</v>
      </c>
    </row>
    <row r="198" spans="1:24" x14ac:dyDescent="0.3">
      <c r="A198">
        <v>422</v>
      </c>
      <c r="B198">
        <v>312</v>
      </c>
      <c r="C198" t="str">
        <f>VLOOKUP(Продажи_[[#This Row],[id товара]],Товары_[],3,FALSE)</f>
        <v>Каравай</v>
      </c>
      <c r="D198" t="str">
        <f>VLOOKUP(Продажи_[[#This Row],[id товара]],Товары_[],2,FALSE)</f>
        <v>Хлеб</v>
      </c>
      <c r="E198" s="22">
        <v>234</v>
      </c>
      <c r="F198" s="21">
        <f t="shared" si="40"/>
        <v>300.31818181818181</v>
      </c>
      <c r="G198" s="26">
        <f t="shared" si="41"/>
        <v>-0.22082639624640532</v>
      </c>
      <c r="H198" s="31">
        <f t="shared" si="42"/>
        <v>331.16666666666669</v>
      </c>
      <c r="I198" s="26">
        <f t="shared" si="43"/>
        <v>-0.29340714645193766</v>
      </c>
      <c r="J198">
        <v>1</v>
      </c>
      <c r="K198" s="22">
        <v>234</v>
      </c>
      <c r="L198" s="1">
        <v>44954</v>
      </c>
      <c r="M198" t="s">
        <v>76</v>
      </c>
      <c r="N198">
        <v>124</v>
      </c>
      <c r="O198" t="str">
        <f>VLOOKUP(N198,Клиенты_[],4,FALSE)</f>
        <v>да</v>
      </c>
      <c r="P198" s="35">
        <f>VLOOKUP(N198,Клиенты_[],5,FALSE)</f>
        <v>44795</v>
      </c>
      <c r="Q198" s="23">
        <f t="shared" si="44"/>
        <v>159</v>
      </c>
      <c r="R198" t="str">
        <f>VLOOKUP(N198,Клиенты_[],7,FALSE)</f>
        <v>Россия</v>
      </c>
      <c r="S198" s="20" t="str">
        <f>VLOOKUP(N198,Клиенты_[],8,FALSE)</f>
        <v>Ираклий</v>
      </c>
      <c r="T198" s="20">
        <f t="shared" si="45"/>
        <v>2</v>
      </c>
      <c r="U198" s="20">
        <f t="shared" si="46"/>
        <v>749</v>
      </c>
      <c r="V198" s="20">
        <f t="shared" si="47"/>
        <v>374.5</v>
      </c>
      <c r="W198" s="20">
        <f t="shared" si="48"/>
        <v>314</v>
      </c>
      <c r="X198" s="20">
        <f t="shared" si="39"/>
        <v>0.5</v>
      </c>
    </row>
    <row r="199" spans="1:24" x14ac:dyDescent="0.3">
      <c r="A199">
        <v>782</v>
      </c>
      <c r="B199">
        <v>460</v>
      </c>
      <c r="C199" t="str">
        <f>VLOOKUP(Продажи_[[#This Row],[id товара]],Товары_[],3,FALSE)</f>
        <v>Tchibo</v>
      </c>
      <c r="D199" t="str">
        <f>VLOOKUP(Продажи_[[#This Row],[id товара]],Товары_[],2,FALSE)</f>
        <v>Кофе</v>
      </c>
      <c r="E199" s="22">
        <v>103</v>
      </c>
      <c r="F199" s="21">
        <f t="shared" si="40"/>
        <v>249.02380952380952</v>
      </c>
      <c r="G199" s="26">
        <f t="shared" si="41"/>
        <v>-0.58638493163782379</v>
      </c>
      <c r="H199" s="31">
        <f t="shared" si="42"/>
        <v>140</v>
      </c>
      <c r="I199" s="26">
        <f t="shared" si="43"/>
        <v>-0.26428571428571423</v>
      </c>
      <c r="J199">
        <v>5</v>
      </c>
      <c r="K199" s="22">
        <v>515</v>
      </c>
      <c r="L199" s="1">
        <v>45411</v>
      </c>
      <c r="M199" t="s">
        <v>78</v>
      </c>
      <c r="N199">
        <v>124</v>
      </c>
      <c r="O199" t="str">
        <f>VLOOKUP(N199,Клиенты_[],4,FALSE)</f>
        <v>да</v>
      </c>
      <c r="P199" s="35">
        <f>VLOOKUP(N199,Клиенты_[],5,FALSE)</f>
        <v>44795</v>
      </c>
      <c r="Q199" s="23">
        <f t="shared" si="44"/>
        <v>616</v>
      </c>
      <c r="R199" t="str">
        <f>VLOOKUP(N199,Клиенты_[],7,FALSE)</f>
        <v>Россия</v>
      </c>
      <c r="S199" s="20" t="str">
        <f>VLOOKUP(N199,Клиенты_[],8,FALSE)</f>
        <v>Ираклий</v>
      </c>
      <c r="T199" s="20">
        <f t="shared" si="45"/>
        <v>2</v>
      </c>
      <c r="U199" s="20">
        <f t="shared" si="46"/>
        <v>749</v>
      </c>
      <c r="V199" s="20">
        <f t="shared" si="47"/>
        <v>374.5</v>
      </c>
      <c r="W199" s="20">
        <f t="shared" si="48"/>
        <v>314</v>
      </c>
      <c r="X199" s="20">
        <f t="shared" si="39"/>
        <v>0.5</v>
      </c>
    </row>
    <row r="200" spans="1:24" x14ac:dyDescent="0.3">
      <c r="A200">
        <v>199</v>
      </c>
      <c r="B200">
        <v>482</v>
      </c>
      <c r="C200" t="str">
        <f>VLOOKUP(Продажи_[[#This Row],[id товара]],Товары_[],3,FALSE)</f>
        <v>Мистраль</v>
      </c>
      <c r="D200" t="str">
        <f>VLOOKUP(Продажи_[[#This Row],[id товара]],Товары_[],2,FALSE)</f>
        <v>Крупа</v>
      </c>
      <c r="E200" s="22">
        <v>321</v>
      </c>
      <c r="F200" s="21">
        <f t="shared" si="40"/>
        <v>255.11627906976744</v>
      </c>
      <c r="G200" s="26">
        <f t="shared" si="41"/>
        <v>0.25824977210574285</v>
      </c>
      <c r="H200" s="31">
        <f t="shared" si="42"/>
        <v>250.30769230769232</v>
      </c>
      <c r="I200" s="26">
        <f t="shared" si="43"/>
        <v>0.28242163491087879</v>
      </c>
      <c r="J200">
        <v>2</v>
      </c>
      <c r="K200" s="22">
        <v>642</v>
      </c>
      <c r="L200" s="1">
        <v>44942</v>
      </c>
      <c r="M200" t="s">
        <v>68</v>
      </c>
      <c r="N200">
        <v>481</v>
      </c>
      <c r="O200" t="str">
        <f>VLOOKUP(N200,Клиенты_[],4,FALSE)</f>
        <v>да</v>
      </c>
      <c r="P200" s="35">
        <f>VLOOKUP(N200,Клиенты_[],5,FALSE)</f>
        <v>44756</v>
      </c>
      <c r="Q200" s="23">
        <f t="shared" si="44"/>
        <v>186</v>
      </c>
      <c r="R200" t="str">
        <f>VLOOKUP(N200,Клиенты_[],7,FALSE)</f>
        <v>Беларусь</v>
      </c>
      <c r="S200" s="20" t="str">
        <f>VLOOKUP(N200,Клиенты_[],8,FALSE)</f>
        <v>Лидия</v>
      </c>
      <c r="T200" s="20">
        <f t="shared" si="45"/>
        <v>5</v>
      </c>
      <c r="U200" s="20">
        <f t="shared" si="46"/>
        <v>2576</v>
      </c>
      <c r="V200" s="20">
        <f t="shared" si="47"/>
        <v>515.20000000000005</v>
      </c>
      <c r="W200" s="20">
        <f t="shared" si="48"/>
        <v>122</v>
      </c>
      <c r="X200" s="20">
        <f t="shared" si="39"/>
        <v>0.2</v>
      </c>
    </row>
    <row r="201" spans="1:24" x14ac:dyDescent="0.3">
      <c r="A201">
        <v>517</v>
      </c>
      <c r="B201">
        <v>299</v>
      </c>
      <c r="C201" t="str">
        <f>VLOOKUP(Продажи_[[#This Row],[id товара]],Товары_[],3,FALSE)</f>
        <v>Lipton</v>
      </c>
      <c r="D201" t="str">
        <f>VLOOKUP(Продажи_[[#This Row],[id товара]],Товары_[],2,FALSE)</f>
        <v>Чай</v>
      </c>
      <c r="E201" s="22">
        <v>141</v>
      </c>
      <c r="F201" s="21">
        <f t="shared" si="40"/>
        <v>271.18181818181819</v>
      </c>
      <c r="G201" s="26">
        <f t="shared" si="41"/>
        <v>-0.48005363727790817</v>
      </c>
      <c r="H201" s="31">
        <f t="shared" si="42"/>
        <v>260.15789473684208</v>
      </c>
      <c r="I201" s="26">
        <f t="shared" si="43"/>
        <v>-0.45802144446692283</v>
      </c>
      <c r="J201">
        <v>4</v>
      </c>
      <c r="K201" s="22">
        <v>564</v>
      </c>
      <c r="L201" s="1">
        <v>45269</v>
      </c>
      <c r="M201" t="s">
        <v>85</v>
      </c>
      <c r="N201">
        <v>125</v>
      </c>
      <c r="O201" t="str">
        <f>VLOOKUP(N201,Клиенты_[],4,FALSE)</f>
        <v>нет</v>
      </c>
      <c r="P201" s="35">
        <f>VLOOKUP(N201,Клиенты_[],5,FALSE)</f>
        <v>44701</v>
      </c>
      <c r="Q201" s="23">
        <f t="shared" si="44"/>
        <v>568</v>
      </c>
      <c r="R201" t="str">
        <f>VLOOKUP(N201,Клиенты_[],7,FALSE)</f>
        <v>Россия</v>
      </c>
      <c r="S201" s="20" t="str">
        <f>VLOOKUP(N201,Клиенты_[],8,FALSE)</f>
        <v>Эмилия</v>
      </c>
      <c r="T201" s="20">
        <f t="shared" si="45"/>
        <v>4</v>
      </c>
      <c r="U201" s="20">
        <f t="shared" si="46"/>
        <v>2810</v>
      </c>
      <c r="V201" s="20">
        <f t="shared" si="47"/>
        <v>702.5</v>
      </c>
      <c r="W201" s="20">
        <f t="shared" si="48"/>
        <v>314</v>
      </c>
      <c r="X201" s="20">
        <f t="shared" si="39"/>
        <v>0.25</v>
      </c>
    </row>
    <row r="202" spans="1:24" x14ac:dyDescent="0.3">
      <c r="A202">
        <v>201</v>
      </c>
      <c r="B202">
        <v>397</v>
      </c>
      <c r="C202" t="str">
        <f>VLOOKUP(Продажи_[[#This Row],[id товара]],Товары_[],3,FALSE)</f>
        <v>Ростагроэкспорт</v>
      </c>
      <c r="D202" t="str">
        <f>VLOOKUP(Продажи_[[#This Row],[id товара]],Товары_[],2,FALSE)</f>
        <v>Йогурт</v>
      </c>
      <c r="E202" s="22">
        <v>148</v>
      </c>
      <c r="F202" s="21">
        <f t="shared" si="40"/>
        <v>263.25423728813558</v>
      </c>
      <c r="G202" s="26">
        <f t="shared" si="41"/>
        <v>-0.43780582024208081</v>
      </c>
      <c r="H202" s="31">
        <f t="shared" si="42"/>
        <v>257.78260869565219</v>
      </c>
      <c r="I202" s="26">
        <f t="shared" si="43"/>
        <v>-0.42587282847023111</v>
      </c>
      <c r="J202">
        <v>1</v>
      </c>
      <c r="K202" s="22">
        <v>148</v>
      </c>
      <c r="L202" s="1">
        <v>45010</v>
      </c>
      <c r="M202" t="s">
        <v>75</v>
      </c>
      <c r="N202">
        <v>47</v>
      </c>
      <c r="O202" t="str">
        <f>VLOOKUP(N202,Клиенты_[],4,FALSE)</f>
        <v>нет</v>
      </c>
      <c r="P202" s="35">
        <f>VLOOKUP(N202,Клиенты_[],5,FALSE)</f>
        <v>44693</v>
      </c>
      <c r="Q202" s="23">
        <f t="shared" si="44"/>
        <v>317</v>
      </c>
      <c r="R202" t="str">
        <f>VLOOKUP(N202,Клиенты_[],7,FALSE)</f>
        <v>Беларусь</v>
      </c>
      <c r="S202" s="20" t="str">
        <f>VLOOKUP(N202,Клиенты_[],8,FALSE)</f>
        <v>Лукин</v>
      </c>
      <c r="T202" s="20">
        <f t="shared" si="45"/>
        <v>4</v>
      </c>
      <c r="U202" s="20">
        <f t="shared" si="46"/>
        <v>2404</v>
      </c>
      <c r="V202" s="20">
        <f t="shared" si="47"/>
        <v>601</v>
      </c>
      <c r="W202" s="20">
        <f t="shared" si="48"/>
        <v>122</v>
      </c>
      <c r="X202" s="20">
        <f t="shared" si="39"/>
        <v>0.25</v>
      </c>
    </row>
    <row r="203" spans="1:24" x14ac:dyDescent="0.3">
      <c r="A203">
        <v>202</v>
      </c>
      <c r="B203">
        <v>436</v>
      </c>
      <c r="C203" t="str">
        <f>VLOOKUP(Продажи_[[#This Row],[id товара]],Товары_[],3,FALSE)</f>
        <v>Гавриш</v>
      </c>
      <c r="D203" t="str">
        <f>VLOOKUP(Продажи_[[#This Row],[id товара]],Товары_[],2,FALSE)</f>
        <v>Овощи</v>
      </c>
      <c r="E203" s="22">
        <v>291</v>
      </c>
      <c r="F203" s="21">
        <f t="shared" si="40"/>
        <v>250.48780487804879</v>
      </c>
      <c r="G203" s="26">
        <f t="shared" si="41"/>
        <v>0.16173320350535536</v>
      </c>
      <c r="H203" s="31">
        <f t="shared" si="42"/>
        <v>247.66666666666666</v>
      </c>
      <c r="I203" s="26">
        <f t="shared" si="43"/>
        <v>0.17496635262449534</v>
      </c>
      <c r="J203">
        <v>2</v>
      </c>
      <c r="K203" s="22">
        <v>582</v>
      </c>
      <c r="L203" s="1">
        <v>45095</v>
      </c>
      <c r="M203" t="s">
        <v>75</v>
      </c>
      <c r="N203">
        <v>385</v>
      </c>
      <c r="O203" t="str">
        <f>VLOOKUP(N203,Клиенты_[],4,FALSE)</f>
        <v>нет</v>
      </c>
      <c r="P203" s="35">
        <f>VLOOKUP(N203,Клиенты_[],5,FALSE)</f>
        <v>44753</v>
      </c>
      <c r="Q203" s="23">
        <f t="shared" si="44"/>
        <v>342</v>
      </c>
      <c r="R203" t="str">
        <f>VLOOKUP(N203,Клиенты_[],7,FALSE)</f>
        <v>Украина</v>
      </c>
      <c r="S203" s="20" t="str">
        <f>VLOOKUP(N203,Клиенты_[],8,FALSE)</f>
        <v>Геннадий</v>
      </c>
      <c r="T203" s="20">
        <f t="shared" si="45"/>
        <v>7</v>
      </c>
      <c r="U203" s="20">
        <f t="shared" si="46"/>
        <v>4334</v>
      </c>
      <c r="V203" s="20">
        <f t="shared" si="47"/>
        <v>619.14285714285711</v>
      </c>
      <c r="W203" s="20">
        <f t="shared" si="48"/>
        <v>187</v>
      </c>
      <c r="X203" s="20">
        <f t="shared" si="39"/>
        <v>0.14285714285714285</v>
      </c>
    </row>
    <row r="204" spans="1:24" x14ac:dyDescent="0.3">
      <c r="A204">
        <v>203</v>
      </c>
      <c r="B204">
        <v>369</v>
      </c>
      <c r="C204" t="str">
        <f>VLOOKUP(Продажи_[[#This Row],[id товара]],Товары_[],3,FALSE)</f>
        <v>Домик в деревне</v>
      </c>
      <c r="D204" t="str">
        <f>VLOOKUP(Продажи_[[#This Row],[id товара]],Товары_[],2,FALSE)</f>
        <v>Молоко</v>
      </c>
      <c r="E204" s="22">
        <v>74</v>
      </c>
      <c r="F204" s="21">
        <f t="shared" si="40"/>
        <v>294.95238095238096</v>
      </c>
      <c r="G204" s="26">
        <f t="shared" si="41"/>
        <v>-0.74911204391346464</v>
      </c>
      <c r="H204" s="31">
        <f t="shared" si="42"/>
        <v>274.77777777777777</v>
      </c>
      <c r="I204" s="26">
        <f t="shared" si="43"/>
        <v>-0.73069146785281036</v>
      </c>
      <c r="J204">
        <v>1</v>
      </c>
      <c r="K204" s="22">
        <v>74</v>
      </c>
      <c r="L204" s="1">
        <v>45208</v>
      </c>
      <c r="M204" t="s">
        <v>85</v>
      </c>
      <c r="N204">
        <v>411</v>
      </c>
      <c r="O204" t="str">
        <f>VLOOKUP(N204,Клиенты_[],4,FALSE)</f>
        <v>нет</v>
      </c>
      <c r="P204" s="35">
        <f>VLOOKUP(N204,Клиенты_[],5,FALSE)</f>
        <v>44673</v>
      </c>
      <c r="Q204" s="23">
        <f t="shared" si="44"/>
        <v>535</v>
      </c>
      <c r="R204" t="str">
        <f>VLOOKUP(N204,Клиенты_[],7,FALSE)</f>
        <v>Таджикистан</v>
      </c>
      <c r="S204" s="20" t="str">
        <f>VLOOKUP(N204,Клиенты_[],8,FALSE)</f>
        <v>Спиридон</v>
      </c>
      <c r="T204" s="20">
        <f t="shared" si="45"/>
        <v>3</v>
      </c>
      <c r="U204" s="20">
        <f t="shared" si="46"/>
        <v>1473</v>
      </c>
      <c r="V204" s="20">
        <f t="shared" si="47"/>
        <v>491</v>
      </c>
      <c r="W204" s="20">
        <f t="shared" si="48"/>
        <v>186</v>
      </c>
      <c r="X204" s="20">
        <f t="shared" si="39"/>
        <v>0.33333333333333331</v>
      </c>
    </row>
    <row r="205" spans="1:24" x14ac:dyDescent="0.3">
      <c r="A205">
        <v>204</v>
      </c>
      <c r="B205">
        <v>361</v>
      </c>
      <c r="C205" t="str">
        <f>VLOOKUP(Продажи_[[#This Row],[id товара]],Товары_[],3,FALSE)</f>
        <v>Сава</v>
      </c>
      <c r="D205" t="str">
        <f>VLOOKUP(Продажи_[[#This Row],[id товара]],Товары_[],2,FALSE)</f>
        <v>Мясо</v>
      </c>
      <c r="E205" s="22">
        <v>245</v>
      </c>
      <c r="F205" s="21">
        <f t="shared" si="40"/>
        <v>271.74545454545455</v>
      </c>
      <c r="G205" s="26">
        <f t="shared" si="41"/>
        <v>-9.8420982202595986E-2</v>
      </c>
      <c r="H205" s="31">
        <f t="shared" si="42"/>
        <v>212.8125</v>
      </c>
      <c r="I205" s="26">
        <f t="shared" si="43"/>
        <v>0.15124816446402356</v>
      </c>
      <c r="J205">
        <v>1</v>
      </c>
      <c r="K205" s="22">
        <v>245</v>
      </c>
      <c r="L205" s="1">
        <v>45178</v>
      </c>
      <c r="M205" t="s">
        <v>80</v>
      </c>
      <c r="N205">
        <v>259</v>
      </c>
      <c r="O205" t="str">
        <f>VLOOKUP(N205,Клиенты_[],4,FALSE)</f>
        <v>да</v>
      </c>
      <c r="P205" s="35">
        <f>VLOOKUP(N205,Клиенты_[],5,FALSE)</f>
        <v>44707</v>
      </c>
      <c r="Q205" s="23">
        <f t="shared" si="44"/>
        <v>471</v>
      </c>
      <c r="R205" t="str">
        <f>VLOOKUP(N205,Клиенты_[],7,FALSE)</f>
        <v>Беларусь</v>
      </c>
      <c r="S205" s="20" t="str">
        <f>VLOOKUP(N205,Клиенты_[],8,FALSE)</f>
        <v>Алевтина</v>
      </c>
      <c r="T205" s="20">
        <f t="shared" si="45"/>
        <v>2</v>
      </c>
      <c r="U205" s="20">
        <f t="shared" si="46"/>
        <v>1709</v>
      </c>
      <c r="V205" s="20">
        <f t="shared" si="47"/>
        <v>854.5</v>
      </c>
      <c r="W205" s="20">
        <f t="shared" si="48"/>
        <v>122</v>
      </c>
      <c r="X205" s="20">
        <f t="shared" si="39"/>
        <v>0.5</v>
      </c>
    </row>
    <row r="206" spans="1:24" x14ac:dyDescent="0.3">
      <c r="A206">
        <v>642</v>
      </c>
      <c r="B206">
        <v>422</v>
      </c>
      <c r="C206" t="str">
        <f>VLOOKUP(Продажи_[[#This Row],[id товара]],Товары_[],3,FALSE)</f>
        <v>Nescafe</v>
      </c>
      <c r="D206" t="str">
        <f>VLOOKUP(Продажи_[[#This Row],[id товара]],Товары_[],2,FALSE)</f>
        <v>Кофе</v>
      </c>
      <c r="E206" s="22">
        <v>290</v>
      </c>
      <c r="F206" s="21">
        <f t="shared" si="40"/>
        <v>249.02380952380952</v>
      </c>
      <c r="G206" s="26">
        <f t="shared" si="41"/>
        <v>0.16454727985467055</v>
      </c>
      <c r="H206" s="31">
        <f t="shared" si="42"/>
        <v>256.89999999999998</v>
      </c>
      <c r="I206" s="26">
        <f t="shared" si="43"/>
        <v>0.12884390813546132</v>
      </c>
      <c r="J206">
        <v>5</v>
      </c>
      <c r="K206" s="22">
        <v>1450</v>
      </c>
      <c r="L206" s="1">
        <v>45292</v>
      </c>
      <c r="M206" t="s">
        <v>69</v>
      </c>
      <c r="N206">
        <v>125</v>
      </c>
      <c r="O206" t="str">
        <f>VLOOKUP(N206,Клиенты_[],4,FALSE)</f>
        <v>нет</v>
      </c>
      <c r="P206" s="35">
        <f>VLOOKUP(N206,Клиенты_[],5,FALSE)</f>
        <v>44701</v>
      </c>
      <c r="Q206" s="23">
        <f t="shared" si="44"/>
        <v>591</v>
      </c>
      <c r="R206" t="str">
        <f>VLOOKUP(N206,Клиенты_[],7,FALSE)</f>
        <v>Россия</v>
      </c>
      <c r="S206" s="20" t="str">
        <f>VLOOKUP(N206,Клиенты_[],8,FALSE)</f>
        <v>Эмилия</v>
      </c>
      <c r="T206" s="20">
        <f t="shared" si="45"/>
        <v>4</v>
      </c>
      <c r="U206" s="20">
        <f t="shared" si="46"/>
        <v>2810</v>
      </c>
      <c r="V206" s="20">
        <f t="shared" si="47"/>
        <v>702.5</v>
      </c>
      <c r="W206" s="20">
        <f t="shared" si="48"/>
        <v>314</v>
      </c>
      <c r="X206" s="20">
        <f t="shared" si="39"/>
        <v>0.25</v>
      </c>
    </row>
    <row r="207" spans="1:24" x14ac:dyDescent="0.3">
      <c r="A207">
        <v>832</v>
      </c>
      <c r="B207">
        <v>65</v>
      </c>
      <c r="C207" t="str">
        <f>VLOOKUP(Продажи_[[#This Row],[id товара]],Товары_[],3,FALSE)</f>
        <v>Хлебный Дом</v>
      </c>
      <c r="D207" t="str">
        <f>VLOOKUP(Продажи_[[#This Row],[id товара]],Товары_[],2,FALSE)</f>
        <v>Хлеб</v>
      </c>
      <c r="E207" s="22">
        <v>201</v>
      </c>
      <c r="F207" s="21">
        <f t="shared" si="40"/>
        <v>300.31818181818181</v>
      </c>
      <c r="G207" s="26">
        <f t="shared" si="41"/>
        <v>-0.33070985318601487</v>
      </c>
      <c r="H207" s="31">
        <f t="shared" si="42"/>
        <v>281.73333333333335</v>
      </c>
      <c r="I207" s="26">
        <f t="shared" si="43"/>
        <v>-0.28655939422621868</v>
      </c>
      <c r="J207">
        <v>2</v>
      </c>
      <c r="K207" s="22">
        <v>402</v>
      </c>
      <c r="L207" s="1">
        <v>45296</v>
      </c>
      <c r="M207" t="s">
        <v>67</v>
      </c>
      <c r="N207">
        <v>125</v>
      </c>
      <c r="O207" t="str">
        <f>VLOOKUP(N207,Клиенты_[],4,FALSE)</f>
        <v>нет</v>
      </c>
      <c r="P207" s="35">
        <f>VLOOKUP(N207,Клиенты_[],5,FALSE)</f>
        <v>44701</v>
      </c>
      <c r="Q207" s="23">
        <f t="shared" si="44"/>
        <v>595</v>
      </c>
      <c r="R207" t="str">
        <f>VLOOKUP(N207,Клиенты_[],7,FALSE)</f>
        <v>Россия</v>
      </c>
      <c r="S207" s="20" t="str">
        <f>VLOOKUP(N207,Клиенты_[],8,FALSE)</f>
        <v>Эмилия</v>
      </c>
      <c r="T207" s="20">
        <f t="shared" si="45"/>
        <v>4</v>
      </c>
      <c r="U207" s="20">
        <f t="shared" si="46"/>
        <v>2810</v>
      </c>
      <c r="V207" s="20">
        <f t="shared" si="47"/>
        <v>702.5</v>
      </c>
      <c r="W207" s="20">
        <f t="shared" si="48"/>
        <v>314</v>
      </c>
      <c r="X207" s="20">
        <f t="shared" si="39"/>
        <v>0.25</v>
      </c>
    </row>
    <row r="208" spans="1:24" x14ac:dyDescent="0.3">
      <c r="A208">
        <v>207</v>
      </c>
      <c r="B208">
        <v>376</v>
      </c>
      <c r="C208" t="str">
        <f>VLOOKUP(Продажи_[[#This Row],[id товара]],Товары_[],3,FALSE)</f>
        <v>Красный Октябрь</v>
      </c>
      <c r="D208" t="str">
        <f>VLOOKUP(Продажи_[[#This Row],[id товара]],Товары_[],2,FALSE)</f>
        <v>Конфеты</v>
      </c>
      <c r="E208" s="22">
        <v>335</v>
      </c>
      <c r="F208" s="21">
        <f t="shared" si="40"/>
        <v>267.85483870967744</v>
      </c>
      <c r="G208" s="26">
        <f t="shared" si="41"/>
        <v>0.25067742518215197</v>
      </c>
      <c r="H208" s="31">
        <f t="shared" si="42"/>
        <v>273.625</v>
      </c>
      <c r="I208" s="26">
        <f t="shared" si="43"/>
        <v>0.22430333485609877</v>
      </c>
      <c r="J208">
        <v>5</v>
      </c>
      <c r="K208" s="22">
        <v>1675</v>
      </c>
      <c r="L208" s="1">
        <v>44983</v>
      </c>
      <c r="M208" t="s">
        <v>76</v>
      </c>
      <c r="N208">
        <v>130</v>
      </c>
      <c r="O208" t="str">
        <f>VLOOKUP(N208,Клиенты_[],4,FALSE)</f>
        <v>нет</v>
      </c>
      <c r="P208" s="35">
        <f>VLOOKUP(N208,Клиенты_[],5,FALSE)</f>
        <v>44863</v>
      </c>
      <c r="Q208" s="23">
        <f t="shared" si="44"/>
        <v>120</v>
      </c>
      <c r="R208" t="str">
        <f>VLOOKUP(N208,Клиенты_[],7,FALSE)</f>
        <v>Таджикистан</v>
      </c>
      <c r="S208" s="20" t="str">
        <f>VLOOKUP(N208,Клиенты_[],8,FALSE)</f>
        <v>Виктор</v>
      </c>
      <c r="T208" s="20">
        <f t="shared" si="45"/>
        <v>5</v>
      </c>
      <c r="U208" s="20">
        <f t="shared" si="46"/>
        <v>3292</v>
      </c>
      <c r="V208" s="20">
        <f t="shared" si="47"/>
        <v>658.4</v>
      </c>
      <c r="W208" s="20">
        <f t="shared" si="48"/>
        <v>186</v>
      </c>
      <c r="X208" s="20">
        <f t="shared" si="39"/>
        <v>0.2</v>
      </c>
    </row>
    <row r="209" spans="1:24" x14ac:dyDescent="0.3">
      <c r="A209">
        <v>208</v>
      </c>
      <c r="B209">
        <v>255</v>
      </c>
      <c r="C209" t="str">
        <f>VLOOKUP(Продажи_[[#This Row],[id товара]],Товары_[],3,FALSE)</f>
        <v>Nescafe</v>
      </c>
      <c r="D209" t="str">
        <f>VLOOKUP(Продажи_[[#This Row],[id товара]],Товары_[],2,FALSE)</f>
        <v>Кофе</v>
      </c>
      <c r="E209" s="22">
        <v>214</v>
      </c>
      <c r="F209" s="21">
        <f t="shared" si="40"/>
        <v>249.02380952380952</v>
      </c>
      <c r="G209" s="26">
        <f t="shared" si="41"/>
        <v>-0.14064442107276032</v>
      </c>
      <c r="H209" s="31">
        <f t="shared" si="42"/>
        <v>256.89999999999998</v>
      </c>
      <c r="I209" s="26">
        <f t="shared" si="43"/>
        <v>-0.16699104710003887</v>
      </c>
      <c r="J209">
        <v>2</v>
      </c>
      <c r="K209" s="22">
        <v>428</v>
      </c>
      <c r="L209" s="1">
        <v>45031</v>
      </c>
      <c r="M209" t="s">
        <v>69</v>
      </c>
      <c r="N209">
        <v>354</v>
      </c>
      <c r="O209" t="str">
        <f>VLOOKUP(N209,Клиенты_[],4,FALSE)</f>
        <v>нет</v>
      </c>
      <c r="P209" s="35">
        <f>VLOOKUP(N209,Клиенты_[],5,FALSE)</f>
        <v>44811</v>
      </c>
      <c r="Q209" s="23">
        <f t="shared" si="44"/>
        <v>220</v>
      </c>
      <c r="R209" t="str">
        <f>VLOOKUP(N209,Клиенты_[],7,FALSE)</f>
        <v>Узбекистан</v>
      </c>
      <c r="S209" s="20" t="str">
        <f>VLOOKUP(N209,Клиенты_[],8,FALSE)</f>
        <v>Анжела</v>
      </c>
      <c r="T209" s="20">
        <f t="shared" si="45"/>
        <v>2</v>
      </c>
      <c r="U209" s="20">
        <f t="shared" si="46"/>
        <v>899</v>
      </c>
      <c r="V209" s="20">
        <f t="shared" si="47"/>
        <v>449.5</v>
      </c>
      <c r="W209" s="20">
        <f t="shared" si="48"/>
        <v>191</v>
      </c>
      <c r="X209" s="20">
        <f t="shared" si="39"/>
        <v>0.5</v>
      </c>
    </row>
    <row r="210" spans="1:24" x14ac:dyDescent="0.3">
      <c r="A210">
        <v>209</v>
      </c>
      <c r="B210">
        <v>111</v>
      </c>
      <c r="C210" t="str">
        <f>VLOOKUP(Продажи_[[#This Row],[id товара]],Товары_[],3,FALSE)</f>
        <v>Сладов</v>
      </c>
      <c r="D210" t="str">
        <f>VLOOKUP(Продажи_[[#This Row],[id товара]],Товары_[],2,FALSE)</f>
        <v>Сахар</v>
      </c>
      <c r="E210" s="22">
        <v>452</v>
      </c>
      <c r="F210" s="21">
        <f t="shared" si="40"/>
        <v>252.76271186440678</v>
      </c>
      <c r="G210" s="26">
        <f t="shared" si="41"/>
        <v>0.78823844967478029</v>
      </c>
      <c r="H210" s="31">
        <f t="shared" si="42"/>
        <v>240.26666666666668</v>
      </c>
      <c r="I210" s="26">
        <f t="shared" si="43"/>
        <v>0.88124306326304103</v>
      </c>
      <c r="J210">
        <v>4</v>
      </c>
      <c r="K210" s="22">
        <v>1808</v>
      </c>
      <c r="L210" s="1">
        <v>44927</v>
      </c>
      <c r="M210" t="s">
        <v>72</v>
      </c>
      <c r="N210">
        <v>329</v>
      </c>
      <c r="O210" t="str">
        <f>VLOOKUP(N210,Клиенты_[],4,FALSE)</f>
        <v>да</v>
      </c>
      <c r="P210" s="35">
        <f>VLOOKUP(N210,Клиенты_[],5,FALSE)</f>
        <v>44653</v>
      </c>
      <c r="Q210" s="23">
        <f t="shared" si="44"/>
        <v>274</v>
      </c>
      <c r="R210" t="str">
        <f>VLOOKUP(N210,Клиенты_[],7,FALSE)</f>
        <v>Беларусь</v>
      </c>
      <c r="S210" s="20" t="str">
        <f>VLOOKUP(N210,Клиенты_[],8,FALSE)</f>
        <v>Агафья</v>
      </c>
      <c r="T210" s="20">
        <f t="shared" si="45"/>
        <v>2</v>
      </c>
      <c r="U210" s="20">
        <f t="shared" si="46"/>
        <v>3213</v>
      </c>
      <c r="V210" s="20">
        <f t="shared" si="47"/>
        <v>1606.5</v>
      </c>
      <c r="W210" s="20">
        <f t="shared" si="48"/>
        <v>122</v>
      </c>
      <c r="X210" s="20">
        <f t="shared" si="39"/>
        <v>0.5</v>
      </c>
    </row>
    <row r="211" spans="1:24" x14ac:dyDescent="0.3">
      <c r="A211">
        <v>210</v>
      </c>
      <c r="B211">
        <v>344</v>
      </c>
      <c r="C211" t="str">
        <f>VLOOKUP(Продажи_[[#This Row],[id товара]],Товары_[],3,FALSE)</f>
        <v>Сады Придонья</v>
      </c>
      <c r="D211" t="str">
        <f>VLOOKUP(Продажи_[[#This Row],[id товара]],Товары_[],2,FALSE)</f>
        <v>Сок</v>
      </c>
      <c r="E211" s="22">
        <v>172</v>
      </c>
      <c r="F211" s="21">
        <f t="shared" si="40"/>
        <v>268.60344827586209</v>
      </c>
      <c r="G211" s="26">
        <f t="shared" si="41"/>
        <v>-0.35965081199050009</v>
      </c>
      <c r="H211" s="31">
        <f t="shared" si="42"/>
        <v>254.18181818181819</v>
      </c>
      <c r="I211" s="26">
        <f t="shared" si="43"/>
        <v>-0.32331902718168815</v>
      </c>
      <c r="J211">
        <v>5</v>
      </c>
      <c r="K211" s="22">
        <v>860</v>
      </c>
      <c r="L211" s="1">
        <v>45092</v>
      </c>
      <c r="M211" t="s">
        <v>85</v>
      </c>
      <c r="N211">
        <v>186</v>
      </c>
      <c r="O211" t="str">
        <f>VLOOKUP(N211,Клиенты_[],4,FALSE)</f>
        <v>нет</v>
      </c>
      <c r="P211" s="35">
        <f>VLOOKUP(N211,Клиенты_[],5,FALSE)</f>
        <v>44914</v>
      </c>
      <c r="Q211" s="23">
        <f t="shared" si="44"/>
        <v>178</v>
      </c>
      <c r="R211" t="str">
        <f>VLOOKUP(N211,Клиенты_[],7,FALSE)</f>
        <v>Беларусь</v>
      </c>
      <c r="S211" s="20" t="str">
        <f>VLOOKUP(N211,Клиенты_[],8,FALSE)</f>
        <v>Флорентин</v>
      </c>
      <c r="T211" s="20">
        <f t="shared" si="45"/>
        <v>1</v>
      </c>
      <c r="U211" s="20">
        <f t="shared" si="46"/>
        <v>860</v>
      </c>
      <c r="V211" s="20">
        <f t="shared" si="47"/>
        <v>860</v>
      </c>
      <c r="W211" s="20">
        <f t="shared" si="48"/>
        <v>122</v>
      </c>
      <c r="X211" s="20">
        <f t="shared" si="39"/>
        <v>1</v>
      </c>
    </row>
    <row r="212" spans="1:24" x14ac:dyDescent="0.3">
      <c r="A212">
        <v>846</v>
      </c>
      <c r="B212">
        <v>69</v>
      </c>
      <c r="C212" t="str">
        <f>VLOOKUP(Продажи_[[#This Row],[id товара]],Товары_[],3,FALSE)</f>
        <v>Estrella</v>
      </c>
      <c r="D212" t="str">
        <f>VLOOKUP(Продажи_[[#This Row],[id товара]],Товары_[],2,FALSE)</f>
        <v>Чипсы</v>
      </c>
      <c r="E212" s="22">
        <v>197</v>
      </c>
      <c r="F212" s="21">
        <f t="shared" si="40"/>
        <v>273.72549019607845</v>
      </c>
      <c r="G212" s="26">
        <f t="shared" si="41"/>
        <v>-0.28030085959885398</v>
      </c>
      <c r="H212" s="31">
        <f t="shared" si="42"/>
        <v>266.27272727272725</v>
      </c>
      <c r="I212" s="26">
        <f t="shared" si="43"/>
        <v>-0.26015705018777735</v>
      </c>
      <c r="J212">
        <v>2</v>
      </c>
      <c r="K212" s="22">
        <v>394</v>
      </c>
      <c r="L212" s="1">
        <v>45195</v>
      </c>
      <c r="M212" t="s">
        <v>75</v>
      </c>
      <c r="N212">
        <v>125</v>
      </c>
      <c r="O212" t="str">
        <f>VLOOKUP(N212,Клиенты_[],4,FALSE)</f>
        <v>нет</v>
      </c>
      <c r="P212" s="35">
        <f>VLOOKUP(N212,Клиенты_[],5,FALSE)</f>
        <v>44701</v>
      </c>
      <c r="Q212" s="23">
        <f t="shared" si="44"/>
        <v>494</v>
      </c>
      <c r="R212" t="str">
        <f>VLOOKUP(N212,Клиенты_[],7,FALSE)</f>
        <v>Россия</v>
      </c>
      <c r="S212" s="20" t="str">
        <f>VLOOKUP(N212,Клиенты_[],8,FALSE)</f>
        <v>Эмилия</v>
      </c>
      <c r="T212" s="20">
        <f t="shared" si="45"/>
        <v>4</v>
      </c>
      <c r="U212" s="20">
        <f t="shared" si="46"/>
        <v>2810</v>
      </c>
      <c r="V212" s="20">
        <f t="shared" si="47"/>
        <v>702.5</v>
      </c>
      <c r="W212" s="20">
        <f t="shared" si="48"/>
        <v>314</v>
      </c>
      <c r="X212" s="20">
        <f t="shared" si="39"/>
        <v>0.25</v>
      </c>
    </row>
    <row r="213" spans="1:24" x14ac:dyDescent="0.3">
      <c r="A213">
        <v>212</v>
      </c>
      <c r="B213">
        <v>279</v>
      </c>
      <c r="C213" t="str">
        <f>VLOOKUP(Продажи_[[#This Row],[id товара]],Товары_[],3,FALSE)</f>
        <v>Увелка</v>
      </c>
      <c r="D213" t="str">
        <f>VLOOKUP(Продажи_[[#This Row],[id товара]],Товары_[],2,FALSE)</f>
        <v>Крупа</v>
      </c>
      <c r="E213" s="22">
        <v>433</v>
      </c>
      <c r="F213" s="21">
        <f t="shared" si="40"/>
        <v>255.11627906976744</v>
      </c>
      <c r="G213" s="26">
        <f t="shared" si="41"/>
        <v>0.69726526891522322</v>
      </c>
      <c r="H213" s="31">
        <f t="shared" si="42"/>
        <v>251.91666666666666</v>
      </c>
      <c r="I213" s="26">
        <f t="shared" si="43"/>
        <v>0.71882236189216009</v>
      </c>
      <c r="J213">
        <v>4</v>
      </c>
      <c r="K213" s="22">
        <v>1732</v>
      </c>
      <c r="L213" s="1">
        <v>45265</v>
      </c>
      <c r="M213" t="s">
        <v>82</v>
      </c>
      <c r="N213">
        <v>377</v>
      </c>
      <c r="O213" t="str">
        <f>VLOOKUP(N213,Клиенты_[],4,FALSE)</f>
        <v>нет</v>
      </c>
      <c r="P213" s="35">
        <f>VLOOKUP(N213,Клиенты_[],5,FALSE)</f>
        <v>44794</v>
      </c>
      <c r="Q213" s="23">
        <f t="shared" si="44"/>
        <v>471</v>
      </c>
      <c r="R213" t="str">
        <f>VLOOKUP(N213,Клиенты_[],7,FALSE)</f>
        <v>Узбекистан</v>
      </c>
      <c r="S213" s="20" t="str">
        <f>VLOOKUP(N213,Клиенты_[],8,FALSE)</f>
        <v>Виктория</v>
      </c>
      <c r="T213" s="20">
        <f t="shared" si="45"/>
        <v>3</v>
      </c>
      <c r="U213" s="20">
        <f t="shared" si="46"/>
        <v>4460</v>
      </c>
      <c r="V213" s="20">
        <f t="shared" si="47"/>
        <v>1486.6666666666667</v>
      </c>
      <c r="W213" s="20">
        <f t="shared" si="48"/>
        <v>191</v>
      </c>
      <c r="X213" s="20">
        <f t="shared" si="39"/>
        <v>0.33333333333333331</v>
      </c>
    </row>
    <row r="214" spans="1:24" x14ac:dyDescent="0.3">
      <c r="A214">
        <v>213</v>
      </c>
      <c r="B214">
        <v>322</v>
      </c>
      <c r="C214" t="str">
        <f>VLOOKUP(Продажи_[[#This Row],[id товара]],Товары_[],3,FALSE)</f>
        <v>Увелка</v>
      </c>
      <c r="D214" t="str">
        <f>VLOOKUP(Продажи_[[#This Row],[id товара]],Товары_[],2,FALSE)</f>
        <v>Крупа</v>
      </c>
      <c r="E214" s="22">
        <v>79</v>
      </c>
      <c r="F214" s="21">
        <f t="shared" si="40"/>
        <v>255.11627906976744</v>
      </c>
      <c r="G214" s="26">
        <f t="shared" si="41"/>
        <v>-0.69033728350045576</v>
      </c>
      <c r="H214" s="31">
        <f t="shared" si="42"/>
        <v>251.91666666666666</v>
      </c>
      <c r="I214" s="26">
        <f t="shared" si="43"/>
        <v>-0.68640423420443275</v>
      </c>
      <c r="J214">
        <v>5</v>
      </c>
      <c r="K214" s="22">
        <v>395</v>
      </c>
      <c r="L214" s="1">
        <v>45108</v>
      </c>
      <c r="M214" t="s">
        <v>70</v>
      </c>
      <c r="N214">
        <v>316</v>
      </c>
      <c r="O214" t="str">
        <f>VLOOKUP(N214,Клиенты_[],4,FALSE)</f>
        <v>да</v>
      </c>
      <c r="P214" s="35">
        <f>VLOOKUP(N214,Клиенты_[],5,FALSE)</f>
        <v>44787</v>
      </c>
      <c r="Q214" s="23">
        <f t="shared" si="44"/>
        <v>321</v>
      </c>
      <c r="R214" t="str">
        <f>VLOOKUP(N214,Клиенты_[],7,FALSE)</f>
        <v>Таджикистан</v>
      </c>
      <c r="S214" s="20" t="str">
        <f>VLOOKUP(N214,Клиенты_[],8,FALSE)</f>
        <v>Брагина</v>
      </c>
      <c r="T214" s="20">
        <f t="shared" si="45"/>
        <v>2</v>
      </c>
      <c r="U214" s="20">
        <f t="shared" si="46"/>
        <v>1177</v>
      </c>
      <c r="V214" s="20">
        <f t="shared" si="47"/>
        <v>588.5</v>
      </c>
      <c r="W214" s="20">
        <f t="shared" si="48"/>
        <v>186</v>
      </c>
      <c r="X214" s="20">
        <f t="shared" si="39"/>
        <v>0.5</v>
      </c>
    </row>
    <row r="215" spans="1:24" x14ac:dyDescent="0.3">
      <c r="A215">
        <v>214</v>
      </c>
      <c r="B215">
        <v>494</v>
      </c>
      <c r="C215" t="str">
        <f>VLOOKUP(Продажи_[[#This Row],[id товара]],Товары_[],3,FALSE)</f>
        <v>Сырная долина</v>
      </c>
      <c r="D215" t="str">
        <f>VLOOKUP(Продажи_[[#This Row],[id товара]],Товары_[],2,FALSE)</f>
        <v>Сыр</v>
      </c>
      <c r="E215" s="22">
        <v>181</v>
      </c>
      <c r="F215" s="21">
        <f t="shared" si="40"/>
        <v>262.63492063492066</v>
      </c>
      <c r="G215" s="26">
        <f t="shared" si="41"/>
        <v>-0.31083041218421381</v>
      </c>
      <c r="H215" s="31">
        <f t="shared" si="42"/>
        <v>271</v>
      </c>
      <c r="I215" s="26">
        <f t="shared" si="43"/>
        <v>-0.33210332103321039</v>
      </c>
      <c r="J215">
        <v>1</v>
      </c>
      <c r="K215" s="22">
        <v>181</v>
      </c>
      <c r="L215" s="1">
        <v>45251</v>
      </c>
      <c r="M215" t="s">
        <v>80</v>
      </c>
      <c r="N215">
        <v>356</v>
      </c>
      <c r="O215" t="str">
        <f>VLOOKUP(N215,Клиенты_[],4,FALSE)</f>
        <v>нет</v>
      </c>
      <c r="P215" s="35">
        <f>VLOOKUP(N215,Клиенты_[],5,FALSE)</f>
        <v>44570</v>
      </c>
      <c r="Q215" s="23">
        <f t="shared" si="44"/>
        <v>681</v>
      </c>
      <c r="R215" t="str">
        <f>VLOOKUP(N215,Клиенты_[],7,FALSE)</f>
        <v>Таджикистан</v>
      </c>
      <c r="S215" s="20" t="str">
        <f>VLOOKUP(N215,Клиенты_[],8,FALSE)</f>
        <v>Акулина</v>
      </c>
      <c r="T215" s="20">
        <f t="shared" si="45"/>
        <v>4</v>
      </c>
      <c r="U215" s="20">
        <f t="shared" si="46"/>
        <v>2799</v>
      </c>
      <c r="V215" s="20">
        <f t="shared" si="47"/>
        <v>699.75</v>
      </c>
      <c r="W215" s="20">
        <f t="shared" si="48"/>
        <v>186</v>
      </c>
      <c r="X215" s="20">
        <f t="shared" si="39"/>
        <v>0.25</v>
      </c>
    </row>
    <row r="216" spans="1:24" x14ac:dyDescent="0.3">
      <c r="A216">
        <v>215</v>
      </c>
      <c r="B216">
        <v>317</v>
      </c>
      <c r="C216" t="str">
        <f>VLOOKUP(Продажи_[[#This Row],[id товара]],Товары_[],3,FALSE)</f>
        <v>Фруктовый сад</v>
      </c>
      <c r="D216" t="str">
        <f>VLOOKUP(Продажи_[[#This Row],[id товара]],Товары_[],2,FALSE)</f>
        <v>Сок</v>
      </c>
      <c r="E216" s="22">
        <v>196</v>
      </c>
      <c r="F216" s="21">
        <f t="shared" si="40"/>
        <v>268.60344827586209</v>
      </c>
      <c r="G216" s="26">
        <f t="shared" si="41"/>
        <v>-0.27029976250080245</v>
      </c>
      <c r="H216" s="31">
        <f t="shared" si="42"/>
        <v>281.96875</v>
      </c>
      <c r="I216" s="26">
        <f t="shared" si="43"/>
        <v>-0.30488750969743983</v>
      </c>
      <c r="J216">
        <v>3</v>
      </c>
      <c r="K216" s="22">
        <v>588</v>
      </c>
      <c r="L216" s="1">
        <v>45371</v>
      </c>
      <c r="M216" t="s">
        <v>73</v>
      </c>
      <c r="N216">
        <v>159</v>
      </c>
      <c r="O216" t="str">
        <f>VLOOKUP(N216,Клиенты_[],4,FALSE)</f>
        <v>нет</v>
      </c>
      <c r="P216" s="35">
        <f>VLOOKUP(N216,Клиенты_[],5,FALSE)</f>
        <v>44686</v>
      </c>
      <c r="Q216" s="23">
        <f t="shared" si="44"/>
        <v>685</v>
      </c>
      <c r="R216" t="str">
        <f>VLOOKUP(N216,Клиенты_[],7,FALSE)</f>
        <v>Узбекистан</v>
      </c>
      <c r="S216" s="20" t="str">
        <f>VLOOKUP(N216,Клиенты_[],8,FALSE)</f>
        <v>Марк</v>
      </c>
      <c r="T216" s="20">
        <f t="shared" si="45"/>
        <v>2</v>
      </c>
      <c r="U216" s="20">
        <f t="shared" si="46"/>
        <v>690</v>
      </c>
      <c r="V216" s="20">
        <f t="shared" si="47"/>
        <v>345</v>
      </c>
      <c r="W216" s="20">
        <f t="shared" si="48"/>
        <v>191</v>
      </c>
      <c r="X216" s="20">
        <f t="shared" si="39"/>
        <v>0.5</v>
      </c>
    </row>
    <row r="217" spans="1:24" x14ac:dyDescent="0.3">
      <c r="A217">
        <v>30</v>
      </c>
      <c r="B217">
        <v>399</v>
      </c>
      <c r="C217" t="str">
        <f>VLOOKUP(Продажи_[[#This Row],[id товара]],Товары_[],3,FALSE)</f>
        <v>Хлебный Дом</v>
      </c>
      <c r="D217" t="str">
        <f>VLOOKUP(Продажи_[[#This Row],[id товара]],Товары_[],2,FALSE)</f>
        <v>Хлеб</v>
      </c>
      <c r="E217" s="22">
        <v>190</v>
      </c>
      <c r="F217" s="21">
        <f t="shared" si="40"/>
        <v>300.31818181818181</v>
      </c>
      <c r="G217" s="26">
        <f t="shared" si="41"/>
        <v>-0.36733767216588464</v>
      </c>
      <c r="H217" s="31">
        <f t="shared" si="42"/>
        <v>281.73333333333335</v>
      </c>
      <c r="I217" s="26">
        <f t="shared" si="43"/>
        <v>-0.32560340747752015</v>
      </c>
      <c r="J217">
        <v>1</v>
      </c>
      <c r="K217" s="22">
        <v>190</v>
      </c>
      <c r="L217" s="1">
        <v>45414</v>
      </c>
      <c r="M217" t="s">
        <v>68</v>
      </c>
      <c r="N217">
        <v>131</v>
      </c>
      <c r="O217" t="str">
        <f>VLOOKUP(N217,Клиенты_[],4,FALSE)</f>
        <v>да</v>
      </c>
      <c r="P217" s="35">
        <f>VLOOKUP(N217,Клиенты_[],5,FALSE)</f>
        <v>44693</v>
      </c>
      <c r="Q217" s="23">
        <f t="shared" si="44"/>
        <v>721</v>
      </c>
      <c r="R217" t="str">
        <f>VLOOKUP(N217,Клиенты_[],7,FALSE)</f>
        <v>Россия</v>
      </c>
      <c r="S217" s="20" t="str">
        <f>VLOOKUP(N217,Клиенты_[],8,FALSE)</f>
        <v>Полина</v>
      </c>
      <c r="T217" s="20">
        <f t="shared" si="45"/>
        <v>1</v>
      </c>
      <c r="U217" s="20">
        <f t="shared" si="46"/>
        <v>190</v>
      </c>
      <c r="V217" s="20">
        <f t="shared" si="47"/>
        <v>190</v>
      </c>
      <c r="W217" s="20">
        <f t="shared" si="48"/>
        <v>314</v>
      </c>
      <c r="X217" s="20">
        <f t="shared" si="39"/>
        <v>1</v>
      </c>
    </row>
    <row r="218" spans="1:24" x14ac:dyDescent="0.3">
      <c r="A218">
        <v>217</v>
      </c>
      <c r="B218">
        <v>25</v>
      </c>
      <c r="C218" t="str">
        <f>VLOOKUP(Продажи_[[#This Row],[id товара]],Товары_[],3,FALSE)</f>
        <v>Русская картошка</v>
      </c>
      <c r="D218" t="str">
        <f>VLOOKUP(Продажи_[[#This Row],[id товара]],Товары_[],2,FALSE)</f>
        <v>Чипсы</v>
      </c>
      <c r="E218" s="22">
        <v>356</v>
      </c>
      <c r="F218" s="21">
        <f t="shared" si="40"/>
        <v>273.72549019607845</v>
      </c>
      <c r="G218" s="26">
        <f t="shared" si="41"/>
        <v>0.30057306590257871</v>
      </c>
      <c r="H218" s="31">
        <f t="shared" si="42"/>
        <v>241.83333333333334</v>
      </c>
      <c r="I218" s="26">
        <f t="shared" si="43"/>
        <v>0.47208821502412124</v>
      </c>
      <c r="J218">
        <v>3</v>
      </c>
      <c r="K218" s="22">
        <v>1068</v>
      </c>
      <c r="L218" s="1">
        <v>45018</v>
      </c>
      <c r="M218" t="s">
        <v>72</v>
      </c>
      <c r="N218">
        <v>322</v>
      </c>
      <c r="O218" t="str">
        <f>VLOOKUP(N218,Клиенты_[],4,FALSE)</f>
        <v>да</v>
      </c>
      <c r="P218" s="35">
        <f>VLOOKUP(N218,Клиенты_[],5,FALSE)</f>
        <v>44886</v>
      </c>
      <c r="Q218" s="23">
        <f t="shared" si="44"/>
        <v>132</v>
      </c>
      <c r="R218" t="str">
        <f>VLOOKUP(N218,Клиенты_[],7,FALSE)</f>
        <v>Украина</v>
      </c>
      <c r="S218" s="20" t="str">
        <f>VLOOKUP(N218,Клиенты_[],8,FALSE)</f>
        <v>Алла</v>
      </c>
      <c r="T218" s="20">
        <f t="shared" si="45"/>
        <v>2</v>
      </c>
      <c r="U218" s="20">
        <f t="shared" si="46"/>
        <v>2336</v>
      </c>
      <c r="V218" s="20">
        <f t="shared" si="47"/>
        <v>1168</v>
      </c>
      <c r="W218" s="20">
        <f t="shared" si="48"/>
        <v>187</v>
      </c>
      <c r="X218" s="20">
        <f t="shared" si="39"/>
        <v>0.5</v>
      </c>
    </row>
    <row r="219" spans="1:24" x14ac:dyDescent="0.3">
      <c r="A219">
        <v>82</v>
      </c>
      <c r="B219">
        <v>334</v>
      </c>
      <c r="C219" t="str">
        <f>VLOOKUP(Продажи_[[#This Row],[id товара]],Товары_[],3,FALSE)</f>
        <v>Домик в деревне</v>
      </c>
      <c r="D219" t="str">
        <f>VLOOKUP(Продажи_[[#This Row],[id товара]],Товары_[],2,FALSE)</f>
        <v>Молоко</v>
      </c>
      <c r="E219" s="22">
        <v>396</v>
      </c>
      <c r="F219" s="21">
        <f t="shared" si="40"/>
        <v>294.95238095238096</v>
      </c>
      <c r="G219" s="26">
        <f t="shared" si="41"/>
        <v>0.34258960284145945</v>
      </c>
      <c r="H219" s="31">
        <f t="shared" si="42"/>
        <v>274.77777777777777</v>
      </c>
      <c r="I219" s="26">
        <f t="shared" si="43"/>
        <v>0.44116457743631221</v>
      </c>
      <c r="J219">
        <v>4</v>
      </c>
      <c r="K219" s="22">
        <v>1584</v>
      </c>
      <c r="L219" s="1">
        <v>45173</v>
      </c>
      <c r="M219" t="s">
        <v>82</v>
      </c>
      <c r="N219">
        <v>134</v>
      </c>
      <c r="O219" t="str">
        <f>VLOOKUP(N219,Клиенты_[],4,FALSE)</f>
        <v>да</v>
      </c>
      <c r="P219" s="35">
        <f>VLOOKUP(N219,Клиенты_[],5,FALSE)</f>
        <v>44753</v>
      </c>
      <c r="Q219" s="23">
        <f t="shared" si="44"/>
        <v>420</v>
      </c>
      <c r="R219" t="str">
        <f>VLOOKUP(N219,Клиенты_[],7,FALSE)</f>
        <v>Россия</v>
      </c>
      <c r="S219" s="20" t="str">
        <f>VLOOKUP(N219,Клиенты_[],8,FALSE)</f>
        <v>Регина</v>
      </c>
      <c r="T219" s="20">
        <f t="shared" si="45"/>
        <v>4</v>
      </c>
      <c r="U219" s="20">
        <f t="shared" si="46"/>
        <v>3712</v>
      </c>
      <c r="V219" s="20">
        <f t="shared" si="47"/>
        <v>928</v>
      </c>
      <c r="W219" s="20">
        <f t="shared" si="48"/>
        <v>314</v>
      </c>
      <c r="X219" s="20">
        <f t="shared" si="39"/>
        <v>0.25</v>
      </c>
    </row>
    <row r="220" spans="1:24" x14ac:dyDescent="0.3">
      <c r="A220">
        <v>184</v>
      </c>
      <c r="B220">
        <v>493</v>
      </c>
      <c r="C220" t="str">
        <f>VLOOKUP(Продажи_[[#This Row],[id товара]],Товары_[],3,FALSE)</f>
        <v>Овощной ряд</v>
      </c>
      <c r="D220" t="str">
        <f>VLOOKUP(Продажи_[[#This Row],[id товара]],Товары_[],2,FALSE)</f>
        <v>Овощи</v>
      </c>
      <c r="E220" s="22">
        <v>376</v>
      </c>
      <c r="F220" s="21">
        <f t="shared" si="40"/>
        <v>250.48780487804879</v>
      </c>
      <c r="G220" s="26">
        <f t="shared" si="41"/>
        <v>0.50107108081791618</v>
      </c>
      <c r="H220" s="31">
        <f t="shared" si="42"/>
        <v>303.8235294117647</v>
      </c>
      <c r="I220" s="26">
        <f t="shared" si="43"/>
        <v>0.23756050338818979</v>
      </c>
      <c r="J220">
        <v>1</v>
      </c>
      <c r="K220" s="22">
        <v>376</v>
      </c>
      <c r="L220" s="1">
        <v>45253</v>
      </c>
      <c r="M220" t="s">
        <v>66</v>
      </c>
      <c r="N220">
        <v>134</v>
      </c>
      <c r="O220" t="str">
        <f>VLOOKUP(N220,Клиенты_[],4,FALSE)</f>
        <v>да</v>
      </c>
      <c r="P220" s="35">
        <f>VLOOKUP(N220,Клиенты_[],5,FALSE)</f>
        <v>44753</v>
      </c>
      <c r="Q220" s="23">
        <f t="shared" si="44"/>
        <v>500</v>
      </c>
      <c r="R220" t="str">
        <f>VLOOKUP(N220,Клиенты_[],7,FALSE)</f>
        <v>Россия</v>
      </c>
      <c r="S220" s="20" t="str">
        <f>VLOOKUP(N220,Клиенты_[],8,FALSE)</f>
        <v>Регина</v>
      </c>
      <c r="T220" s="20">
        <f t="shared" si="45"/>
        <v>4</v>
      </c>
      <c r="U220" s="20">
        <f t="shared" si="46"/>
        <v>3712</v>
      </c>
      <c r="V220" s="20">
        <f t="shared" si="47"/>
        <v>928</v>
      </c>
      <c r="W220" s="20">
        <f t="shared" si="48"/>
        <v>314</v>
      </c>
      <c r="X220" s="20">
        <f t="shared" si="39"/>
        <v>0.25</v>
      </c>
    </row>
    <row r="221" spans="1:24" x14ac:dyDescent="0.3">
      <c r="A221">
        <v>489</v>
      </c>
      <c r="B221">
        <v>104</v>
      </c>
      <c r="C221" t="str">
        <f>VLOOKUP(Продажи_[[#This Row],[id товара]],Товары_[],3,FALSE)</f>
        <v>Ростагроэкспорт</v>
      </c>
      <c r="D221" t="str">
        <f>VLOOKUP(Продажи_[[#This Row],[id товара]],Товары_[],2,FALSE)</f>
        <v>Йогурт</v>
      </c>
      <c r="E221" s="22">
        <v>276</v>
      </c>
      <c r="F221" s="21">
        <f t="shared" si="40"/>
        <v>263.25423728813558</v>
      </c>
      <c r="G221" s="26">
        <f t="shared" si="41"/>
        <v>4.841617306206536E-2</v>
      </c>
      <c r="H221" s="31">
        <f t="shared" si="42"/>
        <v>257.78260869565219</v>
      </c>
      <c r="I221" s="26">
        <f t="shared" si="43"/>
        <v>7.066959015010954E-2</v>
      </c>
      <c r="J221">
        <v>2</v>
      </c>
      <c r="K221" s="22">
        <v>552</v>
      </c>
      <c r="L221" s="1">
        <v>45372</v>
      </c>
      <c r="M221" t="s">
        <v>71</v>
      </c>
      <c r="N221">
        <v>134</v>
      </c>
      <c r="O221" t="str">
        <f>VLOOKUP(N221,Клиенты_[],4,FALSE)</f>
        <v>да</v>
      </c>
      <c r="P221" s="35">
        <f>VLOOKUP(N221,Клиенты_[],5,FALSE)</f>
        <v>44753</v>
      </c>
      <c r="Q221" s="23">
        <f t="shared" si="44"/>
        <v>619</v>
      </c>
      <c r="R221" t="str">
        <f>VLOOKUP(N221,Клиенты_[],7,FALSE)</f>
        <v>Россия</v>
      </c>
      <c r="S221" s="20" t="str">
        <f>VLOOKUP(N221,Клиенты_[],8,FALSE)</f>
        <v>Регина</v>
      </c>
      <c r="T221" s="20">
        <f t="shared" si="45"/>
        <v>4</v>
      </c>
      <c r="U221" s="20">
        <f t="shared" si="46"/>
        <v>3712</v>
      </c>
      <c r="V221" s="20">
        <f t="shared" si="47"/>
        <v>928</v>
      </c>
      <c r="W221" s="20">
        <f t="shared" si="48"/>
        <v>314</v>
      </c>
      <c r="X221" s="20">
        <f t="shared" si="39"/>
        <v>0.25</v>
      </c>
    </row>
    <row r="222" spans="1:24" x14ac:dyDescent="0.3">
      <c r="A222">
        <v>555</v>
      </c>
      <c r="B222">
        <v>160</v>
      </c>
      <c r="C222" t="str">
        <f>VLOOKUP(Продажи_[[#This Row],[id товара]],Товары_[],3,FALSE)</f>
        <v>Мистраль</v>
      </c>
      <c r="D222" t="str">
        <f>VLOOKUP(Продажи_[[#This Row],[id товара]],Товары_[],2,FALSE)</f>
        <v>Крупа</v>
      </c>
      <c r="E222" s="22">
        <v>400</v>
      </c>
      <c r="F222" s="21">
        <f t="shared" si="40"/>
        <v>255.11627906976744</v>
      </c>
      <c r="G222" s="26">
        <f t="shared" si="41"/>
        <v>0.56791248860528709</v>
      </c>
      <c r="H222" s="31">
        <f t="shared" si="42"/>
        <v>250.30769230769232</v>
      </c>
      <c r="I222" s="26">
        <f t="shared" si="43"/>
        <v>0.59803318992009835</v>
      </c>
      <c r="J222">
        <v>3</v>
      </c>
      <c r="K222" s="22">
        <v>1200</v>
      </c>
      <c r="L222" s="1">
        <v>45181</v>
      </c>
      <c r="M222" t="s">
        <v>81</v>
      </c>
      <c r="N222">
        <v>134</v>
      </c>
      <c r="O222" t="str">
        <f>VLOOKUP(N222,Клиенты_[],4,FALSE)</f>
        <v>да</v>
      </c>
      <c r="P222" s="35">
        <f>VLOOKUP(N222,Клиенты_[],5,FALSE)</f>
        <v>44753</v>
      </c>
      <c r="Q222" s="23">
        <f t="shared" si="44"/>
        <v>428</v>
      </c>
      <c r="R222" t="str">
        <f>VLOOKUP(N222,Клиенты_[],7,FALSE)</f>
        <v>Россия</v>
      </c>
      <c r="S222" s="20" t="str">
        <f>VLOOKUP(N222,Клиенты_[],8,FALSE)</f>
        <v>Регина</v>
      </c>
      <c r="T222" s="20">
        <f t="shared" si="45"/>
        <v>4</v>
      </c>
      <c r="U222" s="20">
        <f t="shared" si="46"/>
        <v>3712</v>
      </c>
      <c r="V222" s="20">
        <f t="shared" si="47"/>
        <v>928</v>
      </c>
      <c r="W222" s="20">
        <f t="shared" si="48"/>
        <v>314</v>
      </c>
      <c r="X222" s="20">
        <f t="shared" si="39"/>
        <v>0.25</v>
      </c>
    </row>
    <row r="223" spans="1:24" x14ac:dyDescent="0.3">
      <c r="A223">
        <v>222</v>
      </c>
      <c r="B223">
        <v>333</v>
      </c>
      <c r="C223" t="str">
        <f>VLOOKUP(Продажи_[[#This Row],[id товара]],Товары_[],3,FALSE)</f>
        <v>Санта Бремор</v>
      </c>
      <c r="D223" t="str">
        <f>VLOOKUP(Продажи_[[#This Row],[id товара]],Товары_[],2,FALSE)</f>
        <v>Рыба</v>
      </c>
      <c r="E223" s="22">
        <v>70</v>
      </c>
      <c r="F223" s="21">
        <f t="shared" si="40"/>
        <v>258.5128205128205</v>
      </c>
      <c r="G223" s="26">
        <f t="shared" si="41"/>
        <v>-0.72922039277921047</v>
      </c>
      <c r="H223" s="31">
        <f t="shared" si="42"/>
        <v>216.4</v>
      </c>
      <c r="I223" s="26">
        <f t="shared" si="43"/>
        <v>-0.67652495378927913</v>
      </c>
      <c r="J223">
        <v>1</v>
      </c>
      <c r="K223" s="22">
        <v>70</v>
      </c>
      <c r="L223" s="1">
        <v>45076</v>
      </c>
      <c r="M223" t="s">
        <v>73</v>
      </c>
      <c r="N223">
        <v>229</v>
      </c>
      <c r="O223" t="str">
        <f>VLOOKUP(N223,Клиенты_[],4,FALSE)</f>
        <v>нет</v>
      </c>
      <c r="P223" s="35">
        <f>VLOOKUP(N223,Клиенты_[],5,FALSE)</f>
        <v>44766</v>
      </c>
      <c r="Q223" s="23">
        <f t="shared" si="44"/>
        <v>310</v>
      </c>
      <c r="R223" t="str">
        <f>VLOOKUP(N223,Клиенты_[],7,FALSE)</f>
        <v>Беларусь</v>
      </c>
      <c r="S223" s="20" t="str">
        <f>VLOOKUP(N223,Клиенты_[],8,FALSE)</f>
        <v>Татьяна</v>
      </c>
      <c r="T223" s="20">
        <f t="shared" si="45"/>
        <v>5</v>
      </c>
      <c r="U223" s="20">
        <f t="shared" si="46"/>
        <v>3236</v>
      </c>
      <c r="V223" s="20">
        <f t="shared" si="47"/>
        <v>647.20000000000005</v>
      </c>
      <c r="W223" s="20">
        <f t="shared" si="48"/>
        <v>122</v>
      </c>
      <c r="X223" s="20">
        <f t="shared" si="39"/>
        <v>0.2</v>
      </c>
    </row>
    <row r="224" spans="1:24" x14ac:dyDescent="0.3">
      <c r="A224">
        <v>223</v>
      </c>
      <c r="B224">
        <v>207</v>
      </c>
      <c r="C224" t="str">
        <f>VLOOKUP(Продажи_[[#This Row],[id товара]],Товары_[],3,FALSE)</f>
        <v>Агросахар</v>
      </c>
      <c r="D224" t="str">
        <f>VLOOKUP(Продажи_[[#This Row],[id товара]],Товары_[],2,FALSE)</f>
        <v>Сахар</v>
      </c>
      <c r="E224" s="22">
        <v>208</v>
      </c>
      <c r="F224" s="21">
        <f t="shared" si="40"/>
        <v>252.76271186440678</v>
      </c>
      <c r="G224" s="26">
        <f t="shared" si="41"/>
        <v>-0.17709381076912767</v>
      </c>
      <c r="H224" s="31">
        <f t="shared" si="42"/>
        <v>215.85714285714286</v>
      </c>
      <c r="I224" s="26">
        <f t="shared" si="43"/>
        <v>-3.6399735274652567E-2</v>
      </c>
      <c r="J224">
        <v>5</v>
      </c>
      <c r="K224" s="22">
        <v>1040</v>
      </c>
      <c r="L224" s="1">
        <v>44960</v>
      </c>
      <c r="M224" t="s">
        <v>66</v>
      </c>
      <c r="N224">
        <v>253</v>
      </c>
      <c r="O224" t="str">
        <f>VLOOKUP(N224,Клиенты_[],4,FALSE)</f>
        <v>да</v>
      </c>
      <c r="P224" s="35">
        <f>VLOOKUP(N224,Клиенты_[],5,FALSE)</f>
        <v>44750</v>
      </c>
      <c r="Q224" s="23">
        <f t="shared" si="44"/>
        <v>210</v>
      </c>
      <c r="R224" t="str">
        <f>VLOOKUP(N224,Клиенты_[],7,FALSE)</f>
        <v>Беларусь</v>
      </c>
      <c r="S224" s="20" t="str">
        <f>VLOOKUP(N224,Клиенты_[],8,FALSE)</f>
        <v>Вера</v>
      </c>
      <c r="T224" s="20">
        <f t="shared" si="45"/>
        <v>2</v>
      </c>
      <c r="U224" s="20">
        <f t="shared" si="46"/>
        <v>1928</v>
      </c>
      <c r="V224" s="20">
        <f t="shared" si="47"/>
        <v>964</v>
      </c>
      <c r="W224" s="20">
        <f t="shared" si="48"/>
        <v>122</v>
      </c>
      <c r="X224" s="20">
        <f t="shared" si="39"/>
        <v>0.5</v>
      </c>
    </row>
    <row r="225" spans="1:24" x14ac:dyDescent="0.3">
      <c r="A225">
        <v>224</v>
      </c>
      <c r="B225">
        <v>348</v>
      </c>
      <c r="C225" t="str">
        <f>VLOOKUP(Продажи_[[#This Row],[id товара]],Товары_[],3,FALSE)</f>
        <v>Estrella</v>
      </c>
      <c r="D225" t="str">
        <f>VLOOKUP(Продажи_[[#This Row],[id товара]],Товары_[],2,FALSE)</f>
        <v>Чипсы</v>
      </c>
      <c r="E225" s="22">
        <v>417</v>
      </c>
      <c r="F225" s="21">
        <f t="shared" si="40"/>
        <v>273.72549019607845</v>
      </c>
      <c r="G225" s="26">
        <f t="shared" si="41"/>
        <v>0.52342406876790815</v>
      </c>
      <c r="H225" s="31">
        <f t="shared" si="42"/>
        <v>266.27272727272725</v>
      </c>
      <c r="I225" s="26">
        <f t="shared" si="43"/>
        <v>0.56606350290201446</v>
      </c>
      <c r="J225">
        <v>4</v>
      </c>
      <c r="K225" s="22">
        <v>1668</v>
      </c>
      <c r="L225" s="1">
        <v>45005</v>
      </c>
      <c r="M225" t="s">
        <v>85</v>
      </c>
      <c r="N225">
        <v>235</v>
      </c>
      <c r="O225" t="str">
        <f>VLOOKUP(N225,Клиенты_[],4,FALSE)</f>
        <v>нет</v>
      </c>
      <c r="P225" s="35">
        <f>VLOOKUP(N225,Клиенты_[],5,FALSE)</f>
        <v>44635</v>
      </c>
      <c r="Q225" s="23">
        <f t="shared" si="44"/>
        <v>370</v>
      </c>
      <c r="R225" t="str">
        <f>VLOOKUP(N225,Клиенты_[],7,FALSE)</f>
        <v>Узбекистан</v>
      </c>
      <c r="S225" s="20" t="str">
        <f>VLOOKUP(N225,Клиенты_[],8,FALSE)</f>
        <v>Елисей</v>
      </c>
      <c r="T225" s="20">
        <f t="shared" si="45"/>
        <v>3</v>
      </c>
      <c r="U225" s="20">
        <f t="shared" si="46"/>
        <v>2710</v>
      </c>
      <c r="V225" s="20">
        <f t="shared" si="47"/>
        <v>903.33333333333337</v>
      </c>
      <c r="W225" s="20">
        <f t="shared" si="48"/>
        <v>191</v>
      </c>
      <c r="X225" s="20">
        <f t="shared" si="39"/>
        <v>0.33333333333333331</v>
      </c>
    </row>
    <row r="226" spans="1:24" x14ac:dyDescent="0.3">
      <c r="A226">
        <v>225</v>
      </c>
      <c r="B226">
        <v>4</v>
      </c>
      <c r="C226" t="str">
        <f>VLOOKUP(Продажи_[[#This Row],[id товара]],Товары_[],3,FALSE)</f>
        <v>Белый Злат</v>
      </c>
      <c r="D226" t="str">
        <f>VLOOKUP(Продажи_[[#This Row],[id товара]],Товары_[],2,FALSE)</f>
        <v>Рис</v>
      </c>
      <c r="E226" s="22">
        <v>198</v>
      </c>
      <c r="F226" s="21">
        <f t="shared" si="40"/>
        <v>258.375</v>
      </c>
      <c r="G226" s="26">
        <f t="shared" si="41"/>
        <v>-0.23367198838896952</v>
      </c>
      <c r="H226" s="31">
        <f t="shared" si="42"/>
        <v>269.70588235294116</v>
      </c>
      <c r="I226" s="26">
        <f t="shared" si="43"/>
        <v>-0.26586695747001088</v>
      </c>
      <c r="J226">
        <v>5</v>
      </c>
      <c r="K226" s="22">
        <v>990</v>
      </c>
      <c r="L226" s="1">
        <v>45351</v>
      </c>
      <c r="M226" t="s">
        <v>66</v>
      </c>
      <c r="N226">
        <v>156</v>
      </c>
      <c r="O226" t="str">
        <f>VLOOKUP(N226,Клиенты_[],4,FALSE)</f>
        <v>да</v>
      </c>
      <c r="P226" s="35">
        <f>VLOOKUP(N226,Клиенты_[],5,FALSE)</f>
        <v>44905</v>
      </c>
      <c r="Q226" s="23">
        <f t="shared" si="44"/>
        <v>446</v>
      </c>
      <c r="R226" t="str">
        <f>VLOOKUP(N226,Клиенты_[],7,FALSE)</f>
        <v>Украина</v>
      </c>
      <c r="S226" s="20" t="str">
        <f>VLOOKUP(N226,Клиенты_[],8,FALSE)</f>
        <v>Симон</v>
      </c>
      <c r="T226" s="20">
        <f t="shared" si="45"/>
        <v>2</v>
      </c>
      <c r="U226" s="20">
        <f t="shared" si="46"/>
        <v>1764</v>
      </c>
      <c r="V226" s="20">
        <f t="shared" si="47"/>
        <v>882</v>
      </c>
      <c r="W226" s="20">
        <f t="shared" si="48"/>
        <v>187</v>
      </c>
      <c r="X226" s="20">
        <f t="shared" si="39"/>
        <v>0.5</v>
      </c>
    </row>
    <row r="227" spans="1:24" x14ac:dyDescent="0.3">
      <c r="A227">
        <v>226</v>
      </c>
      <c r="B227">
        <v>317</v>
      </c>
      <c r="C227" t="str">
        <f>VLOOKUP(Продажи_[[#This Row],[id товара]],Товары_[],3,FALSE)</f>
        <v>Фруктовый сад</v>
      </c>
      <c r="D227" t="str">
        <f>VLOOKUP(Продажи_[[#This Row],[id товара]],Товары_[],2,FALSE)</f>
        <v>Сок</v>
      </c>
      <c r="E227" s="22">
        <v>196</v>
      </c>
      <c r="F227" s="21">
        <f t="shared" si="40"/>
        <v>268.60344827586209</v>
      </c>
      <c r="G227" s="26">
        <f t="shared" si="41"/>
        <v>-0.27029976250080245</v>
      </c>
      <c r="H227" s="31">
        <f t="shared" si="42"/>
        <v>281.96875</v>
      </c>
      <c r="I227" s="26">
        <f t="shared" si="43"/>
        <v>-0.30488750969743983</v>
      </c>
      <c r="J227">
        <v>2</v>
      </c>
      <c r="K227" s="22">
        <v>392</v>
      </c>
      <c r="L227" s="1">
        <v>45430</v>
      </c>
      <c r="M227" t="s">
        <v>79</v>
      </c>
      <c r="N227">
        <v>327</v>
      </c>
      <c r="O227" t="str">
        <f>VLOOKUP(N227,Клиенты_[],4,FALSE)</f>
        <v>нет</v>
      </c>
      <c r="P227" s="35">
        <f>VLOOKUP(N227,Клиенты_[],5,FALSE)</f>
        <v>44565</v>
      </c>
      <c r="Q227" s="23">
        <f t="shared" si="44"/>
        <v>865</v>
      </c>
      <c r="R227" t="str">
        <f>VLOOKUP(N227,Клиенты_[],7,FALSE)</f>
        <v>Таджикистан</v>
      </c>
      <c r="S227" s="20" t="str">
        <f>VLOOKUP(N227,Клиенты_[],8,FALSE)</f>
        <v>Маргарита</v>
      </c>
      <c r="T227" s="20">
        <f t="shared" si="45"/>
        <v>3</v>
      </c>
      <c r="U227" s="20">
        <f t="shared" si="46"/>
        <v>1510</v>
      </c>
      <c r="V227" s="20">
        <f t="shared" si="47"/>
        <v>503.33333333333331</v>
      </c>
      <c r="W227" s="20">
        <f t="shared" si="48"/>
        <v>186</v>
      </c>
      <c r="X227" s="20">
        <f t="shared" si="39"/>
        <v>0.33333333333333331</v>
      </c>
    </row>
    <row r="228" spans="1:24" x14ac:dyDescent="0.3">
      <c r="A228">
        <v>227</v>
      </c>
      <c r="B228">
        <v>131</v>
      </c>
      <c r="C228" t="str">
        <f>VLOOKUP(Продажи_[[#This Row],[id товара]],Товары_[],3,FALSE)</f>
        <v>Сады Придонья</v>
      </c>
      <c r="D228" t="str">
        <f>VLOOKUP(Продажи_[[#This Row],[id товара]],Товары_[],2,FALSE)</f>
        <v>Сок</v>
      </c>
      <c r="E228" s="22">
        <v>376</v>
      </c>
      <c r="F228" s="21">
        <f t="shared" si="40"/>
        <v>268.60344827586209</v>
      </c>
      <c r="G228" s="26">
        <f t="shared" si="41"/>
        <v>0.39983310867193</v>
      </c>
      <c r="H228" s="31">
        <f t="shared" si="42"/>
        <v>254.18181818181819</v>
      </c>
      <c r="I228" s="26">
        <f t="shared" si="43"/>
        <v>0.4792560801144492</v>
      </c>
      <c r="J228">
        <v>1</v>
      </c>
      <c r="K228" s="22">
        <v>376</v>
      </c>
      <c r="L228" s="1">
        <v>45427</v>
      </c>
      <c r="M228" t="s">
        <v>76</v>
      </c>
      <c r="N228">
        <v>275</v>
      </c>
      <c r="O228" t="str">
        <f>VLOOKUP(N228,Клиенты_[],4,FALSE)</f>
        <v>нет</v>
      </c>
      <c r="P228" s="35">
        <f>VLOOKUP(N228,Клиенты_[],5,FALSE)</f>
        <v>44651</v>
      </c>
      <c r="Q228" s="23">
        <f t="shared" si="44"/>
        <v>776</v>
      </c>
      <c r="R228" t="str">
        <f>VLOOKUP(N228,Клиенты_[],7,FALSE)</f>
        <v>Таджикистан</v>
      </c>
      <c r="S228" s="20" t="str">
        <f>VLOOKUP(N228,Клиенты_[],8,FALSE)</f>
        <v>Андрон</v>
      </c>
      <c r="T228" s="20">
        <f t="shared" si="45"/>
        <v>3</v>
      </c>
      <c r="U228" s="20">
        <f t="shared" si="46"/>
        <v>2221</v>
      </c>
      <c r="V228" s="20">
        <f t="shared" si="47"/>
        <v>740.33333333333337</v>
      </c>
      <c r="W228" s="20">
        <f t="shared" si="48"/>
        <v>186</v>
      </c>
      <c r="X228" s="20">
        <f t="shared" si="39"/>
        <v>0.33333333333333331</v>
      </c>
    </row>
    <row r="229" spans="1:24" x14ac:dyDescent="0.3">
      <c r="A229">
        <v>228</v>
      </c>
      <c r="B229">
        <v>96</v>
      </c>
      <c r="C229" t="str">
        <f>VLOOKUP(Продажи_[[#This Row],[id товара]],Товары_[],3,FALSE)</f>
        <v>Салта</v>
      </c>
      <c r="D229" t="str">
        <f>VLOOKUP(Продажи_[[#This Row],[id товара]],Товары_[],2,FALSE)</f>
        <v>Соль</v>
      </c>
      <c r="E229" s="22">
        <v>362</v>
      </c>
      <c r="F229" s="21">
        <f t="shared" si="40"/>
        <v>264.8679245283019</v>
      </c>
      <c r="G229" s="26">
        <f t="shared" si="41"/>
        <v>0.36671890582704081</v>
      </c>
      <c r="H229" s="31">
        <f t="shared" si="42"/>
        <v>273.7</v>
      </c>
      <c r="I229" s="26">
        <f t="shared" si="43"/>
        <v>0.32261600292290837</v>
      </c>
      <c r="J229">
        <v>4</v>
      </c>
      <c r="K229" s="22">
        <v>1448</v>
      </c>
      <c r="L229" s="1">
        <v>45398</v>
      </c>
      <c r="M229" t="s">
        <v>67</v>
      </c>
      <c r="N229">
        <v>330</v>
      </c>
      <c r="O229" t="str">
        <f>VLOOKUP(N229,Клиенты_[],4,FALSE)</f>
        <v>нет</v>
      </c>
      <c r="P229" s="35">
        <f>VLOOKUP(N229,Клиенты_[],5,FALSE)</f>
        <v>44815</v>
      </c>
      <c r="Q229" s="23">
        <f t="shared" si="44"/>
        <v>583</v>
      </c>
      <c r="R229" t="str">
        <f>VLOOKUP(N229,Клиенты_[],7,FALSE)</f>
        <v>Узбекистан</v>
      </c>
      <c r="S229" s="20" t="str">
        <f>VLOOKUP(N229,Клиенты_[],8,FALSE)</f>
        <v>Ратибор</v>
      </c>
      <c r="T229" s="20">
        <f t="shared" si="45"/>
        <v>2</v>
      </c>
      <c r="U229" s="20">
        <f t="shared" si="46"/>
        <v>1942</v>
      </c>
      <c r="V229" s="20">
        <f t="shared" si="47"/>
        <v>971</v>
      </c>
      <c r="W229" s="20">
        <f t="shared" si="48"/>
        <v>191</v>
      </c>
      <c r="X229" s="20">
        <f t="shared" si="39"/>
        <v>0.5</v>
      </c>
    </row>
    <row r="230" spans="1:24" x14ac:dyDescent="0.3">
      <c r="A230">
        <v>229</v>
      </c>
      <c r="B230">
        <v>311</v>
      </c>
      <c r="C230" t="str">
        <f>VLOOKUP(Продажи_[[#This Row],[id товара]],Товары_[],3,FALSE)</f>
        <v>Паста Зара</v>
      </c>
      <c r="D230" t="str">
        <f>VLOOKUP(Продажи_[[#This Row],[id товара]],Товары_[],2,FALSE)</f>
        <v>Макароны</v>
      </c>
      <c r="E230" s="22">
        <v>345</v>
      </c>
      <c r="F230" s="21">
        <f t="shared" si="40"/>
        <v>265.47674418604652</v>
      </c>
      <c r="G230" s="26">
        <f t="shared" si="41"/>
        <v>0.29954885900748973</v>
      </c>
      <c r="H230" s="31">
        <f t="shared" si="42"/>
        <v>276.67567567567568</v>
      </c>
      <c r="I230" s="26">
        <f t="shared" si="43"/>
        <v>0.24694734785581707</v>
      </c>
      <c r="J230">
        <v>5</v>
      </c>
      <c r="K230" s="22">
        <v>1725</v>
      </c>
      <c r="L230" s="1">
        <v>45421</v>
      </c>
      <c r="M230" t="s">
        <v>83</v>
      </c>
      <c r="N230">
        <v>177</v>
      </c>
      <c r="O230" t="str">
        <f>VLOOKUP(N230,Клиенты_[],4,FALSE)</f>
        <v>нет</v>
      </c>
      <c r="P230" s="35">
        <f>VLOOKUP(N230,Клиенты_[],5,FALSE)</f>
        <v>44857</v>
      </c>
      <c r="Q230" s="23">
        <f t="shared" si="44"/>
        <v>564</v>
      </c>
      <c r="R230" t="str">
        <f>VLOOKUP(N230,Клиенты_[],7,FALSE)</f>
        <v>Таджикистан</v>
      </c>
      <c r="S230" s="20" t="str">
        <f>VLOOKUP(N230,Клиенты_[],8,FALSE)</f>
        <v>Иванна</v>
      </c>
      <c r="T230" s="20">
        <f t="shared" si="45"/>
        <v>3</v>
      </c>
      <c r="U230" s="20">
        <f t="shared" si="46"/>
        <v>2530</v>
      </c>
      <c r="V230" s="20">
        <f t="shared" si="47"/>
        <v>843.33333333333337</v>
      </c>
      <c r="W230" s="20">
        <f t="shared" si="48"/>
        <v>186</v>
      </c>
      <c r="X230" s="20">
        <f t="shared" si="39"/>
        <v>0.33333333333333331</v>
      </c>
    </row>
    <row r="231" spans="1:24" x14ac:dyDescent="0.3">
      <c r="A231">
        <v>230</v>
      </c>
      <c r="B231">
        <v>268</v>
      </c>
      <c r="C231" t="str">
        <f>VLOOKUP(Продажи_[[#This Row],[id товара]],Товары_[],3,FALSE)</f>
        <v>Мистраль</v>
      </c>
      <c r="D231" t="str">
        <f>VLOOKUP(Продажи_[[#This Row],[id товара]],Товары_[],2,FALSE)</f>
        <v>Рис</v>
      </c>
      <c r="E231" s="22">
        <v>81</v>
      </c>
      <c r="F231" s="21">
        <f t="shared" si="40"/>
        <v>258.375</v>
      </c>
      <c r="G231" s="26">
        <f t="shared" si="41"/>
        <v>-0.68650217706821481</v>
      </c>
      <c r="H231" s="31">
        <f t="shared" si="42"/>
        <v>181.57142857142858</v>
      </c>
      <c r="I231" s="26">
        <f t="shared" si="43"/>
        <v>-0.55389457120377661</v>
      </c>
      <c r="J231">
        <v>3</v>
      </c>
      <c r="K231" s="22">
        <v>243</v>
      </c>
      <c r="L231" s="1">
        <v>45106</v>
      </c>
      <c r="M231" t="s">
        <v>82</v>
      </c>
      <c r="N231">
        <v>407</v>
      </c>
      <c r="O231" t="str">
        <f>VLOOKUP(N231,Клиенты_[],4,FALSE)</f>
        <v>да</v>
      </c>
      <c r="P231" s="35">
        <f>VLOOKUP(N231,Клиенты_[],5,FALSE)</f>
        <v>44621</v>
      </c>
      <c r="Q231" s="23">
        <f t="shared" si="44"/>
        <v>485</v>
      </c>
      <c r="R231" t="str">
        <f>VLOOKUP(N231,Клиенты_[],7,FALSE)</f>
        <v>Беларусь</v>
      </c>
      <c r="S231" s="20" t="str">
        <f>VLOOKUP(N231,Клиенты_[],8,FALSE)</f>
        <v>Карп</v>
      </c>
      <c r="T231" s="20">
        <f t="shared" si="45"/>
        <v>5</v>
      </c>
      <c r="U231" s="20">
        <f t="shared" si="46"/>
        <v>2557</v>
      </c>
      <c r="V231" s="20">
        <f t="shared" si="47"/>
        <v>511.4</v>
      </c>
      <c r="W231" s="20">
        <f t="shared" si="48"/>
        <v>122</v>
      </c>
      <c r="X231" s="20">
        <f t="shared" si="39"/>
        <v>0.2</v>
      </c>
    </row>
    <row r="232" spans="1:24" x14ac:dyDescent="0.3">
      <c r="A232">
        <v>231</v>
      </c>
      <c r="B232">
        <v>495</v>
      </c>
      <c r="C232" t="str">
        <f>VLOOKUP(Продажи_[[#This Row],[id товара]],Товары_[],3,FALSE)</f>
        <v>Greenfield</v>
      </c>
      <c r="D232" t="str">
        <f>VLOOKUP(Продажи_[[#This Row],[id товара]],Товары_[],2,FALSE)</f>
        <v>Чай</v>
      </c>
      <c r="E232" s="22">
        <v>97</v>
      </c>
      <c r="F232" s="21">
        <f t="shared" si="40"/>
        <v>271.18181818181819</v>
      </c>
      <c r="G232" s="26">
        <f t="shared" si="41"/>
        <v>-0.64230640295005026</v>
      </c>
      <c r="H232" s="31">
        <f t="shared" si="42"/>
        <v>291.45454545454544</v>
      </c>
      <c r="I232" s="26">
        <f t="shared" si="43"/>
        <v>-0.66718652526512789</v>
      </c>
      <c r="J232">
        <v>4</v>
      </c>
      <c r="K232" s="22">
        <v>388</v>
      </c>
      <c r="L232" s="1">
        <v>45409</v>
      </c>
      <c r="M232" t="s">
        <v>69</v>
      </c>
      <c r="N232">
        <v>181</v>
      </c>
      <c r="O232" t="str">
        <f>VLOOKUP(N232,Клиенты_[],4,FALSE)</f>
        <v>да</v>
      </c>
      <c r="P232" s="35">
        <f>VLOOKUP(N232,Клиенты_[],5,FALSE)</f>
        <v>44568</v>
      </c>
      <c r="Q232" s="23">
        <f t="shared" si="44"/>
        <v>841</v>
      </c>
      <c r="R232" t="str">
        <f>VLOOKUP(N232,Клиенты_[],7,FALSE)</f>
        <v>Украина</v>
      </c>
      <c r="S232" s="20" t="str">
        <f>VLOOKUP(N232,Клиенты_[],8,FALSE)</f>
        <v>Модест</v>
      </c>
      <c r="T232" s="20">
        <f t="shared" si="45"/>
        <v>4</v>
      </c>
      <c r="U232" s="20">
        <f t="shared" si="46"/>
        <v>2644</v>
      </c>
      <c r="V232" s="20">
        <f t="shared" si="47"/>
        <v>661</v>
      </c>
      <c r="W232" s="20">
        <f t="shared" si="48"/>
        <v>187</v>
      </c>
      <c r="X232" s="20">
        <f t="shared" si="39"/>
        <v>0.25</v>
      </c>
    </row>
    <row r="233" spans="1:24" x14ac:dyDescent="0.3">
      <c r="A233">
        <v>232</v>
      </c>
      <c r="B233">
        <v>436</v>
      </c>
      <c r="C233" t="str">
        <f>VLOOKUP(Продажи_[[#This Row],[id товара]],Товары_[],3,FALSE)</f>
        <v>Гавриш</v>
      </c>
      <c r="D233" t="str">
        <f>VLOOKUP(Продажи_[[#This Row],[id товара]],Товары_[],2,FALSE)</f>
        <v>Овощи</v>
      </c>
      <c r="E233" s="22">
        <v>184</v>
      </c>
      <c r="F233" s="21">
        <f t="shared" si="40"/>
        <v>250.48780487804879</v>
      </c>
      <c r="G233" s="26">
        <f t="shared" si="41"/>
        <v>-0.26543330087633887</v>
      </c>
      <c r="H233" s="31">
        <f t="shared" si="42"/>
        <v>247.66666666666666</v>
      </c>
      <c r="I233" s="26">
        <f t="shared" si="43"/>
        <v>-0.25706594885598921</v>
      </c>
      <c r="J233">
        <v>4</v>
      </c>
      <c r="K233" s="22">
        <v>736</v>
      </c>
      <c r="L233" s="1">
        <v>45147</v>
      </c>
      <c r="M233" t="s">
        <v>68</v>
      </c>
      <c r="N233">
        <v>166</v>
      </c>
      <c r="O233" t="str">
        <f>VLOOKUP(N233,Клиенты_[],4,FALSE)</f>
        <v>да</v>
      </c>
      <c r="P233" s="35">
        <f>VLOOKUP(N233,Клиенты_[],5,FALSE)</f>
        <v>44796</v>
      </c>
      <c r="Q233" s="23">
        <f t="shared" si="44"/>
        <v>351</v>
      </c>
      <c r="R233" t="str">
        <f>VLOOKUP(N233,Клиенты_[],7,FALSE)</f>
        <v>Узбекистан</v>
      </c>
      <c r="S233" s="20" t="str">
        <f>VLOOKUP(N233,Клиенты_[],8,FALSE)</f>
        <v>Януарий</v>
      </c>
      <c r="T233" s="20">
        <f t="shared" si="45"/>
        <v>2</v>
      </c>
      <c r="U233" s="20">
        <f t="shared" si="46"/>
        <v>2648</v>
      </c>
      <c r="V233" s="20">
        <f t="shared" si="47"/>
        <v>1324</v>
      </c>
      <c r="W233" s="20">
        <f t="shared" si="48"/>
        <v>191</v>
      </c>
      <c r="X233" s="20">
        <f t="shared" si="39"/>
        <v>0.5</v>
      </c>
    </row>
    <row r="234" spans="1:24" x14ac:dyDescent="0.3">
      <c r="A234">
        <v>233</v>
      </c>
      <c r="B234">
        <v>358</v>
      </c>
      <c r="C234" t="str">
        <f>VLOOKUP(Продажи_[[#This Row],[id товара]],Товары_[],3,FALSE)</f>
        <v>Славянка</v>
      </c>
      <c r="D234" t="str">
        <f>VLOOKUP(Продажи_[[#This Row],[id товара]],Товары_[],2,FALSE)</f>
        <v>Конфеты</v>
      </c>
      <c r="E234" s="22">
        <v>172</v>
      </c>
      <c r="F234" s="21">
        <f t="shared" si="40"/>
        <v>267.85483870967744</v>
      </c>
      <c r="G234" s="26">
        <f t="shared" si="41"/>
        <v>-0.3578611428915518</v>
      </c>
      <c r="H234" s="31">
        <f t="shared" si="42"/>
        <v>268</v>
      </c>
      <c r="I234" s="26">
        <f t="shared" si="43"/>
        <v>-0.35820895522388063</v>
      </c>
      <c r="J234">
        <v>1</v>
      </c>
      <c r="K234" s="22">
        <v>172</v>
      </c>
      <c r="L234" s="1">
        <v>45379</v>
      </c>
      <c r="M234" t="s">
        <v>83</v>
      </c>
      <c r="N234">
        <v>478</v>
      </c>
      <c r="O234" t="str">
        <f>VLOOKUP(N234,Клиенты_[],4,FALSE)</f>
        <v>нет</v>
      </c>
      <c r="P234" s="35">
        <f>VLOOKUP(N234,Клиенты_[],5,FALSE)</f>
        <v>44726</v>
      </c>
      <c r="Q234" s="23">
        <f t="shared" si="44"/>
        <v>653</v>
      </c>
      <c r="R234" t="str">
        <f>VLOOKUP(N234,Клиенты_[],7,FALSE)</f>
        <v>Украина</v>
      </c>
      <c r="S234" s="20" t="str">
        <f>VLOOKUP(N234,Клиенты_[],8,FALSE)</f>
        <v>Екатерина</v>
      </c>
      <c r="T234" s="20">
        <f t="shared" si="45"/>
        <v>2</v>
      </c>
      <c r="U234" s="20">
        <f t="shared" si="46"/>
        <v>537</v>
      </c>
      <c r="V234" s="20">
        <f t="shared" si="47"/>
        <v>268.5</v>
      </c>
      <c r="W234" s="20">
        <f t="shared" si="48"/>
        <v>187</v>
      </c>
      <c r="X234" s="20">
        <f t="shared" si="39"/>
        <v>0.5</v>
      </c>
    </row>
    <row r="235" spans="1:24" x14ac:dyDescent="0.3">
      <c r="A235">
        <v>234</v>
      </c>
      <c r="B235">
        <v>160</v>
      </c>
      <c r="C235" t="str">
        <f>VLOOKUP(Продажи_[[#This Row],[id товара]],Товары_[],3,FALSE)</f>
        <v>Мистраль</v>
      </c>
      <c r="D235" t="str">
        <f>VLOOKUP(Продажи_[[#This Row],[id товара]],Товары_[],2,FALSE)</f>
        <v>Крупа</v>
      </c>
      <c r="E235" s="22">
        <v>288</v>
      </c>
      <c r="F235" s="21">
        <f t="shared" si="40"/>
        <v>255.11627906976744</v>
      </c>
      <c r="G235" s="26">
        <f t="shared" si="41"/>
        <v>0.12889699179580671</v>
      </c>
      <c r="H235" s="31">
        <f t="shared" si="42"/>
        <v>250.30769230769232</v>
      </c>
      <c r="I235" s="26">
        <f t="shared" si="43"/>
        <v>0.15058389674247064</v>
      </c>
      <c r="J235">
        <v>2</v>
      </c>
      <c r="K235" s="22">
        <v>576</v>
      </c>
      <c r="L235" s="1">
        <v>44996</v>
      </c>
      <c r="M235" t="s">
        <v>85</v>
      </c>
      <c r="N235">
        <v>429</v>
      </c>
      <c r="O235" t="str">
        <f>VLOOKUP(N235,Клиенты_[],4,FALSE)</f>
        <v>да</v>
      </c>
      <c r="P235" s="35">
        <f>VLOOKUP(N235,Клиенты_[],5,FALSE)</f>
        <v>44625</v>
      </c>
      <c r="Q235" s="23">
        <f t="shared" si="44"/>
        <v>371</v>
      </c>
      <c r="R235" t="str">
        <f>VLOOKUP(N235,Клиенты_[],7,FALSE)</f>
        <v>Таджикистан</v>
      </c>
      <c r="S235" s="20" t="str">
        <f>VLOOKUP(N235,Клиенты_[],8,FALSE)</f>
        <v>Лука</v>
      </c>
      <c r="T235" s="20">
        <f t="shared" si="45"/>
        <v>1</v>
      </c>
      <c r="U235" s="20">
        <f t="shared" si="46"/>
        <v>576</v>
      </c>
      <c r="V235" s="20">
        <f t="shared" si="47"/>
        <v>576</v>
      </c>
      <c r="W235" s="20">
        <f t="shared" si="48"/>
        <v>186</v>
      </c>
      <c r="X235" s="20">
        <f t="shared" si="39"/>
        <v>1</v>
      </c>
    </row>
    <row r="236" spans="1:24" x14ac:dyDescent="0.3">
      <c r="A236">
        <v>235</v>
      </c>
      <c r="B236">
        <v>23</v>
      </c>
      <c r="C236" t="str">
        <f>VLOOKUP(Продажи_[[#This Row],[id товара]],Товары_[],3,FALSE)</f>
        <v>Санта Бремор</v>
      </c>
      <c r="D236" t="str">
        <f>VLOOKUP(Продажи_[[#This Row],[id товара]],Товары_[],2,FALSE)</f>
        <v>Рыба</v>
      </c>
      <c r="E236" s="22">
        <v>174</v>
      </c>
      <c r="F236" s="21">
        <f t="shared" si="40"/>
        <v>258.5128205128205</v>
      </c>
      <c r="G236" s="26">
        <f t="shared" si="41"/>
        <v>-0.32691926205118027</v>
      </c>
      <c r="H236" s="31">
        <f t="shared" si="42"/>
        <v>216.4</v>
      </c>
      <c r="I236" s="26">
        <f t="shared" si="43"/>
        <v>-0.1959334565619224</v>
      </c>
      <c r="J236">
        <v>3</v>
      </c>
      <c r="K236" s="22">
        <v>522</v>
      </c>
      <c r="L236" s="1">
        <v>45396</v>
      </c>
      <c r="M236" t="s">
        <v>75</v>
      </c>
      <c r="N236">
        <v>181</v>
      </c>
      <c r="O236" t="str">
        <f>VLOOKUP(N236,Клиенты_[],4,FALSE)</f>
        <v>да</v>
      </c>
      <c r="P236" s="35">
        <f>VLOOKUP(N236,Клиенты_[],5,FALSE)</f>
        <v>44568</v>
      </c>
      <c r="Q236" s="23">
        <f t="shared" si="44"/>
        <v>828</v>
      </c>
      <c r="R236" t="str">
        <f>VLOOKUP(N236,Клиенты_[],7,FALSE)</f>
        <v>Украина</v>
      </c>
      <c r="S236" s="20" t="str">
        <f>VLOOKUP(N236,Клиенты_[],8,FALSE)</f>
        <v>Модест</v>
      </c>
      <c r="T236" s="20">
        <f t="shared" si="45"/>
        <v>4</v>
      </c>
      <c r="U236" s="20">
        <f t="shared" si="46"/>
        <v>2644</v>
      </c>
      <c r="V236" s="20">
        <f t="shared" si="47"/>
        <v>661</v>
      </c>
      <c r="W236" s="20">
        <f t="shared" si="48"/>
        <v>187</v>
      </c>
      <c r="X236" s="20">
        <f t="shared" si="39"/>
        <v>0.25</v>
      </c>
    </row>
    <row r="237" spans="1:24" x14ac:dyDescent="0.3">
      <c r="A237">
        <v>533</v>
      </c>
      <c r="B237">
        <v>83</v>
      </c>
      <c r="C237" t="str">
        <f>VLOOKUP(Продажи_[[#This Row],[id товара]],Товары_[],3,FALSE)</f>
        <v>Сады Придонья</v>
      </c>
      <c r="D237" t="str">
        <f>VLOOKUP(Продажи_[[#This Row],[id товара]],Товары_[],2,FALSE)</f>
        <v>Сок</v>
      </c>
      <c r="E237" s="22">
        <v>315</v>
      </c>
      <c r="F237" s="21">
        <f t="shared" si="40"/>
        <v>268.60344827586209</v>
      </c>
      <c r="G237" s="26">
        <f t="shared" si="41"/>
        <v>0.17273252455228172</v>
      </c>
      <c r="H237" s="31">
        <f t="shared" si="42"/>
        <v>254.18181818181819</v>
      </c>
      <c r="I237" s="26">
        <f t="shared" si="43"/>
        <v>0.23927038626609431</v>
      </c>
      <c r="J237">
        <v>2</v>
      </c>
      <c r="K237" s="22">
        <v>630</v>
      </c>
      <c r="L237" s="1">
        <v>45369</v>
      </c>
      <c r="M237" t="s">
        <v>73</v>
      </c>
      <c r="N237">
        <v>135</v>
      </c>
      <c r="O237" t="str">
        <f>VLOOKUP(N237,Клиенты_[],4,FALSE)</f>
        <v>да</v>
      </c>
      <c r="P237" s="35">
        <f>VLOOKUP(N237,Клиенты_[],5,FALSE)</f>
        <v>44602</v>
      </c>
      <c r="Q237" s="23">
        <f t="shared" si="44"/>
        <v>767</v>
      </c>
      <c r="R237" t="str">
        <f>VLOOKUP(N237,Клиенты_[],7,FALSE)</f>
        <v>Россия</v>
      </c>
      <c r="S237" s="20" t="str">
        <f>VLOOKUP(N237,Клиенты_[],8,FALSE)</f>
        <v>Станислав</v>
      </c>
      <c r="T237" s="20">
        <f t="shared" si="45"/>
        <v>1</v>
      </c>
      <c r="U237" s="20">
        <f t="shared" si="46"/>
        <v>630</v>
      </c>
      <c r="V237" s="20">
        <f t="shared" si="47"/>
        <v>630</v>
      </c>
      <c r="W237" s="20">
        <f t="shared" si="48"/>
        <v>314</v>
      </c>
      <c r="X237" s="20">
        <f t="shared" si="39"/>
        <v>1</v>
      </c>
    </row>
    <row r="238" spans="1:24" x14ac:dyDescent="0.3">
      <c r="A238">
        <v>237</v>
      </c>
      <c r="B238">
        <v>485</v>
      </c>
      <c r="C238" t="str">
        <f>VLOOKUP(Продажи_[[#This Row],[id товара]],Товары_[],3,FALSE)</f>
        <v>Борилла</v>
      </c>
      <c r="D238" t="str">
        <f>VLOOKUP(Продажи_[[#This Row],[id товара]],Товары_[],2,FALSE)</f>
        <v>Макароны</v>
      </c>
      <c r="E238" s="22">
        <v>243</v>
      </c>
      <c r="F238" s="21">
        <f t="shared" si="40"/>
        <v>265.47674418604652</v>
      </c>
      <c r="G238" s="26">
        <f t="shared" si="41"/>
        <v>-8.4665586264289772E-2</v>
      </c>
      <c r="H238" s="31">
        <f t="shared" si="42"/>
        <v>236.27586206896552</v>
      </c>
      <c r="I238" s="26">
        <f t="shared" si="43"/>
        <v>2.8458844133099737E-2</v>
      </c>
      <c r="J238">
        <v>3</v>
      </c>
      <c r="K238" s="22">
        <v>729</v>
      </c>
      <c r="L238" s="1">
        <v>44987</v>
      </c>
      <c r="M238" t="s">
        <v>75</v>
      </c>
      <c r="N238">
        <v>34</v>
      </c>
      <c r="O238" t="str">
        <f>VLOOKUP(N238,Клиенты_[],4,FALSE)</f>
        <v>нет</v>
      </c>
      <c r="P238" s="35">
        <f>VLOOKUP(N238,Клиенты_[],5,FALSE)</f>
        <v>44654</v>
      </c>
      <c r="Q238" s="23">
        <f t="shared" si="44"/>
        <v>333</v>
      </c>
      <c r="R238" t="str">
        <f>VLOOKUP(N238,Клиенты_[],7,FALSE)</f>
        <v>Таджикистан</v>
      </c>
      <c r="S238" s="20" t="str">
        <f>VLOOKUP(N238,Клиенты_[],8,FALSE)</f>
        <v>Евдокия</v>
      </c>
      <c r="T238" s="20">
        <f t="shared" si="45"/>
        <v>3</v>
      </c>
      <c r="U238" s="20">
        <f t="shared" si="46"/>
        <v>3258</v>
      </c>
      <c r="V238" s="20">
        <f t="shared" si="47"/>
        <v>1086</v>
      </c>
      <c r="W238" s="20">
        <f t="shared" si="48"/>
        <v>186</v>
      </c>
      <c r="X238" s="20">
        <f t="shared" si="39"/>
        <v>0.33333333333333331</v>
      </c>
    </row>
    <row r="239" spans="1:24" x14ac:dyDescent="0.3">
      <c r="A239">
        <v>89</v>
      </c>
      <c r="B239">
        <v>443</v>
      </c>
      <c r="C239" t="str">
        <f>VLOOKUP(Продажи_[[#This Row],[id товара]],Товары_[],3,FALSE)</f>
        <v>Jacobs</v>
      </c>
      <c r="D239" t="str">
        <f>VLOOKUP(Продажи_[[#This Row],[id товара]],Товары_[],2,FALSE)</f>
        <v>Кофе</v>
      </c>
      <c r="E239" s="22">
        <v>136</v>
      </c>
      <c r="F239" s="21">
        <f t="shared" si="40"/>
        <v>249.02380952380952</v>
      </c>
      <c r="G239" s="26">
        <f t="shared" si="41"/>
        <v>-0.45386748255091303</v>
      </c>
      <c r="H239" s="31">
        <f t="shared" si="42"/>
        <v>276.21052631578948</v>
      </c>
      <c r="I239" s="26">
        <f t="shared" si="43"/>
        <v>-0.50762195121951215</v>
      </c>
      <c r="J239">
        <v>2</v>
      </c>
      <c r="K239" s="22">
        <v>272</v>
      </c>
      <c r="L239" s="1">
        <v>44927</v>
      </c>
      <c r="M239" t="s">
        <v>82</v>
      </c>
      <c r="N239">
        <v>140</v>
      </c>
      <c r="O239" t="str">
        <f>VLOOKUP(N239,Клиенты_[],4,FALSE)</f>
        <v>да</v>
      </c>
      <c r="P239" s="35">
        <f>VLOOKUP(N239,Клиенты_[],5,FALSE)</f>
        <v>44627</v>
      </c>
      <c r="Q239" s="23">
        <f t="shared" si="44"/>
        <v>300</v>
      </c>
      <c r="R239" t="str">
        <f>VLOOKUP(N239,Клиенты_[],7,FALSE)</f>
        <v>Россия</v>
      </c>
      <c r="S239" s="20" t="str">
        <f>VLOOKUP(N239,Клиенты_[],8,FALSE)</f>
        <v>Татьяна</v>
      </c>
      <c r="T239" s="20">
        <f t="shared" si="45"/>
        <v>4</v>
      </c>
      <c r="U239" s="20">
        <f t="shared" si="46"/>
        <v>2699</v>
      </c>
      <c r="V239" s="20">
        <f t="shared" si="47"/>
        <v>674.75</v>
      </c>
      <c r="W239" s="20">
        <f t="shared" si="48"/>
        <v>314</v>
      </c>
      <c r="X239" s="20">
        <f t="shared" si="39"/>
        <v>0.25</v>
      </c>
    </row>
    <row r="240" spans="1:24" x14ac:dyDescent="0.3">
      <c r="A240">
        <v>239</v>
      </c>
      <c r="B240">
        <v>270</v>
      </c>
      <c r="C240" t="str">
        <f>VLOOKUP(Продажи_[[#This Row],[id товара]],Товары_[],3,FALSE)</f>
        <v>Славянская</v>
      </c>
      <c r="D240" t="str">
        <f>VLOOKUP(Продажи_[[#This Row],[id товара]],Товары_[],2,FALSE)</f>
        <v>Соль</v>
      </c>
      <c r="E240" s="22">
        <v>308</v>
      </c>
      <c r="F240" s="21">
        <f t="shared" si="40"/>
        <v>264.8679245283019</v>
      </c>
      <c r="G240" s="26">
        <f t="shared" si="41"/>
        <v>0.16284370993018937</v>
      </c>
      <c r="H240" s="31">
        <f t="shared" si="42"/>
        <v>236.91666666666666</v>
      </c>
      <c r="I240" s="26">
        <f t="shared" si="43"/>
        <v>0.30003517411185365</v>
      </c>
      <c r="J240">
        <v>1</v>
      </c>
      <c r="K240" s="22">
        <v>308</v>
      </c>
      <c r="L240" s="1">
        <v>45322</v>
      </c>
      <c r="M240" t="s">
        <v>67</v>
      </c>
      <c r="N240">
        <v>496</v>
      </c>
      <c r="O240" t="str">
        <f>VLOOKUP(N240,Клиенты_[],4,FALSE)</f>
        <v>да</v>
      </c>
      <c r="P240" s="35">
        <f>VLOOKUP(N240,Клиенты_[],5,FALSE)</f>
        <v>44867</v>
      </c>
      <c r="Q240" s="23">
        <f t="shared" si="44"/>
        <v>455</v>
      </c>
      <c r="R240" t="str">
        <f>VLOOKUP(N240,Клиенты_[],7,FALSE)</f>
        <v>Украина</v>
      </c>
      <c r="S240" s="20" t="str">
        <f>VLOOKUP(N240,Клиенты_[],8,FALSE)</f>
        <v>Фома</v>
      </c>
      <c r="T240" s="20">
        <f t="shared" si="45"/>
        <v>4</v>
      </c>
      <c r="U240" s="20">
        <f t="shared" si="46"/>
        <v>3561</v>
      </c>
      <c r="V240" s="20">
        <f t="shared" si="47"/>
        <v>890.25</v>
      </c>
      <c r="W240" s="20">
        <f t="shared" si="48"/>
        <v>187</v>
      </c>
      <c r="X240" s="20">
        <f t="shared" si="39"/>
        <v>0.25</v>
      </c>
    </row>
    <row r="241" spans="1:24" x14ac:dyDescent="0.3">
      <c r="A241">
        <v>240</v>
      </c>
      <c r="B241">
        <v>345</v>
      </c>
      <c r="C241" t="str">
        <f>VLOOKUP(Продажи_[[#This Row],[id товара]],Товары_[],3,FALSE)</f>
        <v>Рот Фронт</v>
      </c>
      <c r="D241" t="str">
        <f>VLOOKUP(Продажи_[[#This Row],[id товара]],Товары_[],2,FALSE)</f>
        <v>Конфеты</v>
      </c>
      <c r="E241" s="22">
        <v>357</v>
      </c>
      <c r="F241" s="21">
        <f t="shared" si="40"/>
        <v>267.85483870967744</v>
      </c>
      <c r="G241" s="26">
        <f t="shared" si="41"/>
        <v>0.33281146504486059</v>
      </c>
      <c r="H241" s="31">
        <f t="shared" si="42"/>
        <v>288.23809523809524</v>
      </c>
      <c r="I241" s="26">
        <f t="shared" si="43"/>
        <v>0.23855939203700638</v>
      </c>
      <c r="J241">
        <v>4</v>
      </c>
      <c r="K241" s="22">
        <v>1428</v>
      </c>
      <c r="L241" s="1">
        <v>45057</v>
      </c>
      <c r="M241" t="s">
        <v>79</v>
      </c>
      <c r="N241">
        <v>202</v>
      </c>
      <c r="O241" t="str">
        <f>VLOOKUP(N241,Клиенты_[],4,FALSE)</f>
        <v>нет</v>
      </c>
      <c r="P241" s="35">
        <f>VLOOKUP(N241,Клиенты_[],5,FALSE)</f>
        <v>44766</v>
      </c>
      <c r="Q241" s="23">
        <f t="shared" si="44"/>
        <v>291</v>
      </c>
      <c r="R241" t="str">
        <f>VLOOKUP(N241,Клиенты_[],7,FALSE)</f>
        <v>Беларусь</v>
      </c>
      <c r="S241" s="20" t="str">
        <f>VLOOKUP(N241,Клиенты_[],8,FALSE)</f>
        <v>Оксана</v>
      </c>
      <c r="T241" s="20">
        <f t="shared" si="45"/>
        <v>4</v>
      </c>
      <c r="U241" s="20">
        <f t="shared" si="46"/>
        <v>3716</v>
      </c>
      <c r="V241" s="20">
        <f t="shared" si="47"/>
        <v>929</v>
      </c>
      <c r="W241" s="20">
        <f t="shared" si="48"/>
        <v>122</v>
      </c>
      <c r="X241" s="20">
        <f t="shared" si="39"/>
        <v>0.25</v>
      </c>
    </row>
    <row r="242" spans="1:24" x14ac:dyDescent="0.3">
      <c r="A242">
        <v>444</v>
      </c>
      <c r="B242">
        <v>47</v>
      </c>
      <c r="C242" t="str">
        <f>VLOOKUP(Продажи_[[#This Row],[id товара]],Товары_[],3,FALSE)</f>
        <v>Снежана</v>
      </c>
      <c r="D242" t="str">
        <f>VLOOKUP(Продажи_[[#This Row],[id товара]],Товары_[],2,FALSE)</f>
        <v>Мясо</v>
      </c>
      <c r="E242" s="22">
        <v>315</v>
      </c>
      <c r="F242" s="21">
        <f t="shared" si="40"/>
        <v>271.74545454545455</v>
      </c>
      <c r="G242" s="26">
        <f t="shared" si="41"/>
        <v>0.15917302288237645</v>
      </c>
      <c r="H242" s="31">
        <f t="shared" si="42"/>
        <v>272.35294117647061</v>
      </c>
      <c r="I242" s="26">
        <f t="shared" si="43"/>
        <v>0.15658747300215969</v>
      </c>
      <c r="J242">
        <v>3</v>
      </c>
      <c r="K242" s="22">
        <v>945</v>
      </c>
      <c r="L242" s="1">
        <v>45362</v>
      </c>
      <c r="M242" t="s">
        <v>79</v>
      </c>
      <c r="N242">
        <v>140</v>
      </c>
      <c r="O242" t="str">
        <f>VLOOKUP(N242,Клиенты_[],4,FALSE)</f>
        <v>да</v>
      </c>
      <c r="P242" s="35">
        <f>VLOOKUP(N242,Клиенты_[],5,FALSE)</f>
        <v>44627</v>
      </c>
      <c r="Q242" s="23">
        <f t="shared" si="44"/>
        <v>735</v>
      </c>
      <c r="R242" t="str">
        <f>VLOOKUP(N242,Клиенты_[],7,FALSE)</f>
        <v>Россия</v>
      </c>
      <c r="S242" s="20" t="str">
        <f>VLOOKUP(N242,Клиенты_[],8,FALSE)</f>
        <v>Татьяна</v>
      </c>
      <c r="T242" s="20">
        <f t="shared" si="45"/>
        <v>4</v>
      </c>
      <c r="U242" s="20">
        <f t="shared" si="46"/>
        <v>2699</v>
      </c>
      <c r="V242" s="20">
        <f t="shared" si="47"/>
        <v>674.75</v>
      </c>
      <c r="W242" s="20">
        <f t="shared" si="48"/>
        <v>314</v>
      </c>
      <c r="X242" s="20">
        <f t="shared" si="39"/>
        <v>0.25</v>
      </c>
    </row>
    <row r="243" spans="1:24" x14ac:dyDescent="0.3">
      <c r="A243">
        <v>714</v>
      </c>
      <c r="B243">
        <v>47</v>
      </c>
      <c r="C243" t="str">
        <f>VLOOKUP(Продажи_[[#This Row],[id товара]],Товары_[],3,FALSE)</f>
        <v>Снежана</v>
      </c>
      <c r="D243" t="str">
        <f>VLOOKUP(Продажи_[[#This Row],[id товара]],Товары_[],2,FALSE)</f>
        <v>Мясо</v>
      </c>
      <c r="E243" s="22">
        <v>496</v>
      </c>
      <c r="F243" s="21">
        <f t="shared" si="40"/>
        <v>271.74545454545455</v>
      </c>
      <c r="G243" s="26">
        <f t="shared" si="41"/>
        <v>0.82523752174494835</v>
      </c>
      <c r="H243" s="31">
        <f t="shared" si="42"/>
        <v>272.35294117647061</v>
      </c>
      <c r="I243" s="26">
        <f t="shared" si="43"/>
        <v>0.8211663066954642</v>
      </c>
      <c r="J243">
        <v>2</v>
      </c>
      <c r="K243" s="22">
        <v>992</v>
      </c>
      <c r="L243" s="1">
        <v>45196</v>
      </c>
      <c r="M243" t="s">
        <v>68</v>
      </c>
      <c r="N243">
        <v>140</v>
      </c>
      <c r="O243" t="str">
        <f>VLOOKUP(N243,Клиенты_[],4,FALSE)</f>
        <v>да</v>
      </c>
      <c r="P243" s="35">
        <f>VLOOKUP(N243,Клиенты_[],5,FALSE)</f>
        <v>44627</v>
      </c>
      <c r="Q243" s="23">
        <f t="shared" si="44"/>
        <v>569</v>
      </c>
      <c r="R243" t="str">
        <f>VLOOKUP(N243,Клиенты_[],7,FALSE)</f>
        <v>Россия</v>
      </c>
      <c r="S243" s="20" t="str">
        <f>VLOOKUP(N243,Клиенты_[],8,FALSE)</f>
        <v>Татьяна</v>
      </c>
      <c r="T243" s="20">
        <f t="shared" si="45"/>
        <v>4</v>
      </c>
      <c r="U243" s="20">
        <f t="shared" si="46"/>
        <v>2699</v>
      </c>
      <c r="V243" s="20">
        <f t="shared" si="47"/>
        <v>674.75</v>
      </c>
      <c r="W243" s="20">
        <f t="shared" si="48"/>
        <v>314</v>
      </c>
      <c r="X243" s="20">
        <f t="shared" si="39"/>
        <v>0.25</v>
      </c>
    </row>
    <row r="244" spans="1:24" x14ac:dyDescent="0.3">
      <c r="A244">
        <v>751</v>
      </c>
      <c r="B244">
        <v>156</v>
      </c>
      <c r="C244" t="str">
        <f>VLOOKUP(Продажи_[[#This Row],[id товара]],Товары_[],3,FALSE)</f>
        <v>Фрукты-Ягоды</v>
      </c>
      <c r="D244" t="str">
        <f>VLOOKUP(Продажи_[[#This Row],[id товара]],Товары_[],2,FALSE)</f>
        <v>Фрукты</v>
      </c>
      <c r="E244" s="22">
        <v>490</v>
      </c>
      <c r="F244" s="21">
        <f t="shared" si="40"/>
        <v>274.16279069767444</v>
      </c>
      <c r="G244" s="26">
        <f t="shared" si="41"/>
        <v>0.78725930952582912</v>
      </c>
      <c r="H244" s="31">
        <f t="shared" si="42"/>
        <v>280.66666666666669</v>
      </c>
      <c r="I244" s="26">
        <f t="shared" si="43"/>
        <v>0.74584323040380029</v>
      </c>
      <c r="J244">
        <v>1</v>
      </c>
      <c r="K244" s="22">
        <v>490</v>
      </c>
      <c r="L244" s="1">
        <v>45237</v>
      </c>
      <c r="M244" t="s">
        <v>76</v>
      </c>
      <c r="N244">
        <v>140</v>
      </c>
      <c r="O244" t="str">
        <f>VLOOKUP(N244,Клиенты_[],4,FALSE)</f>
        <v>да</v>
      </c>
      <c r="P244" s="35">
        <f>VLOOKUP(N244,Клиенты_[],5,FALSE)</f>
        <v>44627</v>
      </c>
      <c r="Q244" s="23">
        <f t="shared" si="44"/>
        <v>610</v>
      </c>
      <c r="R244" t="str">
        <f>VLOOKUP(N244,Клиенты_[],7,FALSE)</f>
        <v>Россия</v>
      </c>
      <c r="S244" s="20" t="str">
        <f>VLOOKUP(N244,Клиенты_[],8,FALSE)</f>
        <v>Татьяна</v>
      </c>
      <c r="T244" s="20">
        <f t="shared" si="45"/>
        <v>4</v>
      </c>
      <c r="U244" s="20">
        <f t="shared" si="46"/>
        <v>2699</v>
      </c>
      <c r="V244" s="20">
        <f t="shared" si="47"/>
        <v>674.75</v>
      </c>
      <c r="W244" s="20">
        <f t="shared" si="48"/>
        <v>314</v>
      </c>
      <c r="X244" s="20">
        <f t="shared" si="39"/>
        <v>0.25</v>
      </c>
    </row>
    <row r="245" spans="1:24" x14ac:dyDescent="0.3">
      <c r="A245">
        <v>244</v>
      </c>
      <c r="B245">
        <v>219</v>
      </c>
      <c r="C245" t="str">
        <f>VLOOKUP(Продажи_[[#This Row],[id товара]],Товары_[],3,FALSE)</f>
        <v>Чудо</v>
      </c>
      <c r="D245" t="str">
        <f>VLOOKUP(Продажи_[[#This Row],[id товара]],Товары_[],2,FALSE)</f>
        <v>Йогурт</v>
      </c>
      <c r="E245" s="22">
        <v>474</v>
      </c>
      <c r="F245" s="21">
        <f t="shared" si="40"/>
        <v>263.25423728813558</v>
      </c>
      <c r="G245" s="26">
        <f t="shared" si="41"/>
        <v>0.80054081895441676</v>
      </c>
      <c r="H245" s="31">
        <f t="shared" si="42"/>
        <v>287.10000000000002</v>
      </c>
      <c r="I245" s="26">
        <f t="shared" si="43"/>
        <v>0.65099268547544398</v>
      </c>
      <c r="J245">
        <v>5</v>
      </c>
      <c r="K245" s="22">
        <v>2370</v>
      </c>
      <c r="L245" s="1">
        <v>45300</v>
      </c>
      <c r="M245" t="s">
        <v>85</v>
      </c>
      <c r="N245">
        <v>24</v>
      </c>
      <c r="O245" t="str">
        <f>VLOOKUP(N245,Клиенты_[],4,FALSE)</f>
        <v>да</v>
      </c>
      <c r="P245" s="35">
        <f>VLOOKUP(N245,Клиенты_[],5,FALSE)</f>
        <v>44609</v>
      </c>
      <c r="Q245" s="23">
        <f t="shared" si="44"/>
        <v>691</v>
      </c>
      <c r="R245" t="str">
        <f>VLOOKUP(N245,Клиенты_[],7,FALSE)</f>
        <v>Узбекистан</v>
      </c>
      <c r="S245" s="20" t="str">
        <f>VLOOKUP(N245,Клиенты_[],8,FALSE)</f>
        <v>Ульяна</v>
      </c>
      <c r="T245" s="20">
        <f t="shared" si="45"/>
        <v>3</v>
      </c>
      <c r="U245" s="20">
        <f t="shared" si="46"/>
        <v>4112</v>
      </c>
      <c r="V245" s="20">
        <f t="shared" si="47"/>
        <v>1370.6666666666667</v>
      </c>
      <c r="W245" s="20">
        <f t="shared" si="48"/>
        <v>191</v>
      </c>
      <c r="X245" s="20">
        <f t="shared" si="39"/>
        <v>0.33333333333333331</v>
      </c>
    </row>
    <row r="246" spans="1:24" x14ac:dyDescent="0.3">
      <c r="A246">
        <v>245</v>
      </c>
      <c r="B246">
        <v>425</v>
      </c>
      <c r="C246" t="str">
        <f>VLOOKUP(Продажи_[[#This Row],[id товара]],Товары_[],3,FALSE)</f>
        <v>Экстра</v>
      </c>
      <c r="D246" t="str">
        <f>VLOOKUP(Продажи_[[#This Row],[id товара]],Товары_[],2,FALSE)</f>
        <v>Соль</v>
      </c>
      <c r="E246" s="22">
        <v>334</v>
      </c>
      <c r="F246" s="21">
        <f t="shared" si="40"/>
        <v>264.8679245283019</v>
      </c>
      <c r="G246" s="26">
        <f t="shared" si="41"/>
        <v>0.2610058412879328</v>
      </c>
      <c r="H246" s="31">
        <f t="shared" si="42"/>
        <v>320.84615384615387</v>
      </c>
      <c r="I246" s="26">
        <f t="shared" si="43"/>
        <v>4.0997362742747567E-2</v>
      </c>
      <c r="J246">
        <v>2</v>
      </c>
      <c r="K246" s="22">
        <v>668</v>
      </c>
      <c r="L246" s="1">
        <v>45187</v>
      </c>
      <c r="M246" t="s">
        <v>72</v>
      </c>
      <c r="N246">
        <v>25</v>
      </c>
      <c r="O246" t="str">
        <f>VLOOKUP(N246,Клиенты_[],4,FALSE)</f>
        <v>да</v>
      </c>
      <c r="P246" s="35">
        <f>VLOOKUP(N246,Клиенты_[],5,FALSE)</f>
        <v>44582</v>
      </c>
      <c r="Q246" s="23">
        <f t="shared" si="44"/>
        <v>605</v>
      </c>
      <c r="R246" t="str">
        <f>VLOOKUP(N246,Клиенты_[],7,FALSE)</f>
        <v>Таджикистан</v>
      </c>
      <c r="S246" s="20" t="str">
        <f>VLOOKUP(N246,Клиенты_[],8,FALSE)</f>
        <v>Аггей</v>
      </c>
      <c r="T246" s="20">
        <f t="shared" si="45"/>
        <v>5</v>
      </c>
      <c r="U246" s="20">
        <f t="shared" si="46"/>
        <v>3684</v>
      </c>
      <c r="V246" s="20">
        <f t="shared" si="47"/>
        <v>736.8</v>
      </c>
      <c r="W246" s="20">
        <f t="shared" si="48"/>
        <v>186</v>
      </c>
      <c r="X246" s="20">
        <f t="shared" si="39"/>
        <v>0.2</v>
      </c>
    </row>
    <row r="247" spans="1:24" x14ac:dyDescent="0.3">
      <c r="A247">
        <v>246</v>
      </c>
      <c r="B247">
        <v>452</v>
      </c>
      <c r="C247" t="str">
        <f>VLOOKUP(Продажи_[[#This Row],[id товара]],Товары_[],3,FALSE)</f>
        <v>Экзотик</v>
      </c>
      <c r="D247" t="str">
        <f>VLOOKUP(Продажи_[[#This Row],[id товара]],Товары_[],2,FALSE)</f>
        <v>Фрукты</v>
      </c>
      <c r="E247" s="22">
        <v>220</v>
      </c>
      <c r="F247" s="21">
        <f t="shared" si="40"/>
        <v>274.16279069767444</v>
      </c>
      <c r="G247" s="26">
        <f t="shared" si="41"/>
        <v>-0.19755704470268898</v>
      </c>
      <c r="H247" s="31">
        <f t="shared" si="42"/>
        <v>253.6875</v>
      </c>
      <c r="I247" s="26">
        <f t="shared" si="43"/>
        <v>-0.13279132791327908</v>
      </c>
      <c r="J247">
        <v>5</v>
      </c>
      <c r="K247" s="22">
        <v>1100</v>
      </c>
      <c r="L247" s="1">
        <v>44951</v>
      </c>
      <c r="M247" t="s">
        <v>69</v>
      </c>
      <c r="N247">
        <v>411</v>
      </c>
      <c r="O247" t="str">
        <f>VLOOKUP(N247,Клиенты_[],4,FALSE)</f>
        <v>нет</v>
      </c>
      <c r="P247" s="35">
        <f>VLOOKUP(N247,Клиенты_[],5,FALSE)</f>
        <v>44673</v>
      </c>
      <c r="Q247" s="23">
        <f t="shared" si="44"/>
        <v>278</v>
      </c>
      <c r="R247" t="str">
        <f>VLOOKUP(N247,Клиенты_[],7,FALSE)</f>
        <v>Таджикистан</v>
      </c>
      <c r="S247" s="20" t="str">
        <f>VLOOKUP(N247,Клиенты_[],8,FALSE)</f>
        <v>Спиридон</v>
      </c>
      <c r="T247" s="20">
        <f t="shared" si="45"/>
        <v>3</v>
      </c>
      <c r="U247" s="20">
        <f t="shared" si="46"/>
        <v>1473</v>
      </c>
      <c r="V247" s="20">
        <f t="shared" si="47"/>
        <v>491</v>
      </c>
      <c r="W247" s="20">
        <f t="shared" si="48"/>
        <v>186</v>
      </c>
      <c r="X247" s="20">
        <f t="shared" si="39"/>
        <v>0.33333333333333331</v>
      </c>
    </row>
    <row r="248" spans="1:24" x14ac:dyDescent="0.3">
      <c r="A248">
        <v>247</v>
      </c>
      <c r="B248">
        <v>285</v>
      </c>
      <c r="C248" t="str">
        <f>VLOOKUP(Продажи_[[#This Row],[id товара]],Товары_[],3,FALSE)</f>
        <v>Паста Зара</v>
      </c>
      <c r="D248" t="str">
        <f>VLOOKUP(Продажи_[[#This Row],[id товара]],Товары_[],2,FALSE)</f>
        <v>Макароны</v>
      </c>
      <c r="E248" s="22">
        <v>282</v>
      </c>
      <c r="F248" s="21">
        <f t="shared" si="40"/>
        <v>265.47674418604652</v>
      </c>
      <c r="G248" s="26">
        <f t="shared" si="41"/>
        <v>6.2239936927861228E-2</v>
      </c>
      <c r="H248" s="31">
        <f t="shared" si="42"/>
        <v>276.67567567567568</v>
      </c>
      <c r="I248" s="26">
        <f t="shared" si="43"/>
        <v>1.9243919116928687E-2</v>
      </c>
      <c r="J248">
        <v>5</v>
      </c>
      <c r="K248" s="22">
        <v>1410</v>
      </c>
      <c r="L248" s="1">
        <v>45405</v>
      </c>
      <c r="M248" t="s">
        <v>80</v>
      </c>
      <c r="N248">
        <v>106</v>
      </c>
      <c r="O248" t="str">
        <f>VLOOKUP(N248,Клиенты_[],4,FALSE)</f>
        <v>да</v>
      </c>
      <c r="P248" s="35">
        <f>VLOOKUP(N248,Клиенты_[],5,FALSE)</f>
        <v>44858</v>
      </c>
      <c r="Q248" s="23">
        <f t="shared" si="44"/>
        <v>547</v>
      </c>
      <c r="R248" t="str">
        <f>VLOOKUP(N248,Клиенты_[],7,FALSE)</f>
        <v>Украина</v>
      </c>
      <c r="S248" s="20" t="str">
        <f>VLOOKUP(N248,Клиенты_[],8,FALSE)</f>
        <v>Таисия</v>
      </c>
      <c r="T248" s="20">
        <f t="shared" si="45"/>
        <v>3</v>
      </c>
      <c r="U248" s="20">
        <f t="shared" si="46"/>
        <v>2950</v>
      </c>
      <c r="V248" s="20">
        <f t="shared" si="47"/>
        <v>983.33333333333337</v>
      </c>
      <c r="W248" s="20">
        <f t="shared" si="48"/>
        <v>187</v>
      </c>
      <c r="X248" s="20">
        <f t="shared" si="39"/>
        <v>0.33333333333333331</v>
      </c>
    </row>
    <row r="249" spans="1:24" x14ac:dyDescent="0.3">
      <c r="A249">
        <v>453</v>
      </c>
      <c r="B249">
        <v>57</v>
      </c>
      <c r="C249" t="str">
        <f>VLOOKUP(Продажи_[[#This Row],[id товара]],Товары_[],3,FALSE)</f>
        <v>Юбилейное</v>
      </c>
      <c r="D249" t="str">
        <f>VLOOKUP(Продажи_[[#This Row],[id товара]],Товары_[],2,FALSE)</f>
        <v>Печенье</v>
      </c>
      <c r="E249" s="22">
        <v>174</v>
      </c>
      <c r="F249" s="21">
        <f t="shared" si="40"/>
        <v>283.468085106383</v>
      </c>
      <c r="G249" s="26">
        <f t="shared" si="41"/>
        <v>-0.38617428507092999</v>
      </c>
      <c r="H249" s="31">
        <f t="shared" si="42"/>
        <v>232.44444444444446</v>
      </c>
      <c r="I249" s="26">
        <f t="shared" si="43"/>
        <v>-0.25143403441682599</v>
      </c>
      <c r="J249">
        <v>2</v>
      </c>
      <c r="K249" s="22">
        <v>348</v>
      </c>
      <c r="L249" s="1">
        <v>44973</v>
      </c>
      <c r="M249" t="s">
        <v>72</v>
      </c>
      <c r="N249">
        <v>141</v>
      </c>
      <c r="O249" t="str">
        <f>VLOOKUP(N249,Клиенты_[],4,FALSE)</f>
        <v>да</v>
      </c>
      <c r="P249" s="35">
        <f>VLOOKUP(N249,Клиенты_[],5,FALSE)</f>
        <v>44743</v>
      </c>
      <c r="Q249" s="23">
        <f t="shared" si="44"/>
        <v>230</v>
      </c>
      <c r="R249" t="str">
        <f>VLOOKUP(N249,Клиенты_[],7,FALSE)</f>
        <v>Россия</v>
      </c>
      <c r="S249" s="20" t="str">
        <f>VLOOKUP(N249,Клиенты_[],8,FALSE)</f>
        <v>Орест</v>
      </c>
      <c r="T249" s="20">
        <f t="shared" si="45"/>
        <v>2</v>
      </c>
      <c r="U249" s="20">
        <f t="shared" si="46"/>
        <v>1250</v>
      </c>
      <c r="V249" s="20">
        <f t="shared" si="47"/>
        <v>625</v>
      </c>
      <c r="W249" s="20">
        <f t="shared" si="48"/>
        <v>314</v>
      </c>
      <c r="X249" s="20">
        <f t="shared" si="39"/>
        <v>0.5</v>
      </c>
    </row>
    <row r="250" spans="1:24" x14ac:dyDescent="0.3">
      <c r="A250">
        <v>249</v>
      </c>
      <c r="B250">
        <v>26</v>
      </c>
      <c r="C250" t="str">
        <f>VLOOKUP(Продажи_[[#This Row],[id товара]],Товары_[],3,FALSE)</f>
        <v>Сава</v>
      </c>
      <c r="D250" t="str">
        <f>VLOOKUP(Продажи_[[#This Row],[id товара]],Товары_[],2,FALSE)</f>
        <v>Мясо</v>
      </c>
      <c r="E250" s="22">
        <v>170</v>
      </c>
      <c r="F250" s="21">
        <f t="shared" si="40"/>
        <v>271.74545454545455</v>
      </c>
      <c r="G250" s="26">
        <f t="shared" si="41"/>
        <v>-0.37441455907935239</v>
      </c>
      <c r="H250" s="31">
        <f t="shared" si="42"/>
        <v>212.8125</v>
      </c>
      <c r="I250" s="26">
        <f t="shared" si="43"/>
        <v>-0.2011747430249633</v>
      </c>
      <c r="J250">
        <v>1</v>
      </c>
      <c r="K250" s="22">
        <v>170</v>
      </c>
      <c r="L250" s="1">
        <v>45139</v>
      </c>
      <c r="M250" t="s">
        <v>82</v>
      </c>
      <c r="N250">
        <v>286</v>
      </c>
      <c r="O250" t="str">
        <f>VLOOKUP(N250,Клиенты_[],4,FALSE)</f>
        <v>нет</v>
      </c>
      <c r="P250" s="35">
        <f>VLOOKUP(N250,Клиенты_[],5,FALSE)</f>
        <v>44563</v>
      </c>
      <c r="Q250" s="23">
        <f t="shared" si="44"/>
        <v>576</v>
      </c>
      <c r="R250" t="str">
        <f>VLOOKUP(N250,Клиенты_[],7,FALSE)</f>
        <v>Таджикистан</v>
      </c>
      <c r="S250" s="20" t="str">
        <f>VLOOKUP(N250,Клиенты_[],8,FALSE)</f>
        <v>Федосий</v>
      </c>
      <c r="T250" s="20">
        <f t="shared" si="45"/>
        <v>4</v>
      </c>
      <c r="U250" s="20">
        <f t="shared" si="46"/>
        <v>2088</v>
      </c>
      <c r="V250" s="20">
        <f t="shared" si="47"/>
        <v>522</v>
      </c>
      <c r="W250" s="20">
        <f t="shared" si="48"/>
        <v>186</v>
      </c>
      <c r="X250" s="20">
        <f t="shared" si="39"/>
        <v>0.25</v>
      </c>
    </row>
    <row r="251" spans="1:24" x14ac:dyDescent="0.3">
      <c r="A251">
        <v>467</v>
      </c>
      <c r="B251">
        <v>172</v>
      </c>
      <c r="C251" t="str">
        <f>VLOOKUP(Продажи_[[#This Row],[id товара]],Товары_[],3,FALSE)</f>
        <v>Green Garden</v>
      </c>
      <c r="D251" t="str">
        <f>VLOOKUP(Продажи_[[#This Row],[id товара]],Товары_[],2,FALSE)</f>
        <v>Фрукты</v>
      </c>
      <c r="E251" s="22">
        <v>451</v>
      </c>
      <c r="F251" s="21">
        <f t="shared" si="40"/>
        <v>274.16279069767444</v>
      </c>
      <c r="G251" s="26">
        <f t="shared" si="41"/>
        <v>0.64500805835948749</v>
      </c>
      <c r="H251" s="31">
        <f t="shared" si="42"/>
        <v>369.2</v>
      </c>
      <c r="I251" s="26">
        <f t="shared" si="43"/>
        <v>0.2215601300108343</v>
      </c>
      <c r="J251">
        <v>2</v>
      </c>
      <c r="K251" s="22">
        <v>902</v>
      </c>
      <c r="L251" s="1">
        <v>45217</v>
      </c>
      <c r="M251" t="s">
        <v>84</v>
      </c>
      <c r="N251">
        <v>141</v>
      </c>
      <c r="O251" t="str">
        <f>VLOOKUP(N251,Клиенты_[],4,FALSE)</f>
        <v>да</v>
      </c>
      <c r="P251" s="35">
        <f>VLOOKUP(N251,Клиенты_[],5,FALSE)</f>
        <v>44743</v>
      </c>
      <c r="Q251" s="23">
        <f t="shared" si="44"/>
        <v>474</v>
      </c>
      <c r="R251" t="str">
        <f>VLOOKUP(N251,Клиенты_[],7,FALSE)</f>
        <v>Россия</v>
      </c>
      <c r="S251" s="20" t="str">
        <f>VLOOKUP(N251,Клиенты_[],8,FALSE)</f>
        <v>Орест</v>
      </c>
      <c r="T251" s="20">
        <f t="shared" si="45"/>
        <v>2</v>
      </c>
      <c r="U251" s="20">
        <f t="shared" si="46"/>
        <v>1250</v>
      </c>
      <c r="V251" s="20">
        <f t="shared" si="47"/>
        <v>625</v>
      </c>
      <c r="W251" s="20">
        <f t="shared" si="48"/>
        <v>314</v>
      </c>
      <c r="X251" s="20">
        <f t="shared" si="39"/>
        <v>0.5</v>
      </c>
    </row>
    <row r="252" spans="1:24" x14ac:dyDescent="0.3">
      <c r="A252">
        <v>251</v>
      </c>
      <c r="B252">
        <v>273</v>
      </c>
      <c r="C252" t="str">
        <f>VLOOKUP(Продажи_[[#This Row],[id товара]],Товары_[],3,FALSE)</f>
        <v>Красный Октябрь</v>
      </c>
      <c r="D252" t="str">
        <f>VLOOKUP(Продажи_[[#This Row],[id товара]],Товары_[],2,FALSE)</f>
        <v>Конфеты</v>
      </c>
      <c r="E252" s="22">
        <v>156</v>
      </c>
      <c r="F252" s="21">
        <f t="shared" si="40"/>
        <v>267.85483870967744</v>
      </c>
      <c r="G252" s="26">
        <f t="shared" si="41"/>
        <v>-0.41759499006443068</v>
      </c>
      <c r="H252" s="31">
        <f t="shared" si="42"/>
        <v>273.625</v>
      </c>
      <c r="I252" s="26">
        <f t="shared" si="43"/>
        <v>-0.42987665600730929</v>
      </c>
      <c r="J252">
        <v>5</v>
      </c>
      <c r="K252" s="22">
        <v>780</v>
      </c>
      <c r="L252" s="1">
        <v>45029</v>
      </c>
      <c r="M252" t="s">
        <v>83</v>
      </c>
      <c r="N252">
        <v>168</v>
      </c>
      <c r="O252" t="str">
        <f>VLOOKUP(N252,Клиенты_[],4,FALSE)</f>
        <v>да</v>
      </c>
      <c r="P252" s="35">
        <f>VLOOKUP(N252,Клиенты_[],5,FALSE)</f>
        <v>44706</v>
      </c>
      <c r="Q252" s="23">
        <f t="shared" si="44"/>
        <v>323</v>
      </c>
      <c r="R252" t="str">
        <f>VLOOKUP(N252,Клиенты_[],7,FALSE)</f>
        <v>Узбекистан</v>
      </c>
      <c r="S252" s="20" t="str">
        <f>VLOOKUP(N252,Клиенты_[],8,FALSE)</f>
        <v>Борислав</v>
      </c>
      <c r="T252" s="20">
        <f t="shared" si="45"/>
        <v>1</v>
      </c>
      <c r="U252" s="20">
        <f t="shared" si="46"/>
        <v>780</v>
      </c>
      <c r="V252" s="20">
        <f t="shared" si="47"/>
        <v>780</v>
      </c>
      <c r="W252" s="20">
        <f t="shared" si="48"/>
        <v>191</v>
      </c>
      <c r="X252" s="20">
        <f t="shared" si="39"/>
        <v>1</v>
      </c>
    </row>
    <row r="253" spans="1:24" x14ac:dyDescent="0.3">
      <c r="A253">
        <v>59</v>
      </c>
      <c r="B253">
        <v>158</v>
      </c>
      <c r="C253" t="str">
        <f>VLOOKUP(Продажи_[[#This Row],[id товара]],Товары_[],3,FALSE)</f>
        <v>Сладов</v>
      </c>
      <c r="D253" t="str">
        <f>VLOOKUP(Продажи_[[#This Row],[id товара]],Товары_[],2,FALSE)</f>
        <v>Сахар</v>
      </c>
      <c r="E253" s="22">
        <v>87</v>
      </c>
      <c r="F253" s="21">
        <f t="shared" si="40"/>
        <v>252.76271186440678</v>
      </c>
      <c r="G253" s="26">
        <f t="shared" si="41"/>
        <v>-0.65580366123516398</v>
      </c>
      <c r="H253" s="31">
        <f t="shared" si="42"/>
        <v>240.26666666666668</v>
      </c>
      <c r="I253" s="26">
        <f t="shared" si="43"/>
        <v>-0.63790233074361824</v>
      </c>
      <c r="J253">
        <v>4</v>
      </c>
      <c r="K253" s="22">
        <v>348</v>
      </c>
      <c r="L253" s="1">
        <v>45423</v>
      </c>
      <c r="M253" t="s">
        <v>73</v>
      </c>
      <c r="N253">
        <v>142</v>
      </c>
      <c r="O253" t="str">
        <f>VLOOKUP(N253,Клиенты_[],4,FALSE)</f>
        <v>нет</v>
      </c>
      <c r="P253" s="35">
        <f>VLOOKUP(N253,Клиенты_[],5,FALSE)</f>
        <v>44683</v>
      </c>
      <c r="Q253" s="23">
        <f t="shared" si="44"/>
        <v>740</v>
      </c>
      <c r="R253" t="str">
        <f>VLOOKUP(N253,Клиенты_[],7,FALSE)</f>
        <v>Россия</v>
      </c>
      <c r="S253" s="20" t="str">
        <f>VLOOKUP(N253,Клиенты_[],8,FALSE)</f>
        <v>Агата</v>
      </c>
      <c r="T253" s="20">
        <f t="shared" si="45"/>
        <v>2</v>
      </c>
      <c r="U253" s="20">
        <f t="shared" si="46"/>
        <v>867</v>
      </c>
      <c r="V253" s="20">
        <f t="shared" si="47"/>
        <v>433.5</v>
      </c>
      <c r="W253" s="20">
        <f t="shared" si="48"/>
        <v>314</v>
      </c>
      <c r="X253" s="20">
        <f t="shared" si="39"/>
        <v>0.5</v>
      </c>
    </row>
    <row r="254" spans="1:24" x14ac:dyDescent="0.3">
      <c r="A254">
        <v>253</v>
      </c>
      <c r="B254">
        <v>34</v>
      </c>
      <c r="C254" t="str">
        <f>VLOOKUP(Продажи_[[#This Row],[id товара]],Товары_[],3,FALSE)</f>
        <v>Ярмарка</v>
      </c>
      <c r="D254" t="str">
        <f>VLOOKUP(Продажи_[[#This Row],[id товара]],Товары_[],2,FALSE)</f>
        <v>Крупа</v>
      </c>
      <c r="E254" s="22">
        <v>366</v>
      </c>
      <c r="F254" s="21">
        <f t="shared" si="40"/>
        <v>255.11627906976744</v>
      </c>
      <c r="G254" s="26">
        <f t="shared" si="41"/>
        <v>0.4346399270738377</v>
      </c>
      <c r="H254" s="31">
        <f t="shared" si="42"/>
        <v>252.09090909090909</v>
      </c>
      <c r="I254" s="26">
        <f t="shared" si="43"/>
        <v>0.45185719437432392</v>
      </c>
      <c r="J254">
        <v>4</v>
      </c>
      <c r="K254" s="22">
        <v>1464</v>
      </c>
      <c r="L254" s="1">
        <v>45264</v>
      </c>
      <c r="M254" t="s">
        <v>71</v>
      </c>
      <c r="N254">
        <v>259</v>
      </c>
      <c r="O254" t="str">
        <f>VLOOKUP(N254,Клиенты_[],4,FALSE)</f>
        <v>да</v>
      </c>
      <c r="P254" s="35">
        <f>VLOOKUP(N254,Клиенты_[],5,FALSE)</f>
        <v>44707</v>
      </c>
      <c r="Q254" s="23">
        <f t="shared" si="44"/>
        <v>557</v>
      </c>
      <c r="R254" t="str">
        <f>VLOOKUP(N254,Клиенты_[],7,FALSE)</f>
        <v>Беларусь</v>
      </c>
      <c r="S254" s="20" t="str">
        <f>VLOOKUP(N254,Клиенты_[],8,FALSE)</f>
        <v>Алевтина</v>
      </c>
      <c r="T254" s="20">
        <f t="shared" si="45"/>
        <v>2</v>
      </c>
      <c r="U254" s="20">
        <f t="shared" si="46"/>
        <v>1709</v>
      </c>
      <c r="V254" s="20">
        <f t="shared" si="47"/>
        <v>854.5</v>
      </c>
      <c r="W254" s="20">
        <f t="shared" si="48"/>
        <v>122</v>
      </c>
      <c r="X254" s="20">
        <f t="shared" si="39"/>
        <v>0.5</v>
      </c>
    </row>
    <row r="255" spans="1:24" x14ac:dyDescent="0.3">
      <c r="A255">
        <v>254</v>
      </c>
      <c r="B255">
        <v>296</v>
      </c>
      <c r="C255" t="str">
        <f>VLOOKUP(Продажи_[[#This Row],[id товара]],Товары_[],3,FALSE)</f>
        <v>Мистраль</v>
      </c>
      <c r="D255" t="str">
        <f>VLOOKUP(Продажи_[[#This Row],[id товара]],Товары_[],2,FALSE)</f>
        <v>Крупа</v>
      </c>
      <c r="E255" s="22">
        <v>210</v>
      </c>
      <c r="F255" s="21">
        <f t="shared" si="40"/>
        <v>255.11627906976744</v>
      </c>
      <c r="G255" s="26">
        <f t="shared" si="41"/>
        <v>-0.17684594348222427</v>
      </c>
      <c r="H255" s="31">
        <f t="shared" si="42"/>
        <v>250.30769230769232</v>
      </c>
      <c r="I255" s="26">
        <f t="shared" si="43"/>
        <v>-0.16103257529194837</v>
      </c>
      <c r="J255">
        <v>1</v>
      </c>
      <c r="K255" s="22">
        <v>210</v>
      </c>
      <c r="L255" s="1">
        <v>45010</v>
      </c>
      <c r="M255" t="s">
        <v>67</v>
      </c>
      <c r="N255">
        <v>255</v>
      </c>
      <c r="O255" t="str">
        <f>VLOOKUP(N255,Клиенты_[],4,FALSE)</f>
        <v>да</v>
      </c>
      <c r="P255" s="35">
        <f>VLOOKUP(N255,Клиенты_[],5,FALSE)</f>
        <v>44793</v>
      </c>
      <c r="Q255" s="23">
        <f t="shared" si="44"/>
        <v>217</v>
      </c>
      <c r="R255" t="str">
        <f>VLOOKUP(N255,Клиенты_[],7,FALSE)</f>
        <v>Украина</v>
      </c>
      <c r="S255" s="20" t="str">
        <f>VLOOKUP(N255,Клиенты_[],8,FALSE)</f>
        <v>Филимон</v>
      </c>
      <c r="T255" s="20">
        <f t="shared" si="45"/>
        <v>7</v>
      </c>
      <c r="U255" s="20">
        <f t="shared" si="46"/>
        <v>2740</v>
      </c>
      <c r="V255" s="20">
        <f t="shared" si="47"/>
        <v>391.42857142857144</v>
      </c>
      <c r="W255" s="20">
        <f t="shared" si="48"/>
        <v>187</v>
      </c>
      <c r="X255" s="20">
        <f t="shared" si="39"/>
        <v>0.14285714285714285</v>
      </c>
    </row>
    <row r="256" spans="1:24" x14ac:dyDescent="0.3">
      <c r="A256">
        <v>255</v>
      </c>
      <c r="B256">
        <v>116</v>
      </c>
      <c r="C256" t="str">
        <f>VLOOKUP(Продажи_[[#This Row],[id товара]],Товары_[],3,FALSE)</f>
        <v>Экстра</v>
      </c>
      <c r="D256" t="str">
        <f>VLOOKUP(Продажи_[[#This Row],[id товара]],Товары_[],2,FALSE)</f>
        <v>Соль</v>
      </c>
      <c r="E256" s="22">
        <v>379</v>
      </c>
      <c r="F256" s="21">
        <f t="shared" si="40"/>
        <v>264.8679245283019</v>
      </c>
      <c r="G256" s="26">
        <f t="shared" si="41"/>
        <v>0.43090183786864222</v>
      </c>
      <c r="H256" s="31">
        <f t="shared" si="42"/>
        <v>320.84615384615387</v>
      </c>
      <c r="I256" s="26">
        <f t="shared" si="43"/>
        <v>0.1812514984416207</v>
      </c>
      <c r="J256">
        <v>4</v>
      </c>
      <c r="K256" s="22">
        <v>1516</v>
      </c>
      <c r="L256" s="1">
        <v>45261</v>
      </c>
      <c r="M256" t="s">
        <v>79</v>
      </c>
      <c r="N256">
        <v>405</v>
      </c>
      <c r="O256" t="str">
        <f>VLOOKUP(N256,Клиенты_[],4,FALSE)</f>
        <v>нет</v>
      </c>
      <c r="P256" s="35">
        <f>VLOOKUP(N256,Клиенты_[],5,FALSE)</f>
        <v>44798</v>
      </c>
      <c r="Q256" s="23">
        <f t="shared" si="44"/>
        <v>463</v>
      </c>
      <c r="R256" t="str">
        <f>VLOOKUP(N256,Клиенты_[],7,FALSE)</f>
        <v>Украина</v>
      </c>
      <c r="S256" s="20" t="str">
        <f>VLOOKUP(N256,Клиенты_[],8,FALSE)</f>
        <v>Ия</v>
      </c>
      <c r="T256" s="20">
        <f t="shared" si="45"/>
        <v>3</v>
      </c>
      <c r="U256" s="20">
        <f t="shared" si="46"/>
        <v>3310</v>
      </c>
      <c r="V256" s="20">
        <f t="shared" si="47"/>
        <v>1103.3333333333333</v>
      </c>
      <c r="W256" s="20">
        <f t="shared" si="48"/>
        <v>187</v>
      </c>
      <c r="X256" s="20">
        <f t="shared" si="39"/>
        <v>0.33333333333333331</v>
      </c>
    </row>
    <row r="257" spans="1:24" x14ac:dyDescent="0.3">
      <c r="A257">
        <v>256</v>
      </c>
      <c r="B257">
        <v>117</v>
      </c>
      <c r="C257" t="str">
        <f>VLOOKUP(Продажи_[[#This Row],[id товара]],Товары_[],3,FALSE)</f>
        <v>Роллтон</v>
      </c>
      <c r="D257" t="str">
        <f>VLOOKUP(Продажи_[[#This Row],[id товара]],Товары_[],2,FALSE)</f>
        <v>Макароны</v>
      </c>
      <c r="E257" s="22">
        <v>102</v>
      </c>
      <c r="F257" s="21">
        <f t="shared" si="40"/>
        <v>265.47674418604652</v>
      </c>
      <c r="G257" s="26">
        <f t="shared" si="41"/>
        <v>-0.61578555472822039</v>
      </c>
      <c r="H257" s="31">
        <f t="shared" si="42"/>
        <v>235.55555555555554</v>
      </c>
      <c r="I257" s="26">
        <f t="shared" si="43"/>
        <v>-0.56698113207547163</v>
      </c>
      <c r="J257">
        <v>4</v>
      </c>
      <c r="K257" s="22">
        <v>408</v>
      </c>
      <c r="L257" s="1">
        <v>45329</v>
      </c>
      <c r="M257" t="s">
        <v>80</v>
      </c>
      <c r="N257">
        <v>376</v>
      </c>
      <c r="O257" t="str">
        <f>VLOOKUP(N257,Клиенты_[],4,FALSE)</f>
        <v>да</v>
      </c>
      <c r="P257" s="35">
        <f>VLOOKUP(N257,Клиенты_[],5,FALSE)</f>
        <v>44730</v>
      </c>
      <c r="Q257" s="23">
        <f t="shared" si="44"/>
        <v>599</v>
      </c>
      <c r="R257" t="str">
        <f>VLOOKUP(N257,Клиенты_[],7,FALSE)</f>
        <v>Беларусь</v>
      </c>
      <c r="S257" s="20" t="str">
        <f>VLOOKUP(N257,Клиенты_[],8,FALSE)</f>
        <v>Лукин</v>
      </c>
      <c r="T257" s="20">
        <f t="shared" si="45"/>
        <v>4</v>
      </c>
      <c r="U257" s="20">
        <f t="shared" si="46"/>
        <v>1722</v>
      </c>
      <c r="V257" s="20">
        <f t="shared" si="47"/>
        <v>430.5</v>
      </c>
      <c r="W257" s="20">
        <f t="shared" si="48"/>
        <v>122</v>
      </c>
      <c r="X257" s="20">
        <f t="shared" si="39"/>
        <v>0.25</v>
      </c>
    </row>
    <row r="258" spans="1:24" x14ac:dyDescent="0.3">
      <c r="A258">
        <v>741</v>
      </c>
      <c r="B258">
        <v>263</v>
      </c>
      <c r="C258" t="str">
        <f>VLOOKUP(Продажи_[[#This Row],[id товара]],Товары_[],3,FALSE)</f>
        <v>Активиа</v>
      </c>
      <c r="D258" t="str">
        <f>VLOOKUP(Продажи_[[#This Row],[id товара]],Товары_[],2,FALSE)</f>
        <v>Йогурт</v>
      </c>
      <c r="E258" s="22">
        <v>173</v>
      </c>
      <c r="F258" s="21">
        <f t="shared" si="40"/>
        <v>263.25423728813558</v>
      </c>
      <c r="G258" s="26">
        <f t="shared" si="41"/>
        <v>-0.34284058717486476</v>
      </c>
      <c r="H258" s="31">
        <f t="shared" si="42"/>
        <v>293.66666666666669</v>
      </c>
      <c r="I258" s="26">
        <f t="shared" si="43"/>
        <v>-0.41089670828603864</v>
      </c>
      <c r="J258">
        <v>3</v>
      </c>
      <c r="K258" s="22">
        <v>519</v>
      </c>
      <c r="L258" s="1">
        <v>45390</v>
      </c>
      <c r="M258" t="s">
        <v>79</v>
      </c>
      <c r="N258">
        <v>142</v>
      </c>
      <c r="O258" t="str">
        <f>VLOOKUP(N258,Клиенты_[],4,FALSE)</f>
        <v>нет</v>
      </c>
      <c r="P258" s="35">
        <f>VLOOKUP(N258,Клиенты_[],5,FALSE)</f>
        <v>44683</v>
      </c>
      <c r="Q258" s="23">
        <f t="shared" si="44"/>
        <v>707</v>
      </c>
      <c r="R258" t="str">
        <f>VLOOKUP(N258,Клиенты_[],7,FALSE)</f>
        <v>Россия</v>
      </c>
      <c r="S258" s="20" t="str">
        <f>VLOOKUP(N258,Клиенты_[],8,FALSE)</f>
        <v>Агата</v>
      </c>
      <c r="T258" s="20">
        <f t="shared" si="45"/>
        <v>2</v>
      </c>
      <c r="U258" s="20">
        <f t="shared" si="46"/>
        <v>867</v>
      </c>
      <c r="V258" s="20">
        <f t="shared" si="47"/>
        <v>433.5</v>
      </c>
      <c r="W258" s="20">
        <f t="shared" si="48"/>
        <v>314</v>
      </c>
      <c r="X258" s="20">
        <f t="shared" ref="X258:X321" si="49">1/T258</f>
        <v>0.5</v>
      </c>
    </row>
    <row r="259" spans="1:24" x14ac:dyDescent="0.3">
      <c r="A259">
        <v>532</v>
      </c>
      <c r="B259">
        <v>161</v>
      </c>
      <c r="C259" t="str">
        <f>VLOOKUP(Продажи_[[#This Row],[id товара]],Товары_[],3,FALSE)</f>
        <v>Простоквашино</v>
      </c>
      <c r="D259" t="str">
        <f>VLOOKUP(Продажи_[[#This Row],[id товара]],Товары_[],2,FALSE)</f>
        <v>Молоко</v>
      </c>
      <c r="E259" s="22">
        <v>489</v>
      </c>
      <c r="F259" s="21">
        <f t="shared" si="40"/>
        <v>294.95238095238096</v>
      </c>
      <c r="G259" s="26">
        <f t="shared" si="41"/>
        <v>0.65789473684210531</v>
      </c>
      <c r="H259" s="31">
        <f t="shared" si="42"/>
        <v>318.81818181818181</v>
      </c>
      <c r="I259" s="26">
        <f t="shared" si="43"/>
        <v>0.53378956372968345</v>
      </c>
      <c r="J259">
        <v>5</v>
      </c>
      <c r="K259" s="22">
        <v>2445</v>
      </c>
      <c r="L259" s="1">
        <v>45117</v>
      </c>
      <c r="M259" t="s">
        <v>70</v>
      </c>
      <c r="N259">
        <v>143</v>
      </c>
      <c r="O259" t="str">
        <f>VLOOKUP(N259,Клиенты_[],4,FALSE)</f>
        <v>нет</v>
      </c>
      <c r="P259" s="35">
        <f>VLOOKUP(N259,Клиенты_[],5,FALSE)</f>
        <v>44601</v>
      </c>
      <c r="Q259" s="23">
        <f t="shared" si="44"/>
        <v>516</v>
      </c>
      <c r="R259" t="str">
        <f>VLOOKUP(N259,Клиенты_[],7,FALSE)</f>
        <v>Россия</v>
      </c>
      <c r="S259" s="20" t="str">
        <f>VLOOKUP(N259,Клиенты_[],8,FALSE)</f>
        <v>Захар</v>
      </c>
      <c r="T259" s="20">
        <f t="shared" si="45"/>
        <v>1</v>
      </c>
      <c r="U259" s="20">
        <f t="shared" si="46"/>
        <v>2445</v>
      </c>
      <c r="V259" s="20">
        <f t="shared" si="47"/>
        <v>2445</v>
      </c>
      <c r="W259" s="20">
        <f t="shared" si="48"/>
        <v>314</v>
      </c>
      <c r="X259" s="20">
        <f t="shared" si="49"/>
        <v>1</v>
      </c>
    </row>
    <row r="260" spans="1:24" x14ac:dyDescent="0.3">
      <c r="A260">
        <v>259</v>
      </c>
      <c r="B260">
        <v>377</v>
      </c>
      <c r="C260" t="str">
        <f>VLOOKUP(Продажи_[[#This Row],[id товара]],Товары_[],3,FALSE)</f>
        <v>Окраина</v>
      </c>
      <c r="D260" t="str">
        <f>VLOOKUP(Продажи_[[#This Row],[id товара]],Товары_[],2,FALSE)</f>
        <v>Колбаса</v>
      </c>
      <c r="E260" s="22">
        <v>403</v>
      </c>
      <c r="F260" s="21">
        <f t="shared" si="40"/>
        <v>286.92307692307691</v>
      </c>
      <c r="G260" s="26">
        <f t="shared" si="41"/>
        <v>0.40455764075067036</v>
      </c>
      <c r="H260" s="31">
        <f t="shared" si="42"/>
        <v>273.58333333333331</v>
      </c>
      <c r="I260" s="26">
        <f t="shared" si="43"/>
        <v>0.4730429485226928</v>
      </c>
      <c r="J260">
        <v>4</v>
      </c>
      <c r="K260" s="22">
        <v>1612</v>
      </c>
      <c r="L260" s="1">
        <v>45337</v>
      </c>
      <c r="M260" t="s">
        <v>80</v>
      </c>
      <c r="N260">
        <v>107</v>
      </c>
      <c r="O260" t="str">
        <f>VLOOKUP(N260,Клиенты_[],4,FALSE)</f>
        <v>нет</v>
      </c>
      <c r="P260" s="35">
        <f>VLOOKUP(N260,Клиенты_[],5,FALSE)</f>
        <v>44744</v>
      </c>
      <c r="Q260" s="23">
        <f t="shared" si="44"/>
        <v>593</v>
      </c>
      <c r="R260" t="str">
        <f>VLOOKUP(N260,Клиенты_[],7,FALSE)</f>
        <v>Таджикистан</v>
      </c>
      <c r="S260" s="20" t="str">
        <f>VLOOKUP(N260,Клиенты_[],8,FALSE)</f>
        <v>Антип</v>
      </c>
      <c r="T260" s="20">
        <f t="shared" si="45"/>
        <v>3</v>
      </c>
      <c r="U260" s="20">
        <f t="shared" si="46"/>
        <v>2496</v>
      </c>
      <c r="V260" s="20">
        <f t="shared" si="47"/>
        <v>832</v>
      </c>
      <c r="W260" s="20">
        <f t="shared" si="48"/>
        <v>186</v>
      </c>
      <c r="X260" s="20">
        <f t="shared" si="49"/>
        <v>0.33333333333333331</v>
      </c>
    </row>
    <row r="261" spans="1:24" x14ac:dyDescent="0.3">
      <c r="A261">
        <v>260</v>
      </c>
      <c r="B261">
        <v>485</v>
      </c>
      <c r="C261" t="str">
        <f>VLOOKUP(Продажи_[[#This Row],[id товара]],Товары_[],3,FALSE)</f>
        <v>Борилла</v>
      </c>
      <c r="D261" t="str">
        <f>VLOOKUP(Продажи_[[#This Row],[id товара]],Товары_[],2,FALSE)</f>
        <v>Макароны</v>
      </c>
      <c r="E261" s="22">
        <v>101</v>
      </c>
      <c r="F261" s="21">
        <f t="shared" ref="F261:F324" si="50">AVERAGEIF($D:$D,D261,$E:$E)</f>
        <v>265.47674418604652</v>
      </c>
      <c r="G261" s="26">
        <f t="shared" ref="G261:G324" si="51">E261/F261-1</f>
        <v>-0.61955236301519867</v>
      </c>
      <c r="H261" s="31">
        <f t="shared" ref="H261:H324" si="52">AVERAGEIFS($E:$E,$D:$D,D261,$C:$C,C261)</f>
        <v>236.27586206896552</v>
      </c>
      <c r="I261" s="26">
        <f t="shared" ref="I261:I324" si="53">E261/H261-1</f>
        <v>-0.57253356684179801</v>
      </c>
      <c r="J261">
        <v>1</v>
      </c>
      <c r="K261" s="22">
        <v>101</v>
      </c>
      <c r="L261" s="1">
        <v>45331</v>
      </c>
      <c r="M261" t="s">
        <v>75</v>
      </c>
      <c r="N261">
        <v>51</v>
      </c>
      <c r="O261" t="str">
        <f>VLOOKUP(N261,Клиенты_[],4,FALSE)</f>
        <v>нет</v>
      </c>
      <c r="P261" s="35">
        <f>VLOOKUP(N261,Клиенты_[],5,FALSE)</f>
        <v>44605</v>
      </c>
      <c r="Q261" s="23">
        <f t="shared" ref="Q261:Q324" si="54">L261-P261</f>
        <v>726</v>
      </c>
      <c r="R261" t="str">
        <f>VLOOKUP(N261,Клиенты_[],7,FALSE)</f>
        <v>Узбекистан</v>
      </c>
      <c r="S261" s="20" t="str">
        <f>VLOOKUP(N261,Клиенты_[],8,FALSE)</f>
        <v>Костина</v>
      </c>
      <c r="T261" s="20">
        <f t="shared" ref="T261:T324" si="55">COUNTIF(N:N,N261)</f>
        <v>2</v>
      </c>
      <c r="U261" s="20">
        <f t="shared" ref="U261:U324" si="56">SUMIF(N:N,N261,K:K)</f>
        <v>1977</v>
      </c>
      <c r="V261" s="20">
        <f t="shared" ref="V261:V324" si="57">U261/T261</f>
        <v>988.5</v>
      </c>
      <c r="W261" s="20">
        <f t="shared" ref="W261:W324" si="58">COUNTIF(R:R,R261)</f>
        <v>191</v>
      </c>
      <c r="X261" s="20">
        <f t="shared" si="49"/>
        <v>0.5</v>
      </c>
    </row>
    <row r="262" spans="1:24" x14ac:dyDescent="0.3">
      <c r="A262">
        <v>261</v>
      </c>
      <c r="B262">
        <v>251</v>
      </c>
      <c r="C262" t="str">
        <f>VLOOKUP(Продажи_[[#This Row],[id товара]],Товары_[],3,FALSE)</f>
        <v>Гавриш</v>
      </c>
      <c r="D262" t="str">
        <f>VLOOKUP(Продажи_[[#This Row],[id товара]],Товары_[],2,FALSE)</f>
        <v>Овощи</v>
      </c>
      <c r="E262" s="22">
        <v>294</v>
      </c>
      <c r="F262" s="21">
        <f t="shared" si="50"/>
        <v>250.48780487804879</v>
      </c>
      <c r="G262" s="26">
        <f t="shared" si="51"/>
        <v>0.17370983446932819</v>
      </c>
      <c r="H262" s="31">
        <f t="shared" si="52"/>
        <v>247.66666666666666</v>
      </c>
      <c r="I262" s="26">
        <f t="shared" si="53"/>
        <v>0.18707940780619126</v>
      </c>
      <c r="J262">
        <v>1</v>
      </c>
      <c r="K262" s="22">
        <v>294</v>
      </c>
      <c r="L262" s="1">
        <v>45082</v>
      </c>
      <c r="M262" t="s">
        <v>69</v>
      </c>
      <c r="N262">
        <v>47</v>
      </c>
      <c r="O262" t="str">
        <f>VLOOKUP(N262,Клиенты_[],4,FALSE)</f>
        <v>нет</v>
      </c>
      <c r="P262" s="35">
        <f>VLOOKUP(N262,Клиенты_[],5,FALSE)</f>
        <v>44693</v>
      </c>
      <c r="Q262" s="23">
        <f t="shared" si="54"/>
        <v>389</v>
      </c>
      <c r="R262" t="str">
        <f>VLOOKUP(N262,Клиенты_[],7,FALSE)</f>
        <v>Беларусь</v>
      </c>
      <c r="S262" s="20" t="str">
        <f>VLOOKUP(N262,Клиенты_[],8,FALSE)</f>
        <v>Лукин</v>
      </c>
      <c r="T262" s="20">
        <f t="shared" si="55"/>
        <v>4</v>
      </c>
      <c r="U262" s="20">
        <f t="shared" si="56"/>
        <v>2404</v>
      </c>
      <c r="V262" s="20">
        <f t="shared" si="57"/>
        <v>601</v>
      </c>
      <c r="W262" s="20">
        <f t="shared" si="58"/>
        <v>122</v>
      </c>
      <c r="X262" s="20">
        <f t="shared" si="49"/>
        <v>0.25</v>
      </c>
    </row>
    <row r="263" spans="1:24" x14ac:dyDescent="0.3">
      <c r="A263">
        <v>262</v>
      </c>
      <c r="B263">
        <v>409</v>
      </c>
      <c r="C263" t="str">
        <f>VLOOKUP(Продажи_[[#This Row],[id товара]],Товары_[],3,FALSE)</f>
        <v>Фруктовый Рай</v>
      </c>
      <c r="D263" t="str">
        <f>VLOOKUP(Продажи_[[#This Row],[id товара]],Товары_[],2,FALSE)</f>
        <v>Фрукты</v>
      </c>
      <c r="E263" s="22">
        <v>299</v>
      </c>
      <c r="F263" s="21">
        <f t="shared" si="50"/>
        <v>274.16279069767444</v>
      </c>
      <c r="G263" s="26">
        <f t="shared" si="51"/>
        <v>9.0592925608618202E-2</v>
      </c>
      <c r="H263" s="31">
        <f t="shared" si="52"/>
        <v>258.30769230769232</v>
      </c>
      <c r="I263" s="26">
        <f t="shared" si="53"/>
        <v>0.15753424657534243</v>
      </c>
      <c r="J263">
        <v>1</v>
      </c>
      <c r="K263" s="22">
        <v>299</v>
      </c>
      <c r="L263" s="1">
        <v>45361</v>
      </c>
      <c r="M263" t="s">
        <v>68</v>
      </c>
      <c r="N263">
        <v>411</v>
      </c>
      <c r="O263" t="str">
        <f>VLOOKUP(N263,Клиенты_[],4,FALSE)</f>
        <v>нет</v>
      </c>
      <c r="P263" s="35">
        <f>VLOOKUP(N263,Клиенты_[],5,FALSE)</f>
        <v>44673</v>
      </c>
      <c r="Q263" s="23">
        <f t="shared" si="54"/>
        <v>688</v>
      </c>
      <c r="R263" t="str">
        <f>VLOOKUP(N263,Клиенты_[],7,FALSE)</f>
        <v>Таджикистан</v>
      </c>
      <c r="S263" s="20" t="str">
        <f>VLOOKUP(N263,Клиенты_[],8,FALSE)</f>
        <v>Спиридон</v>
      </c>
      <c r="T263" s="20">
        <f t="shared" si="55"/>
        <v>3</v>
      </c>
      <c r="U263" s="20">
        <f t="shared" si="56"/>
        <v>1473</v>
      </c>
      <c r="V263" s="20">
        <f t="shared" si="57"/>
        <v>491</v>
      </c>
      <c r="W263" s="20">
        <f t="shared" si="58"/>
        <v>186</v>
      </c>
      <c r="X263" s="20">
        <f t="shared" si="49"/>
        <v>0.33333333333333331</v>
      </c>
    </row>
    <row r="264" spans="1:24" x14ac:dyDescent="0.3">
      <c r="A264">
        <v>263</v>
      </c>
      <c r="B264">
        <v>422</v>
      </c>
      <c r="C264" t="str">
        <f>VLOOKUP(Продажи_[[#This Row],[id товара]],Товары_[],3,FALSE)</f>
        <v>Nescafe</v>
      </c>
      <c r="D264" t="str">
        <f>VLOOKUP(Продажи_[[#This Row],[id товара]],Товары_[],2,FALSE)</f>
        <v>Кофе</v>
      </c>
      <c r="E264" s="22">
        <v>349</v>
      </c>
      <c r="F264" s="21">
        <f t="shared" si="50"/>
        <v>249.02380952380952</v>
      </c>
      <c r="G264" s="26">
        <f t="shared" si="51"/>
        <v>0.40147241610096573</v>
      </c>
      <c r="H264" s="31">
        <f t="shared" si="52"/>
        <v>256.89999999999998</v>
      </c>
      <c r="I264" s="26">
        <f t="shared" si="53"/>
        <v>0.35850525496302077</v>
      </c>
      <c r="J264">
        <v>2</v>
      </c>
      <c r="K264" s="22">
        <v>698</v>
      </c>
      <c r="L264" s="1">
        <v>45045</v>
      </c>
      <c r="M264" t="s">
        <v>85</v>
      </c>
      <c r="N264">
        <v>160</v>
      </c>
      <c r="O264" t="str">
        <f>VLOOKUP(N264,Клиенты_[],4,FALSE)</f>
        <v>да</v>
      </c>
      <c r="P264" s="35">
        <f>VLOOKUP(N264,Клиенты_[],5,FALSE)</f>
        <v>44649</v>
      </c>
      <c r="Q264" s="23">
        <f t="shared" si="54"/>
        <v>396</v>
      </c>
      <c r="R264" t="str">
        <f>VLOOKUP(N264,Клиенты_[],7,FALSE)</f>
        <v>Узбекистан</v>
      </c>
      <c r="S264" s="20" t="str">
        <f>VLOOKUP(N264,Клиенты_[],8,FALSE)</f>
        <v>Элеонора</v>
      </c>
      <c r="T264" s="20">
        <f t="shared" si="55"/>
        <v>2</v>
      </c>
      <c r="U264" s="20">
        <f t="shared" si="56"/>
        <v>1688</v>
      </c>
      <c r="V264" s="20">
        <f t="shared" si="57"/>
        <v>844</v>
      </c>
      <c r="W264" s="20">
        <f t="shared" si="58"/>
        <v>191</v>
      </c>
      <c r="X264" s="20">
        <f t="shared" si="49"/>
        <v>0.5</v>
      </c>
    </row>
    <row r="265" spans="1:24" x14ac:dyDescent="0.3">
      <c r="A265">
        <v>264</v>
      </c>
      <c r="B265">
        <v>222</v>
      </c>
      <c r="C265" t="str">
        <f>VLOOKUP(Продажи_[[#This Row],[id товара]],Товары_[],3,FALSE)</f>
        <v>Простоквашино</v>
      </c>
      <c r="D265" t="str">
        <f>VLOOKUP(Продажи_[[#This Row],[id товара]],Товары_[],2,FALSE)</f>
        <v>Молоко</v>
      </c>
      <c r="E265" s="22">
        <v>500</v>
      </c>
      <c r="F265" s="21">
        <f t="shared" si="50"/>
        <v>294.95238095238096</v>
      </c>
      <c r="G265" s="26">
        <f t="shared" si="51"/>
        <v>0.6951888924765901</v>
      </c>
      <c r="H265" s="31">
        <f t="shared" si="52"/>
        <v>318.81818181818181</v>
      </c>
      <c r="I265" s="26">
        <f t="shared" si="53"/>
        <v>0.56829198745366405</v>
      </c>
      <c r="J265">
        <v>2</v>
      </c>
      <c r="K265" s="22">
        <v>1000</v>
      </c>
      <c r="L265" s="1">
        <v>45157</v>
      </c>
      <c r="M265" t="s">
        <v>84</v>
      </c>
      <c r="N265">
        <v>9</v>
      </c>
      <c r="O265" t="str">
        <f>VLOOKUP(N265,Клиенты_[],4,FALSE)</f>
        <v>да</v>
      </c>
      <c r="P265" s="35">
        <f>VLOOKUP(N265,Клиенты_[],5,FALSE)</f>
        <v>44900</v>
      </c>
      <c r="Q265" s="23">
        <f t="shared" si="54"/>
        <v>257</v>
      </c>
      <c r="R265" t="str">
        <f>VLOOKUP(N265,Клиенты_[],7,FALSE)</f>
        <v>Таджикистан</v>
      </c>
      <c r="S265" s="20" t="str">
        <f>VLOOKUP(N265,Клиенты_[],8,FALSE)</f>
        <v>Милан</v>
      </c>
      <c r="T265" s="20">
        <f t="shared" si="55"/>
        <v>5</v>
      </c>
      <c r="U265" s="20">
        <f t="shared" si="56"/>
        <v>4200</v>
      </c>
      <c r="V265" s="20">
        <f t="shared" si="57"/>
        <v>840</v>
      </c>
      <c r="W265" s="20">
        <f t="shared" si="58"/>
        <v>186</v>
      </c>
      <c r="X265" s="20">
        <f t="shared" si="49"/>
        <v>0.2</v>
      </c>
    </row>
    <row r="266" spans="1:24" x14ac:dyDescent="0.3">
      <c r="A266">
        <v>238</v>
      </c>
      <c r="B266">
        <v>131</v>
      </c>
      <c r="C266" t="str">
        <f>VLOOKUP(Продажи_[[#This Row],[id товара]],Товары_[],3,FALSE)</f>
        <v>Сады Придонья</v>
      </c>
      <c r="D266" t="str">
        <f>VLOOKUP(Продажи_[[#This Row],[id товара]],Товары_[],2,FALSE)</f>
        <v>Сок</v>
      </c>
      <c r="E266" s="22">
        <v>382</v>
      </c>
      <c r="F266" s="21">
        <f t="shared" si="50"/>
        <v>268.60344827586209</v>
      </c>
      <c r="G266" s="26">
        <f t="shared" si="51"/>
        <v>0.42217087104435436</v>
      </c>
      <c r="H266" s="31">
        <f t="shared" si="52"/>
        <v>254.18181818181819</v>
      </c>
      <c r="I266" s="26">
        <f t="shared" si="53"/>
        <v>0.5028612303290414</v>
      </c>
      <c r="J266">
        <v>5</v>
      </c>
      <c r="K266" s="22">
        <v>1910</v>
      </c>
      <c r="L266" s="1">
        <v>45365</v>
      </c>
      <c r="M266" t="s">
        <v>70</v>
      </c>
      <c r="N266">
        <v>147</v>
      </c>
      <c r="O266" t="str">
        <f>VLOOKUP(N266,Клиенты_[],4,FALSE)</f>
        <v>да</v>
      </c>
      <c r="P266" s="35">
        <f>VLOOKUP(N266,Клиенты_[],5,FALSE)</f>
        <v>44827</v>
      </c>
      <c r="Q266" s="23">
        <f t="shared" si="54"/>
        <v>538</v>
      </c>
      <c r="R266" t="str">
        <f>VLOOKUP(N266,Клиенты_[],7,FALSE)</f>
        <v>Россия</v>
      </c>
      <c r="S266" s="20" t="str">
        <f>VLOOKUP(N266,Клиенты_[],8,FALSE)</f>
        <v>Агафья</v>
      </c>
      <c r="T266" s="20">
        <f t="shared" si="55"/>
        <v>3</v>
      </c>
      <c r="U266" s="20">
        <f t="shared" si="56"/>
        <v>5168</v>
      </c>
      <c r="V266" s="20">
        <f t="shared" si="57"/>
        <v>1722.6666666666667</v>
      </c>
      <c r="W266" s="20">
        <f t="shared" si="58"/>
        <v>314</v>
      </c>
      <c r="X266" s="20">
        <f t="shared" si="49"/>
        <v>0.33333333333333331</v>
      </c>
    </row>
    <row r="267" spans="1:24" x14ac:dyDescent="0.3">
      <c r="A267">
        <v>266</v>
      </c>
      <c r="B267">
        <v>217</v>
      </c>
      <c r="C267" t="str">
        <f>VLOOKUP(Продажи_[[#This Row],[id товара]],Товары_[],3,FALSE)</f>
        <v>Агрокомплекс</v>
      </c>
      <c r="D267" t="str">
        <f>VLOOKUP(Продажи_[[#This Row],[id товара]],Товары_[],2,FALSE)</f>
        <v>Мясо</v>
      </c>
      <c r="E267" s="22">
        <v>412</v>
      </c>
      <c r="F267" s="21">
        <f t="shared" si="50"/>
        <v>271.74545454545455</v>
      </c>
      <c r="G267" s="26">
        <f t="shared" si="51"/>
        <v>0.51612471564298135</v>
      </c>
      <c r="H267" s="31">
        <f t="shared" si="52"/>
        <v>311.2</v>
      </c>
      <c r="I267" s="26">
        <f t="shared" si="53"/>
        <v>0.32390745501285356</v>
      </c>
      <c r="J267">
        <v>2</v>
      </c>
      <c r="K267" s="22">
        <v>824</v>
      </c>
      <c r="L267" s="1">
        <v>45174</v>
      </c>
      <c r="M267" t="s">
        <v>77</v>
      </c>
      <c r="N267">
        <v>110</v>
      </c>
      <c r="O267" t="str">
        <f>VLOOKUP(N267,Клиенты_[],4,FALSE)</f>
        <v>нет</v>
      </c>
      <c r="P267" s="35">
        <f>VLOOKUP(N267,Клиенты_[],5,FALSE)</f>
        <v>44580</v>
      </c>
      <c r="Q267" s="23">
        <f t="shared" si="54"/>
        <v>594</v>
      </c>
      <c r="R267" t="str">
        <f>VLOOKUP(N267,Клиенты_[],7,FALSE)</f>
        <v>Узбекистан</v>
      </c>
      <c r="S267" s="20" t="str">
        <f>VLOOKUP(N267,Клиенты_[],8,FALSE)</f>
        <v>Давыд</v>
      </c>
      <c r="T267" s="20">
        <f t="shared" si="55"/>
        <v>2</v>
      </c>
      <c r="U267" s="20">
        <f t="shared" si="56"/>
        <v>2629</v>
      </c>
      <c r="V267" s="20">
        <f t="shared" si="57"/>
        <v>1314.5</v>
      </c>
      <c r="W267" s="20">
        <f t="shared" si="58"/>
        <v>191</v>
      </c>
      <c r="X267" s="20">
        <f t="shared" si="49"/>
        <v>0.5</v>
      </c>
    </row>
    <row r="268" spans="1:24" x14ac:dyDescent="0.3">
      <c r="A268">
        <v>267</v>
      </c>
      <c r="B268">
        <v>351</v>
      </c>
      <c r="C268" t="str">
        <f>VLOOKUP(Продажи_[[#This Row],[id товара]],Товары_[],3,FALSE)</f>
        <v>Русская картошка</v>
      </c>
      <c r="D268" t="str">
        <f>VLOOKUP(Продажи_[[#This Row],[id товара]],Товары_[],2,FALSE)</f>
        <v>Чипсы</v>
      </c>
      <c r="E268" s="22">
        <v>155</v>
      </c>
      <c r="F268" s="21">
        <f t="shared" si="50"/>
        <v>273.72549019607845</v>
      </c>
      <c r="G268" s="26">
        <f t="shared" si="51"/>
        <v>-0.43373925501432664</v>
      </c>
      <c r="H268" s="31">
        <f t="shared" si="52"/>
        <v>241.83333333333334</v>
      </c>
      <c r="I268" s="26">
        <f t="shared" si="53"/>
        <v>-0.35906271536871126</v>
      </c>
      <c r="J268">
        <v>5</v>
      </c>
      <c r="K268" s="22">
        <v>775</v>
      </c>
      <c r="L268" s="1">
        <v>45189</v>
      </c>
      <c r="M268" t="s">
        <v>76</v>
      </c>
      <c r="N268">
        <v>216</v>
      </c>
      <c r="O268" t="str">
        <f>VLOOKUP(N268,Клиенты_[],4,FALSE)</f>
        <v>нет</v>
      </c>
      <c r="P268" s="35">
        <f>VLOOKUP(N268,Клиенты_[],5,FALSE)</f>
        <v>44655</v>
      </c>
      <c r="Q268" s="23">
        <f t="shared" si="54"/>
        <v>534</v>
      </c>
      <c r="R268" t="str">
        <f>VLOOKUP(N268,Клиенты_[],7,FALSE)</f>
        <v>Таджикистан</v>
      </c>
      <c r="S268" s="20" t="str">
        <f>VLOOKUP(N268,Клиенты_[],8,FALSE)</f>
        <v>Софон</v>
      </c>
      <c r="T268" s="20">
        <f t="shared" si="55"/>
        <v>2</v>
      </c>
      <c r="U268" s="20">
        <f t="shared" si="56"/>
        <v>1221</v>
      </c>
      <c r="V268" s="20">
        <f t="shared" si="57"/>
        <v>610.5</v>
      </c>
      <c r="W268" s="20">
        <f t="shared" si="58"/>
        <v>186</v>
      </c>
      <c r="X268" s="20">
        <f t="shared" si="49"/>
        <v>0.5</v>
      </c>
    </row>
    <row r="269" spans="1:24" x14ac:dyDescent="0.3">
      <c r="A269">
        <v>567</v>
      </c>
      <c r="B269">
        <v>395</v>
      </c>
      <c r="C269" t="str">
        <f>VLOOKUP(Продажи_[[#This Row],[id товара]],Товары_[],3,FALSE)</f>
        <v>Славянская</v>
      </c>
      <c r="D269" t="str">
        <f>VLOOKUP(Продажи_[[#This Row],[id товара]],Товары_[],2,FALSE)</f>
        <v>Соль</v>
      </c>
      <c r="E269" s="22">
        <v>454</v>
      </c>
      <c r="F269" s="21">
        <f t="shared" si="50"/>
        <v>264.8679245283019</v>
      </c>
      <c r="G269" s="26">
        <f t="shared" si="51"/>
        <v>0.71406183216982466</v>
      </c>
      <c r="H269" s="31">
        <f t="shared" si="52"/>
        <v>236.91666666666666</v>
      </c>
      <c r="I269" s="26">
        <f t="shared" si="53"/>
        <v>0.91628561378825202</v>
      </c>
      <c r="J269">
        <v>5</v>
      </c>
      <c r="K269" s="22">
        <v>2270</v>
      </c>
      <c r="L269" s="1">
        <v>45278</v>
      </c>
      <c r="M269" t="s">
        <v>69</v>
      </c>
      <c r="N269">
        <v>147</v>
      </c>
      <c r="O269" t="str">
        <f>VLOOKUP(N269,Клиенты_[],4,FALSE)</f>
        <v>да</v>
      </c>
      <c r="P269" s="35">
        <f>VLOOKUP(N269,Клиенты_[],5,FALSE)</f>
        <v>44827</v>
      </c>
      <c r="Q269" s="23">
        <f t="shared" si="54"/>
        <v>451</v>
      </c>
      <c r="R269" t="str">
        <f>VLOOKUP(N269,Клиенты_[],7,FALSE)</f>
        <v>Россия</v>
      </c>
      <c r="S269" s="20" t="str">
        <f>VLOOKUP(N269,Клиенты_[],8,FALSE)</f>
        <v>Агафья</v>
      </c>
      <c r="T269" s="20">
        <f t="shared" si="55"/>
        <v>3</v>
      </c>
      <c r="U269" s="20">
        <f t="shared" si="56"/>
        <v>5168</v>
      </c>
      <c r="V269" s="20">
        <f t="shared" si="57"/>
        <v>1722.6666666666667</v>
      </c>
      <c r="W269" s="20">
        <f t="shared" si="58"/>
        <v>314</v>
      </c>
      <c r="X269" s="20">
        <f t="shared" si="49"/>
        <v>0.33333333333333331</v>
      </c>
    </row>
    <row r="270" spans="1:24" x14ac:dyDescent="0.3">
      <c r="A270">
        <v>660</v>
      </c>
      <c r="B270">
        <v>228</v>
      </c>
      <c r="C270" t="str">
        <f>VLOOKUP(Продажи_[[#This Row],[id товара]],Товары_[],3,FALSE)</f>
        <v>Мистраль</v>
      </c>
      <c r="D270" t="str">
        <f>VLOOKUP(Продажи_[[#This Row],[id товара]],Товары_[],2,FALSE)</f>
        <v>Рис</v>
      </c>
      <c r="E270" s="22">
        <v>247</v>
      </c>
      <c r="F270" s="21">
        <f t="shared" si="50"/>
        <v>258.375</v>
      </c>
      <c r="G270" s="26">
        <f t="shared" si="51"/>
        <v>-4.4025157232704393E-2</v>
      </c>
      <c r="H270" s="31">
        <f t="shared" si="52"/>
        <v>181.57142857142858</v>
      </c>
      <c r="I270" s="26">
        <f t="shared" si="53"/>
        <v>0.36034618410700237</v>
      </c>
      <c r="J270">
        <v>4</v>
      </c>
      <c r="K270" s="22">
        <v>988</v>
      </c>
      <c r="L270" s="1">
        <v>45415</v>
      </c>
      <c r="M270" t="s">
        <v>77</v>
      </c>
      <c r="N270">
        <v>147</v>
      </c>
      <c r="O270" t="str">
        <f>VLOOKUP(N270,Клиенты_[],4,FALSE)</f>
        <v>да</v>
      </c>
      <c r="P270" s="35">
        <f>VLOOKUP(N270,Клиенты_[],5,FALSE)</f>
        <v>44827</v>
      </c>
      <c r="Q270" s="23">
        <f t="shared" si="54"/>
        <v>588</v>
      </c>
      <c r="R270" t="str">
        <f>VLOOKUP(N270,Клиенты_[],7,FALSE)</f>
        <v>Россия</v>
      </c>
      <c r="S270" s="20" t="str">
        <f>VLOOKUP(N270,Клиенты_[],8,FALSE)</f>
        <v>Агафья</v>
      </c>
      <c r="T270" s="20">
        <f t="shared" si="55"/>
        <v>3</v>
      </c>
      <c r="U270" s="20">
        <f t="shared" si="56"/>
        <v>5168</v>
      </c>
      <c r="V270" s="20">
        <f t="shared" si="57"/>
        <v>1722.6666666666667</v>
      </c>
      <c r="W270" s="20">
        <f t="shared" si="58"/>
        <v>314</v>
      </c>
      <c r="X270" s="20">
        <f t="shared" si="49"/>
        <v>0.33333333333333331</v>
      </c>
    </row>
    <row r="271" spans="1:24" x14ac:dyDescent="0.3">
      <c r="A271">
        <v>416</v>
      </c>
      <c r="B271">
        <v>118</v>
      </c>
      <c r="C271" t="str">
        <f>VLOOKUP(Продажи_[[#This Row],[id товара]],Товары_[],3,FALSE)</f>
        <v>Продимекс</v>
      </c>
      <c r="D271" t="str">
        <f>VLOOKUP(Продажи_[[#This Row],[id товара]],Товары_[],2,FALSE)</f>
        <v>Сахар</v>
      </c>
      <c r="E271" s="22">
        <v>193</v>
      </c>
      <c r="F271" s="21">
        <f t="shared" si="50"/>
        <v>252.76271186440678</v>
      </c>
      <c r="G271" s="26">
        <f t="shared" si="51"/>
        <v>-0.23643800710789242</v>
      </c>
      <c r="H271" s="31">
        <f t="shared" si="52"/>
        <v>240.5</v>
      </c>
      <c r="I271" s="26">
        <f t="shared" si="53"/>
        <v>-0.19750519750519746</v>
      </c>
      <c r="J271">
        <v>2</v>
      </c>
      <c r="K271" s="22">
        <v>386</v>
      </c>
      <c r="L271" s="1">
        <v>45356</v>
      </c>
      <c r="M271" t="s">
        <v>74</v>
      </c>
      <c r="N271">
        <v>148</v>
      </c>
      <c r="O271" t="str">
        <f>VLOOKUP(N271,Клиенты_[],4,FALSE)</f>
        <v>да</v>
      </c>
      <c r="P271" s="35">
        <f>VLOOKUP(N271,Клиенты_[],5,FALSE)</f>
        <v>44700</v>
      </c>
      <c r="Q271" s="23">
        <f t="shared" si="54"/>
        <v>656</v>
      </c>
      <c r="R271" t="str">
        <f>VLOOKUP(N271,Клиенты_[],7,FALSE)</f>
        <v>Россия</v>
      </c>
      <c r="S271" s="20" t="str">
        <f>VLOOKUP(N271,Клиенты_[],8,FALSE)</f>
        <v>Феврония</v>
      </c>
      <c r="T271" s="20">
        <f t="shared" si="55"/>
        <v>3</v>
      </c>
      <c r="U271" s="20">
        <f t="shared" si="56"/>
        <v>2488</v>
      </c>
      <c r="V271" s="20">
        <f t="shared" si="57"/>
        <v>829.33333333333337</v>
      </c>
      <c r="W271" s="20">
        <f t="shared" si="58"/>
        <v>314</v>
      </c>
      <c r="X271" s="20">
        <f t="shared" si="49"/>
        <v>0.33333333333333331</v>
      </c>
    </row>
    <row r="272" spans="1:24" x14ac:dyDescent="0.3">
      <c r="A272">
        <v>271</v>
      </c>
      <c r="B272">
        <v>102</v>
      </c>
      <c r="C272" t="str">
        <f>VLOOKUP(Продажи_[[#This Row],[id товара]],Товары_[],3,FALSE)</f>
        <v>Белогорье</v>
      </c>
      <c r="D272" t="str">
        <f>VLOOKUP(Продажи_[[#This Row],[id товара]],Товары_[],2,FALSE)</f>
        <v>Печенье</v>
      </c>
      <c r="E272" s="22">
        <v>326</v>
      </c>
      <c r="F272" s="21">
        <f t="shared" si="50"/>
        <v>283.468085106383</v>
      </c>
      <c r="G272" s="26">
        <f t="shared" si="51"/>
        <v>0.15004128199354483</v>
      </c>
      <c r="H272" s="31">
        <f t="shared" si="52"/>
        <v>249.5</v>
      </c>
      <c r="I272" s="26">
        <f t="shared" si="53"/>
        <v>0.30661322645290578</v>
      </c>
      <c r="J272">
        <v>2</v>
      </c>
      <c r="K272" s="22">
        <v>652</v>
      </c>
      <c r="L272" s="1">
        <v>45142</v>
      </c>
      <c r="M272" t="s">
        <v>80</v>
      </c>
      <c r="N272">
        <v>130</v>
      </c>
      <c r="O272" t="str">
        <f>VLOOKUP(N272,Клиенты_[],4,FALSE)</f>
        <v>нет</v>
      </c>
      <c r="P272" s="35">
        <f>VLOOKUP(N272,Клиенты_[],5,FALSE)</f>
        <v>44863</v>
      </c>
      <c r="Q272" s="23">
        <f t="shared" si="54"/>
        <v>279</v>
      </c>
      <c r="R272" t="str">
        <f>VLOOKUP(N272,Клиенты_[],7,FALSE)</f>
        <v>Таджикистан</v>
      </c>
      <c r="S272" s="20" t="str">
        <f>VLOOKUP(N272,Клиенты_[],8,FALSE)</f>
        <v>Виктор</v>
      </c>
      <c r="T272" s="20">
        <f t="shared" si="55"/>
        <v>5</v>
      </c>
      <c r="U272" s="20">
        <f t="shared" si="56"/>
        <v>3292</v>
      </c>
      <c r="V272" s="20">
        <f t="shared" si="57"/>
        <v>658.4</v>
      </c>
      <c r="W272" s="20">
        <f t="shared" si="58"/>
        <v>186</v>
      </c>
      <c r="X272" s="20">
        <f t="shared" si="49"/>
        <v>0.2</v>
      </c>
    </row>
    <row r="273" spans="1:24" x14ac:dyDescent="0.3">
      <c r="A273">
        <v>272</v>
      </c>
      <c r="B273">
        <v>345</v>
      </c>
      <c r="C273" t="str">
        <f>VLOOKUP(Продажи_[[#This Row],[id товара]],Товары_[],3,FALSE)</f>
        <v>Рот Фронт</v>
      </c>
      <c r="D273" t="str">
        <f>VLOOKUP(Продажи_[[#This Row],[id товара]],Товары_[],2,FALSE)</f>
        <v>Конфеты</v>
      </c>
      <c r="E273" s="22">
        <v>420</v>
      </c>
      <c r="F273" s="21">
        <f t="shared" si="50"/>
        <v>267.85483870967744</v>
      </c>
      <c r="G273" s="26">
        <f t="shared" si="51"/>
        <v>0.56801348828807119</v>
      </c>
      <c r="H273" s="31">
        <f t="shared" si="52"/>
        <v>288.23809523809524</v>
      </c>
      <c r="I273" s="26">
        <f t="shared" si="53"/>
        <v>0.45712869651412524</v>
      </c>
      <c r="J273">
        <v>2</v>
      </c>
      <c r="K273" s="22">
        <v>840</v>
      </c>
      <c r="L273" s="1">
        <v>45037</v>
      </c>
      <c r="M273" t="s">
        <v>77</v>
      </c>
      <c r="N273">
        <v>308</v>
      </c>
      <c r="O273" t="str">
        <f>VLOOKUP(N273,Клиенты_[],4,FALSE)</f>
        <v>да</v>
      </c>
      <c r="P273" s="35">
        <f>VLOOKUP(N273,Клиенты_[],5,FALSE)</f>
        <v>44562</v>
      </c>
      <c r="Q273" s="23">
        <f t="shared" si="54"/>
        <v>475</v>
      </c>
      <c r="R273" t="str">
        <f>VLOOKUP(N273,Клиенты_[],7,FALSE)</f>
        <v>Беларусь</v>
      </c>
      <c r="S273" s="20" t="str">
        <f>VLOOKUP(N273,Клиенты_[],8,FALSE)</f>
        <v>Ирина</v>
      </c>
      <c r="T273" s="20">
        <f t="shared" si="55"/>
        <v>1</v>
      </c>
      <c r="U273" s="20">
        <f t="shared" si="56"/>
        <v>840</v>
      </c>
      <c r="V273" s="20">
        <f t="shared" si="57"/>
        <v>840</v>
      </c>
      <c r="W273" s="20">
        <f t="shared" si="58"/>
        <v>122</v>
      </c>
      <c r="X273" s="20">
        <f t="shared" si="49"/>
        <v>1</v>
      </c>
    </row>
    <row r="274" spans="1:24" x14ac:dyDescent="0.3">
      <c r="A274">
        <v>273</v>
      </c>
      <c r="B274">
        <v>445</v>
      </c>
      <c r="C274" t="str">
        <f>VLOOKUP(Продажи_[[#This Row],[id товара]],Товары_[],3,FALSE)</f>
        <v>Сладов</v>
      </c>
      <c r="D274" t="str">
        <f>VLOOKUP(Продажи_[[#This Row],[id товара]],Товары_[],2,FALSE)</f>
        <v>Сахар</v>
      </c>
      <c r="E274" s="22">
        <v>71</v>
      </c>
      <c r="F274" s="21">
        <f t="shared" si="50"/>
        <v>252.76271186440678</v>
      </c>
      <c r="G274" s="26">
        <f t="shared" si="51"/>
        <v>-0.71910413732984646</v>
      </c>
      <c r="H274" s="31">
        <f t="shared" si="52"/>
        <v>240.26666666666668</v>
      </c>
      <c r="I274" s="26">
        <f t="shared" si="53"/>
        <v>-0.7044950055493896</v>
      </c>
      <c r="J274">
        <v>4</v>
      </c>
      <c r="K274" s="22">
        <v>284</v>
      </c>
      <c r="L274" s="1">
        <v>45250</v>
      </c>
      <c r="M274" t="s">
        <v>82</v>
      </c>
      <c r="N274">
        <v>455</v>
      </c>
      <c r="O274" t="str">
        <f>VLOOKUP(N274,Клиенты_[],4,FALSE)</f>
        <v>да</v>
      </c>
      <c r="P274" s="35">
        <f>VLOOKUP(N274,Клиенты_[],5,FALSE)</f>
        <v>44820</v>
      </c>
      <c r="Q274" s="23">
        <f t="shared" si="54"/>
        <v>430</v>
      </c>
      <c r="R274" t="str">
        <f>VLOOKUP(N274,Клиенты_[],7,FALSE)</f>
        <v>Украина</v>
      </c>
      <c r="S274" s="20" t="str">
        <f>VLOOKUP(N274,Клиенты_[],8,FALSE)</f>
        <v>Герман</v>
      </c>
      <c r="T274" s="20">
        <f t="shared" si="55"/>
        <v>1</v>
      </c>
      <c r="U274" s="20">
        <f t="shared" si="56"/>
        <v>284</v>
      </c>
      <c r="V274" s="20">
        <f t="shared" si="57"/>
        <v>284</v>
      </c>
      <c r="W274" s="20">
        <f t="shared" si="58"/>
        <v>187</v>
      </c>
      <c r="X274" s="20">
        <f t="shared" si="49"/>
        <v>1</v>
      </c>
    </row>
    <row r="275" spans="1:24" x14ac:dyDescent="0.3">
      <c r="A275">
        <v>469</v>
      </c>
      <c r="B275">
        <v>171</v>
      </c>
      <c r="C275" t="str">
        <f>VLOOKUP(Продажи_[[#This Row],[id товара]],Товары_[],3,FALSE)</f>
        <v>Greenfield</v>
      </c>
      <c r="D275" t="str">
        <f>VLOOKUP(Продажи_[[#This Row],[id товара]],Товары_[],2,FALSE)</f>
        <v>Чай</v>
      </c>
      <c r="E275" s="22">
        <v>336</v>
      </c>
      <c r="F275" s="21">
        <f t="shared" si="50"/>
        <v>271.18181818181819</v>
      </c>
      <c r="G275" s="26">
        <f t="shared" si="51"/>
        <v>0.23902111967817641</v>
      </c>
      <c r="H275" s="31">
        <f t="shared" si="52"/>
        <v>291.45454545454544</v>
      </c>
      <c r="I275" s="26">
        <f t="shared" si="53"/>
        <v>0.15283842794759828</v>
      </c>
      <c r="J275">
        <v>4</v>
      </c>
      <c r="K275" s="22">
        <v>1344</v>
      </c>
      <c r="L275" s="1">
        <v>45021</v>
      </c>
      <c r="M275" t="s">
        <v>72</v>
      </c>
      <c r="N275">
        <v>148</v>
      </c>
      <c r="O275" t="str">
        <f>VLOOKUP(N275,Клиенты_[],4,FALSE)</f>
        <v>да</v>
      </c>
      <c r="P275" s="35">
        <f>VLOOKUP(N275,Клиенты_[],5,FALSE)</f>
        <v>44700</v>
      </c>
      <c r="Q275" s="23">
        <f t="shared" si="54"/>
        <v>321</v>
      </c>
      <c r="R275" t="str">
        <f>VLOOKUP(N275,Клиенты_[],7,FALSE)</f>
        <v>Россия</v>
      </c>
      <c r="S275" s="20" t="str">
        <f>VLOOKUP(N275,Клиенты_[],8,FALSE)</f>
        <v>Феврония</v>
      </c>
      <c r="T275" s="20">
        <f t="shared" si="55"/>
        <v>3</v>
      </c>
      <c r="U275" s="20">
        <f t="shared" si="56"/>
        <v>2488</v>
      </c>
      <c r="V275" s="20">
        <f t="shared" si="57"/>
        <v>829.33333333333337</v>
      </c>
      <c r="W275" s="20">
        <f t="shared" si="58"/>
        <v>314</v>
      </c>
      <c r="X275" s="20">
        <f t="shared" si="49"/>
        <v>0.33333333333333331</v>
      </c>
    </row>
    <row r="276" spans="1:24" x14ac:dyDescent="0.3">
      <c r="A276">
        <v>275</v>
      </c>
      <c r="B276">
        <v>258</v>
      </c>
      <c r="C276" t="str">
        <f>VLOOKUP(Продажи_[[#This Row],[id товара]],Товары_[],3,FALSE)</f>
        <v>Санта Бремор</v>
      </c>
      <c r="D276" t="str">
        <f>VLOOKUP(Продажи_[[#This Row],[id товара]],Товары_[],2,FALSE)</f>
        <v>Рыба</v>
      </c>
      <c r="E276" s="22">
        <v>109</v>
      </c>
      <c r="F276" s="21">
        <f t="shared" si="50"/>
        <v>258.5128205128205</v>
      </c>
      <c r="G276" s="26">
        <f t="shared" si="51"/>
        <v>-0.5783574687561992</v>
      </c>
      <c r="H276" s="31">
        <f t="shared" si="52"/>
        <v>216.4</v>
      </c>
      <c r="I276" s="26">
        <f t="shared" si="53"/>
        <v>-0.4963031423290204</v>
      </c>
      <c r="J276">
        <v>2</v>
      </c>
      <c r="K276" s="22">
        <v>218</v>
      </c>
      <c r="L276" s="1">
        <v>45416</v>
      </c>
      <c r="M276" t="s">
        <v>68</v>
      </c>
      <c r="N276">
        <v>480</v>
      </c>
      <c r="O276" t="str">
        <f>VLOOKUP(N276,Клиенты_[],4,FALSE)</f>
        <v>да</v>
      </c>
      <c r="P276" s="35">
        <f>VLOOKUP(N276,Клиенты_[],5,FALSE)</f>
        <v>44568</v>
      </c>
      <c r="Q276" s="23">
        <f t="shared" si="54"/>
        <v>848</v>
      </c>
      <c r="R276" t="str">
        <f>VLOOKUP(N276,Клиенты_[],7,FALSE)</f>
        <v>Узбекистан</v>
      </c>
      <c r="S276" s="20" t="str">
        <f>VLOOKUP(N276,Клиенты_[],8,FALSE)</f>
        <v>Юлия</v>
      </c>
      <c r="T276" s="20">
        <f t="shared" si="55"/>
        <v>4</v>
      </c>
      <c r="U276" s="20">
        <f t="shared" si="56"/>
        <v>3740</v>
      </c>
      <c r="V276" s="20">
        <f t="shared" si="57"/>
        <v>935</v>
      </c>
      <c r="W276" s="20">
        <f t="shared" si="58"/>
        <v>191</v>
      </c>
      <c r="X276" s="20">
        <f t="shared" si="49"/>
        <v>0.25</v>
      </c>
    </row>
    <row r="277" spans="1:24" x14ac:dyDescent="0.3">
      <c r="A277">
        <v>276</v>
      </c>
      <c r="B277">
        <v>376</v>
      </c>
      <c r="C277" t="str">
        <f>VLOOKUP(Продажи_[[#This Row],[id товара]],Товары_[],3,FALSE)</f>
        <v>Красный Октябрь</v>
      </c>
      <c r="D277" t="str">
        <f>VLOOKUP(Продажи_[[#This Row],[id товара]],Товары_[],2,FALSE)</f>
        <v>Конфеты</v>
      </c>
      <c r="E277" s="22">
        <v>217</v>
      </c>
      <c r="F277" s="21">
        <f t="shared" si="50"/>
        <v>267.85483870967744</v>
      </c>
      <c r="G277" s="26">
        <f t="shared" si="51"/>
        <v>-0.18985969771782985</v>
      </c>
      <c r="H277" s="31">
        <f t="shared" si="52"/>
        <v>273.625</v>
      </c>
      <c r="I277" s="26">
        <f t="shared" si="53"/>
        <v>-0.20694380995888528</v>
      </c>
      <c r="J277">
        <v>1</v>
      </c>
      <c r="K277" s="22">
        <v>217</v>
      </c>
      <c r="L277" s="1">
        <v>45199</v>
      </c>
      <c r="M277" t="s">
        <v>69</v>
      </c>
      <c r="N277">
        <v>321</v>
      </c>
      <c r="O277" t="str">
        <f>VLOOKUP(N277,Клиенты_[],4,FALSE)</f>
        <v>нет</v>
      </c>
      <c r="P277" s="35">
        <f>VLOOKUP(N277,Клиенты_[],5,FALSE)</f>
        <v>44756</v>
      </c>
      <c r="Q277" s="23">
        <f t="shared" si="54"/>
        <v>443</v>
      </c>
      <c r="R277" t="str">
        <f>VLOOKUP(N277,Клиенты_[],7,FALSE)</f>
        <v>Таджикистан</v>
      </c>
      <c r="S277" s="20" t="str">
        <f>VLOOKUP(N277,Клиенты_[],8,FALSE)</f>
        <v>Натан</v>
      </c>
      <c r="T277" s="20">
        <f t="shared" si="55"/>
        <v>5</v>
      </c>
      <c r="U277" s="20">
        <f t="shared" si="56"/>
        <v>2077</v>
      </c>
      <c r="V277" s="20">
        <f t="shared" si="57"/>
        <v>415.4</v>
      </c>
      <c r="W277" s="20">
        <f t="shared" si="58"/>
        <v>186</v>
      </c>
      <c r="X277" s="20">
        <f t="shared" si="49"/>
        <v>0.2</v>
      </c>
    </row>
    <row r="278" spans="1:24" x14ac:dyDescent="0.3">
      <c r="A278">
        <v>277</v>
      </c>
      <c r="B278">
        <v>7</v>
      </c>
      <c r="C278" t="str">
        <f>VLOOKUP(Продажи_[[#This Row],[id товара]],Товары_[],3,FALSE)</f>
        <v>President</v>
      </c>
      <c r="D278" t="str">
        <f>VLOOKUP(Продажи_[[#This Row],[id товара]],Товары_[],2,FALSE)</f>
        <v>Сыр</v>
      </c>
      <c r="E278" s="22">
        <v>104</v>
      </c>
      <c r="F278" s="21">
        <f t="shared" si="50"/>
        <v>262.63492063492066</v>
      </c>
      <c r="G278" s="26">
        <f t="shared" si="51"/>
        <v>-0.60401305451468634</v>
      </c>
      <c r="H278" s="31">
        <f t="shared" si="52"/>
        <v>238.72222222222223</v>
      </c>
      <c r="I278" s="26">
        <f t="shared" si="53"/>
        <v>-0.56434721898999296</v>
      </c>
      <c r="J278">
        <v>1</v>
      </c>
      <c r="K278" s="22">
        <v>104</v>
      </c>
      <c r="L278" s="1">
        <v>44989</v>
      </c>
      <c r="M278" t="s">
        <v>72</v>
      </c>
      <c r="N278">
        <v>496</v>
      </c>
      <c r="O278" t="str">
        <f>VLOOKUP(N278,Клиенты_[],4,FALSE)</f>
        <v>да</v>
      </c>
      <c r="P278" s="35">
        <f>VLOOKUP(N278,Клиенты_[],5,FALSE)</f>
        <v>44867</v>
      </c>
      <c r="Q278" s="23">
        <f t="shared" si="54"/>
        <v>122</v>
      </c>
      <c r="R278" t="str">
        <f>VLOOKUP(N278,Клиенты_[],7,FALSE)</f>
        <v>Украина</v>
      </c>
      <c r="S278" s="20" t="str">
        <f>VLOOKUP(N278,Клиенты_[],8,FALSE)</f>
        <v>Фома</v>
      </c>
      <c r="T278" s="20">
        <f t="shared" si="55"/>
        <v>4</v>
      </c>
      <c r="U278" s="20">
        <f t="shared" si="56"/>
        <v>3561</v>
      </c>
      <c r="V278" s="20">
        <f t="shared" si="57"/>
        <v>890.25</v>
      </c>
      <c r="W278" s="20">
        <f t="shared" si="58"/>
        <v>187</v>
      </c>
      <c r="X278" s="20">
        <f t="shared" si="49"/>
        <v>0.25</v>
      </c>
    </row>
    <row r="279" spans="1:24" x14ac:dyDescent="0.3">
      <c r="A279">
        <v>879</v>
      </c>
      <c r="B279">
        <v>437</v>
      </c>
      <c r="C279" t="str">
        <f>VLOOKUP(Продажи_[[#This Row],[id товара]],Товары_[],3,FALSE)</f>
        <v>Тесс</v>
      </c>
      <c r="D279" t="str">
        <f>VLOOKUP(Продажи_[[#This Row],[id товара]],Товары_[],2,FALSE)</f>
        <v>Чай</v>
      </c>
      <c r="E279" s="22">
        <v>379</v>
      </c>
      <c r="F279" s="21">
        <f t="shared" si="50"/>
        <v>271.18181818181819</v>
      </c>
      <c r="G279" s="26">
        <f t="shared" si="51"/>
        <v>0.39758632249413339</v>
      </c>
      <c r="H279" s="31">
        <f t="shared" si="52"/>
        <v>281.75</v>
      </c>
      <c r="I279" s="26">
        <f t="shared" si="53"/>
        <v>0.34516415261756883</v>
      </c>
      <c r="J279">
        <v>2</v>
      </c>
      <c r="K279" s="22">
        <v>758</v>
      </c>
      <c r="L279" s="1">
        <v>45381</v>
      </c>
      <c r="M279" t="s">
        <v>82</v>
      </c>
      <c r="N279">
        <v>148</v>
      </c>
      <c r="O279" t="str">
        <f>VLOOKUP(N279,Клиенты_[],4,FALSE)</f>
        <v>да</v>
      </c>
      <c r="P279" s="35">
        <f>VLOOKUP(N279,Клиенты_[],5,FALSE)</f>
        <v>44700</v>
      </c>
      <c r="Q279" s="23">
        <f t="shared" si="54"/>
        <v>681</v>
      </c>
      <c r="R279" t="str">
        <f>VLOOKUP(N279,Клиенты_[],7,FALSE)</f>
        <v>Россия</v>
      </c>
      <c r="S279" s="20" t="str">
        <f>VLOOKUP(N279,Клиенты_[],8,FALSE)</f>
        <v>Феврония</v>
      </c>
      <c r="T279" s="20">
        <f t="shared" si="55"/>
        <v>3</v>
      </c>
      <c r="U279" s="20">
        <f t="shared" si="56"/>
        <v>2488</v>
      </c>
      <c r="V279" s="20">
        <f t="shared" si="57"/>
        <v>829.33333333333337</v>
      </c>
      <c r="W279" s="20">
        <f t="shared" si="58"/>
        <v>314</v>
      </c>
      <c r="X279" s="20">
        <f t="shared" si="49"/>
        <v>0.33333333333333331</v>
      </c>
    </row>
    <row r="280" spans="1:24" x14ac:dyDescent="0.3">
      <c r="A280">
        <v>279</v>
      </c>
      <c r="B280">
        <v>216</v>
      </c>
      <c r="C280" t="str">
        <f>VLOOKUP(Продажи_[[#This Row],[id товара]],Товары_[],3,FALSE)</f>
        <v>Черная Карта</v>
      </c>
      <c r="D280" t="str">
        <f>VLOOKUP(Продажи_[[#This Row],[id товара]],Товары_[],2,FALSE)</f>
        <v>Кофе</v>
      </c>
      <c r="E280" s="22">
        <v>83</v>
      </c>
      <c r="F280" s="21">
        <f t="shared" si="50"/>
        <v>249.02380952380952</v>
      </c>
      <c r="G280" s="26">
        <f t="shared" si="51"/>
        <v>-0.66669853714504246</v>
      </c>
      <c r="H280" s="31">
        <f t="shared" si="52"/>
        <v>222.2</v>
      </c>
      <c r="I280" s="26">
        <f t="shared" si="53"/>
        <v>-0.62646264626462644</v>
      </c>
      <c r="J280">
        <v>3</v>
      </c>
      <c r="K280" s="22">
        <v>249</v>
      </c>
      <c r="L280" s="1">
        <v>45033</v>
      </c>
      <c r="M280" t="s">
        <v>76</v>
      </c>
      <c r="N280">
        <v>457</v>
      </c>
      <c r="O280" t="str">
        <f>VLOOKUP(N280,Клиенты_[],4,FALSE)</f>
        <v>нет</v>
      </c>
      <c r="P280" s="35">
        <f>VLOOKUP(N280,Клиенты_[],5,FALSE)</f>
        <v>44595</v>
      </c>
      <c r="Q280" s="23">
        <f t="shared" si="54"/>
        <v>438</v>
      </c>
      <c r="R280" t="str">
        <f>VLOOKUP(N280,Клиенты_[],7,FALSE)</f>
        <v>Таджикистан</v>
      </c>
      <c r="S280" s="20" t="str">
        <f>VLOOKUP(N280,Клиенты_[],8,FALSE)</f>
        <v>Валерия</v>
      </c>
      <c r="T280" s="20">
        <f t="shared" si="55"/>
        <v>2</v>
      </c>
      <c r="U280" s="20">
        <f t="shared" si="56"/>
        <v>2185</v>
      </c>
      <c r="V280" s="20">
        <f t="shared" si="57"/>
        <v>1092.5</v>
      </c>
      <c r="W280" s="20">
        <f t="shared" si="58"/>
        <v>186</v>
      </c>
      <c r="X280" s="20">
        <f t="shared" si="49"/>
        <v>0.5</v>
      </c>
    </row>
    <row r="281" spans="1:24" x14ac:dyDescent="0.3">
      <c r="A281">
        <v>280</v>
      </c>
      <c r="B281">
        <v>272</v>
      </c>
      <c r="C281" t="str">
        <f>VLOOKUP(Продажи_[[#This Row],[id товара]],Товары_[],3,FALSE)</f>
        <v>Ярмарка</v>
      </c>
      <c r="D281" t="str">
        <f>VLOOKUP(Продажи_[[#This Row],[id товара]],Товары_[],2,FALSE)</f>
        <v>Крупа</v>
      </c>
      <c r="E281" s="22">
        <v>113</v>
      </c>
      <c r="F281" s="21">
        <f t="shared" si="50"/>
        <v>255.11627906976744</v>
      </c>
      <c r="G281" s="26">
        <f t="shared" si="51"/>
        <v>-0.55706472196900636</v>
      </c>
      <c r="H281" s="31">
        <f t="shared" si="52"/>
        <v>252.09090909090909</v>
      </c>
      <c r="I281" s="26">
        <f t="shared" si="53"/>
        <v>-0.55174900829426621</v>
      </c>
      <c r="J281">
        <v>3</v>
      </c>
      <c r="K281" s="22">
        <v>339</v>
      </c>
      <c r="L281" s="1">
        <v>45019</v>
      </c>
      <c r="M281" t="s">
        <v>83</v>
      </c>
      <c r="N281">
        <v>21</v>
      </c>
      <c r="O281" t="str">
        <f>VLOOKUP(N281,Клиенты_[],4,FALSE)</f>
        <v>да</v>
      </c>
      <c r="P281" s="35">
        <f>VLOOKUP(N281,Клиенты_[],5,FALSE)</f>
        <v>44881</v>
      </c>
      <c r="Q281" s="23">
        <f t="shared" si="54"/>
        <v>138</v>
      </c>
      <c r="R281" t="str">
        <f>VLOOKUP(N281,Клиенты_[],7,FALSE)</f>
        <v>Беларусь</v>
      </c>
      <c r="S281" s="20" t="str">
        <f>VLOOKUP(N281,Клиенты_[],8,FALSE)</f>
        <v>Никита</v>
      </c>
      <c r="T281" s="20">
        <f t="shared" si="55"/>
        <v>2</v>
      </c>
      <c r="U281" s="20">
        <f t="shared" si="56"/>
        <v>1077</v>
      </c>
      <c r="V281" s="20">
        <f t="shared" si="57"/>
        <v>538.5</v>
      </c>
      <c r="W281" s="20">
        <f t="shared" si="58"/>
        <v>122</v>
      </c>
      <c r="X281" s="20">
        <f t="shared" si="49"/>
        <v>0.5</v>
      </c>
    </row>
    <row r="282" spans="1:24" x14ac:dyDescent="0.3">
      <c r="A282">
        <v>159</v>
      </c>
      <c r="B282">
        <v>126</v>
      </c>
      <c r="C282" t="str">
        <f>VLOOKUP(Продажи_[[#This Row],[id товара]],Товары_[],3,FALSE)</f>
        <v>Русский сахар</v>
      </c>
      <c r="D282" t="str">
        <f>VLOOKUP(Продажи_[[#This Row],[id товара]],Товары_[],2,FALSE)</f>
        <v>Сахар</v>
      </c>
      <c r="E282" s="22">
        <v>273</v>
      </c>
      <c r="F282" s="21">
        <f t="shared" si="50"/>
        <v>252.76271186440678</v>
      </c>
      <c r="G282" s="26">
        <f t="shared" si="51"/>
        <v>8.006437336551997E-2</v>
      </c>
      <c r="H282" s="31">
        <f t="shared" si="52"/>
        <v>293.41176470588238</v>
      </c>
      <c r="I282" s="26">
        <f t="shared" si="53"/>
        <v>-6.9566960705693792E-2</v>
      </c>
      <c r="J282">
        <v>3</v>
      </c>
      <c r="K282" s="22">
        <v>819</v>
      </c>
      <c r="L282" s="1">
        <v>45051</v>
      </c>
      <c r="M282" t="s">
        <v>73</v>
      </c>
      <c r="N282">
        <v>153</v>
      </c>
      <c r="O282" t="str">
        <f>VLOOKUP(N282,Клиенты_[],4,FALSE)</f>
        <v>нет</v>
      </c>
      <c r="P282" s="35">
        <f>VLOOKUP(N282,Клиенты_[],5,FALSE)</f>
        <v>44802</v>
      </c>
      <c r="Q282" s="23">
        <f t="shared" si="54"/>
        <v>249</v>
      </c>
      <c r="R282" t="str">
        <f>VLOOKUP(N282,Клиенты_[],7,FALSE)</f>
        <v>Россия</v>
      </c>
      <c r="S282" s="20" t="str">
        <f>VLOOKUP(N282,Клиенты_[],8,FALSE)</f>
        <v>Сократ</v>
      </c>
      <c r="T282" s="20">
        <f t="shared" si="55"/>
        <v>4</v>
      </c>
      <c r="U282" s="20">
        <f t="shared" si="56"/>
        <v>2577</v>
      </c>
      <c r="V282" s="20">
        <f t="shared" si="57"/>
        <v>644.25</v>
      </c>
      <c r="W282" s="20">
        <f t="shared" si="58"/>
        <v>314</v>
      </c>
      <c r="X282" s="20">
        <f t="shared" si="49"/>
        <v>0.25</v>
      </c>
    </row>
    <row r="283" spans="1:24" x14ac:dyDescent="0.3">
      <c r="A283">
        <v>282</v>
      </c>
      <c r="B283">
        <v>225</v>
      </c>
      <c r="C283" t="str">
        <f>VLOOKUP(Продажи_[[#This Row],[id товара]],Товары_[],3,FALSE)</f>
        <v>Илецкая</v>
      </c>
      <c r="D283" t="str">
        <f>VLOOKUP(Продажи_[[#This Row],[id товара]],Товары_[],2,FALSE)</f>
        <v>Соль</v>
      </c>
      <c r="E283" s="22">
        <v>114</v>
      </c>
      <c r="F283" s="21">
        <f t="shared" si="50"/>
        <v>264.8679245283019</v>
      </c>
      <c r="G283" s="26">
        <f t="shared" si="51"/>
        <v>-0.56959680866220264</v>
      </c>
      <c r="H283" s="31">
        <f t="shared" si="52"/>
        <v>238.16666666666666</v>
      </c>
      <c r="I283" s="26">
        <f t="shared" si="53"/>
        <v>-0.52134359692092369</v>
      </c>
      <c r="J283">
        <v>3</v>
      </c>
      <c r="K283" s="22">
        <v>342</v>
      </c>
      <c r="L283" s="1">
        <v>45126</v>
      </c>
      <c r="M283" t="s">
        <v>72</v>
      </c>
      <c r="N283">
        <v>405</v>
      </c>
      <c r="O283" t="str">
        <f>VLOOKUP(N283,Клиенты_[],4,FALSE)</f>
        <v>нет</v>
      </c>
      <c r="P283" s="35">
        <f>VLOOKUP(N283,Клиенты_[],5,FALSE)</f>
        <v>44798</v>
      </c>
      <c r="Q283" s="23">
        <f t="shared" si="54"/>
        <v>328</v>
      </c>
      <c r="R283" t="str">
        <f>VLOOKUP(N283,Клиенты_[],7,FALSE)</f>
        <v>Украина</v>
      </c>
      <c r="S283" s="20" t="str">
        <f>VLOOKUP(N283,Клиенты_[],8,FALSE)</f>
        <v>Ия</v>
      </c>
      <c r="T283" s="20">
        <f t="shared" si="55"/>
        <v>3</v>
      </c>
      <c r="U283" s="20">
        <f t="shared" si="56"/>
        <v>3310</v>
      </c>
      <c r="V283" s="20">
        <f t="shared" si="57"/>
        <v>1103.3333333333333</v>
      </c>
      <c r="W283" s="20">
        <f t="shared" si="58"/>
        <v>187</v>
      </c>
      <c r="X283" s="20">
        <f t="shared" si="49"/>
        <v>0.33333333333333331</v>
      </c>
    </row>
    <row r="284" spans="1:24" x14ac:dyDescent="0.3">
      <c r="A284">
        <v>283</v>
      </c>
      <c r="B284">
        <v>167</v>
      </c>
      <c r="C284" t="str">
        <f>VLOOKUP(Продажи_[[#This Row],[id товара]],Товары_[],3,FALSE)</f>
        <v>Сава</v>
      </c>
      <c r="D284" t="str">
        <f>VLOOKUP(Продажи_[[#This Row],[id товара]],Товары_[],2,FALSE)</f>
        <v>Мясо</v>
      </c>
      <c r="E284" s="22">
        <v>488</v>
      </c>
      <c r="F284" s="21">
        <f t="shared" si="50"/>
        <v>271.74545454545455</v>
      </c>
      <c r="G284" s="26">
        <f t="shared" si="51"/>
        <v>0.79579820687809444</v>
      </c>
      <c r="H284" s="31">
        <f t="shared" si="52"/>
        <v>212.8125</v>
      </c>
      <c r="I284" s="26">
        <f t="shared" si="53"/>
        <v>1.2930983847283408</v>
      </c>
      <c r="J284">
        <v>3</v>
      </c>
      <c r="K284" s="22">
        <v>1464</v>
      </c>
      <c r="L284" s="1">
        <v>45164</v>
      </c>
      <c r="M284" t="s">
        <v>66</v>
      </c>
      <c r="N284">
        <v>32</v>
      </c>
      <c r="O284" t="str">
        <f>VLOOKUP(N284,Клиенты_[],4,FALSE)</f>
        <v>да</v>
      </c>
      <c r="P284" s="35">
        <f>VLOOKUP(N284,Клиенты_[],5,FALSE)</f>
        <v>44922</v>
      </c>
      <c r="Q284" s="23">
        <f t="shared" si="54"/>
        <v>242</v>
      </c>
      <c r="R284" t="str">
        <f>VLOOKUP(N284,Клиенты_[],7,FALSE)</f>
        <v>Узбекистан</v>
      </c>
      <c r="S284" s="20" t="str">
        <f>VLOOKUP(N284,Клиенты_[],8,FALSE)</f>
        <v>Гущин</v>
      </c>
      <c r="T284" s="20">
        <f t="shared" si="55"/>
        <v>3</v>
      </c>
      <c r="U284" s="20">
        <f t="shared" si="56"/>
        <v>2221</v>
      </c>
      <c r="V284" s="20">
        <f t="shared" si="57"/>
        <v>740.33333333333337</v>
      </c>
      <c r="W284" s="20">
        <f t="shared" si="58"/>
        <v>191</v>
      </c>
      <c r="X284" s="20">
        <f t="shared" si="49"/>
        <v>0.33333333333333331</v>
      </c>
    </row>
    <row r="285" spans="1:24" x14ac:dyDescent="0.3">
      <c r="A285">
        <v>284</v>
      </c>
      <c r="B285">
        <v>467</v>
      </c>
      <c r="C285" t="str">
        <f>VLOOKUP(Продажи_[[#This Row],[id товара]],Товары_[],3,FALSE)</f>
        <v>Борилла</v>
      </c>
      <c r="D285" t="str">
        <f>VLOOKUP(Продажи_[[#This Row],[id товара]],Товары_[],2,FALSE)</f>
        <v>Макароны</v>
      </c>
      <c r="E285" s="22">
        <v>421</v>
      </c>
      <c r="F285" s="21">
        <f t="shared" si="50"/>
        <v>265.47674418604652</v>
      </c>
      <c r="G285" s="26">
        <f t="shared" si="51"/>
        <v>0.58582628881783538</v>
      </c>
      <c r="H285" s="31">
        <f t="shared" si="52"/>
        <v>236.27586206896552</v>
      </c>
      <c r="I285" s="26">
        <f t="shared" si="53"/>
        <v>0.78181552831290135</v>
      </c>
      <c r="J285">
        <v>5</v>
      </c>
      <c r="K285" s="22">
        <v>2105</v>
      </c>
      <c r="L285" s="1">
        <v>45070</v>
      </c>
      <c r="M285" t="s">
        <v>71</v>
      </c>
      <c r="N285">
        <v>334</v>
      </c>
      <c r="O285" t="str">
        <f>VLOOKUP(N285,Клиенты_[],4,FALSE)</f>
        <v>нет</v>
      </c>
      <c r="P285" s="35">
        <f>VLOOKUP(N285,Клиенты_[],5,FALSE)</f>
        <v>44881</v>
      </c>
      <c r="Q285" s="23">
        <f t="shared" si="54"/>
        <v>189</v>
      </c>
      <c r="R285" t="str">
        <f>VLOOKUP(N285,Клиенты_[],7,FALSE)</f>
        <v>Украина</v>
      </c>
      <c r="S285" s="20" t="str">
        <f>VLOOKUP(N285,Клиенты_[],8,FALSE)</f>
        <v>Радислав</v>
      </c>
      <c r="T285" s="20">
        <f t="shared" si="55"/>
        <v>3</v>
      </c>
      <c r="U285" s="20">
        <f t="shared" si="56"/>
        <v>3105</v>
      </c>
      <c r="V285" s="20">
        <f t="shared" si="57"/>
        <v>1035</v>
      </c>
      <c r="W285" s="20">
        <f t="shared" si="58"/>
        <v>187</v>
      </c>
      <c r="X285" s="20">
        <f t="shared" si="49"/>
        <v>0.33333333333333331</v>
      </c>
    </row>
    <row r="286" spans="1:24" x14ac:dyDescent="0.3">
      <c r="A286">
        <v>285</v>
      </c>
      <c r="B286">
        <v>430</v>
      </c>
      <c r="C286" t="str">
        <f>VLOOKUP(Продажи_[[#This Row],[id товара]],Товары_[],3,FALSE)</f>
        <v>Ахмад</v>
      </c>
      <c r="D286" t="str">
        <f>VLOOKUP(Продажи_[[#This Row],[id товара]],Товары_[],2,FALSE)</f>
        <v>Чай</v>
      </c>
      <c r="E286" s="22">
        <v>380</v>
      </c>
      <c r="F286" s="21">
        <f t="shared" si="50"/>
        <v>271.18181818181819</v>
      </c>
      <c r="G286" s="26">
        <f t="shared" si="51"/>
        <v>0.40127388535031838</v>
      </c>
      <c r="H286" s="31">
        <f t="shared" si="52"/>
        <v>243.3</v>
      </c>
      <c r="I286" s="26">
        <f t="shared" si="53"/>
        <v>0.56185778873818326</v>
      </c>
      <c r="J286">
        <v>1</v>
      </c>
      <c r="K286" s="22">
        <v>380</v>
      </c>
      <c r="L286" s="1">
        <v>45391</v>
      </c>
      <c r="M286" t="s">
        <v>81</v>
      </c>
      <c r="N286">
        <v>449</v>
      </c>
      <c r="O286" t="str">
        <f>VLOOKUP(N286,Клиенты_[],4,FALSE)</f>
        <v>нет</v>
      </c>
      <c r="P286" s="35">
        <f>VLOOKUP(N286,Клиенты_[],5,FALSE)</f>
        <v>44645</v>
      </c>
      <c r="Q286" s="23">
        <f t="shared" si="54"/>
        <v>746</v>
      </c>
      <c r="R286" t="str">
        <f>VLOOKUP(N286,Клиенты_[],7,FALSE)</f>
        <v>Таджикистан</v>
      </c>
      <c r="S286" s="20" t="str">
        <f>VLOOKUP(N286,Клиенты_[],8,FALSE)</f>
        <v>Измаил</v>
      </c>
      <c r="T286" s="20">
        <f t="shared" si="55"/>
        <v>4</v>
      </c>
      <c r="U286" s="20">
        <f t="shared" si="56"/>
        <v>1455</v>
      </c>
      <c r="V286" s="20">
        <f t="shared" si="57"/>
        <v>363.75</v>
      </c>
      <c r="W286" s="20">
        <f t="shared" si="58"/>
        <v>186</v>
      </c>
      <c r="X286" s="20">
        <f t="shared" si="49"/>
        <v>0.25</v>
      </c>
    </row>
    <row r="287" spans="1:24" x14ac:dyDescent="0.3">
      <c r="A287">
        <v>179</v>
      </c>
      <c r="B287">
        <v>197</v>
      </c>
      <c r="C287" t="str">
        <f>VLOOKUP(Продажи_[[#This Row],[id товара]],Товары_[],3,FALSE)</f>
        <v>Юбилейное</v>
      </c>
      <c r="D287" t="str">
        <f>VLOOKUP(Продажи_[[#This Row],[id товара]],Товары_[],2,FALSE)</f>
        <v>Печенье</v>
      </c>
      <c r="E287" s="22">
        <v>177</v>
      </c>
      <c r="F287" s="21">
        <f t="shared" si="50"/>
        <v>283.468085106383</v>
      </c>
      <c r="G287" s="26">
        <f t="shared" si="51"/>
        <v>-0.37559108308939437</v>
      </c>
      <c r="H287" s="31">
        <f t="shared" si="52"/>
        <v>232.44444444444446</v>
      </c>
      <c r="I287" s="26">
        <f t="shared" si="53"/>
        <v>-0.23852772466539196</v>
      </c>
      <c r="J287">
        <v>2</v>
      </c>
      <c r="K287" s="22">
        <v>354</v>
      </c>
      <c r="L287" s="1">
        <v>45165</v>
      </c>
      <c r="M287" t="s">
        <v>83</v>
      </c>
      <c r="N287">
        <v>153</v>
      </c>
      <c r="O287" t="str">
        <f>VLOOKUP(N287,Клиенты_[],4,FALSE)</f>
        <v>нет</v>
      </c>
      <c r="P287" s="35">
        <f>VLOOKUP(N287,Клиенты_[],5,FALSE)</f>
        <v>44802</v>
      </c>
      <c r="Q287" s="23">
        <f t="shared" si="54"/>
        <v>363</v>
      </c>
      <c r="R287" t="str">
        <f>VLOOKUP(N287,Клиенты_[],7,FALSE)</f>
        <v>Россия</v>
      </c>
      <c r="S287" s="20" t="str">
        <f>VLOOKUP(N287,Клиенты_[],8,FALSE)</f>
        <v>Сократ</v>
      </c>
      <c r="T287" s="20">
        <f t="shared" si="55"/>
        <v>4</v>
      </c>
      <c r="U287" s="20">
        <f t="shared" si="56"/>
        <v>2577</v>
      </c>
      <c r="V287" s="20">
        <f t="shared" si="57"/>
        <v>644.25</v>
      </c>
      <c r="W287" s="20">
        <f t="shared" si="58"/>
        <v>314</v>
      </c>
      <c r="X287" s="20">
        <f t="shared" si="49"/>
        <v>0.25</v>
      </c>
    </row>
    <row r="288" spans="1:24" x14ac:dyDescent="0.3">
      <c r="A288">
        <v>590</v>
      </c>
      <c r="B288">
        <v>474</v>
      </c>
      <c r="C288" t="str">
        <f>VLOOKUP(Продажи_[[#This Row],[id товара]],Товары_[],3,FALSE)</f>
        <v>Простоквашино</v>
      </c>
      <c r="D288" t="str">
        <f>VLOOKUP(Продажи_[[#This Row],[id товара]],Товары_[],2,FALSE)</f>
        <v>Молоко</v>
      </c>
      <c r="E288" s="22">
        <v>204</v>
      </c>
      <c r="F288" s="21">
        <f t="shared" si="50"/>
        <v>294.95238095238096</v>
      </c>
      <c r="G288" s="26">
        <f t="shared" si="51"/>
        <v>-0.30836293186955122</v>
      </c>
      <c r="H288" s="31">
        <f t="shared" si="52"/>
        <v>318.81818181818181</v>
      </c>
      <c r="I288" s="26">
        <f t="shared" si="53"/>
        <v>-0.36013686911890508</v>
      </c>
      <c r="J288">
        <v>2</v>
      </c>
      <c r="K288" s="22">
        <v>408</v>
      </c>
      <c r="L288" s="1">
        <v>45349</v>
      </c>
      <c r="M288" t="s">
        <v>83</v>
      </c>
      <c r="N288">
        <v>153</v>
      </c>
      <c r="O288" t="str">
        <f>VLOOKUP(N288,Клиенты_[],4,FALSE)</f>
        <v>нет</v>
      </c>
      <c r="P288" s="35">
        <f>VLOOKUP(N288,Клиенты_[],5,FALSE)</f>
        <v>44802</v>
      </c>
      <c r="Q288" s="23">
        <f t="shared" si="54"/>
        <v>547</v>
      </c>
      <c r="R288" t="str">
        <f>VLOOKUP(N288,Клиенты_[],7,FALSE)</f>
        <v>Россия</v>
      </c>
      <c r="S288" s="20" t="str">
        <f>VLOOKUP(N288,Клиенты_[],8,FALSE)</f>
        <v>Сократ</v>
      </c>
      <c r="T288" s="20">
        <f t="shared" si="55"/>
        <v>4</v>
      </c>
      <c r="U288" s="20">
        <f t="shared" si="56"/>
        <v>2577</v>
      </c>
      <c r="V288" s="20">
        <f t="shared" si="57"/>
        <v>644.25</v>
      </c>
      <c r="W288" s="20">
        <f t="shared" si="58"/>
        <v>314</v>
      </c>
      <c r="X288" s="20">
        <f t="shared" si="49"/>
        <v>0.25</v>
      </c>
    </row>
    <row r="289" spans="1:24" x14ac:dyDescent="0.3">
      <c r="A289">
        <v>970</v>
      </c>
      <c r="B289">
        <v>25</v>
      </c>
      <c r="C289" t="str">
        <f>VLOOKUP(Продажи_[[#This Row],[id товара]],Товары_[],3,FALSE)</f>
        <v>Русская картошка</v>
      </c>
      <c r="D289" t="str">
        <f>VLOOKUP(Продажи_[[#This Row],[id товара]],Товары_[],2,FALSE)</f>
        <v>Чипсы</v>
      </c>
      <c r="E289" s="22">
        <v>332</v>
      </c>
      <c r="F289" s="21">
        <f t="shared" si="50"/>
        <v>273.72549019607845</v>
      </c>
      <c r="G289" s="26">
        <f t="shared" si="51"/>
        <v>0.21289398280802274</v>
      </c>
      <c r="H289" s="31">
        <f t="shared" si="52"/>
        <v>241.83333333333334</v>
      </c>
      <c r="I289" s="26">
        <f t="shared" si="53"/>
        <v>0.37284631288766357</v>
      </c>
      <c r="J289">
        <v>3</v>
      </c>
      <c r="K289" s="22">
        <v>996</v>
      </c>
      <c r="L289" s="1">
        <v>45164</v>
      </c>
      <c r="M289" t="s">
        <v>76</v>
      </c>
      <c r="N289">
        <v>153</v>
      </c>
      <c r="O289" t="str">
        <f>VLOOKUP(N289,Клиенты_[],4,FALSE)</f>
        <v>нет</v>
      </c>
      <c r="P289" s="35">
        <f>VLOOKUP(N289,Клиенты_[],5,FALSE)</f>
        <v>44802</v>
      </c>
      <c r="Q289" s="23">
        <f t="shared" si="54"/>
        <v>362</v>
      </c>
      <c r="R289" t="str">
        <f>VLOOKUP(N289,Клиенты_[],7,FALSE)</f>
        <v>Россия</v>
      </c>
      <c r="S289" s="20" t="str">
        <f>VLOOKUP(N289,Клиенты_[],8,FALSE)</f>
        <v>Сократ</v>
      </c>
      <c r="T289" s="20">
        <f t="shared" si="55"/>
        <v>4</v>
      </c>
      <c r="U289" s="20">
        <f t="shared" si="56"/>
        <v>2577</v>
      </c>
      <c r="V289" s="20">
        <f t="shared" si="57"/>
        <v>644.25</v>
      </c>
      <c r="W289" s="20">
        <f t="shared" si="58"/>
        <v>314</v>
      </c>
      <c r="X289" s="20">
        <f t="shared" si="49"/>
        <v>0.25</v>
      </c>
    </row>
    <row r="290" spans="1:24" x14ac:dyDescent="0.3">
      <c r="A290">
        <v>289</v>
      </c>
      <c r="B290">
        <v>237</v>
      </c>
      <c r="C290" t="str">
        <f>VLOOKUP(Продажи_[[#This Row],[id товара]],Товары_[],3,FALSE)</f>
        <v>Рот Фронт</v>
      </c>
      <c r="D290" t="str">
        <f>VLOOKUP(Продажи_[[#This Row],[id товара]],Товары_[],2,FALSE)</f>
        <v>Конфеты</v>
      </c>
      <c r="E290" s="22">
        <v>157</v>
      </c>
      <c r="F290" s="21">
        <f t="shared" si="50"/>
        <v>267.85483870967744</v>
      </c>
      <c r="G290" s="26">
        <f t="shared" si="51"/>
        <v>-0.41386162461612575</v>
      </c>
      <c r="H290" s="31">
        <f t="shared" si="52"/>
        <v>288.23809523809524</v>
      </c>
      <c r="I290" s="26">
        <f t="shared" si="53"/>
        <v>-0.45531141582686274</v>
      </c>
      <c r="J290">
        <v>5</v>
      </c>
      <c r="K290" s="22">
        <v>785</v>
      </c>
      <c r="L290" s="1">
        <v>44946</v>
      </c>
      <c r="M290" t="s">
        <v>80</v>
      </c>
      <c r="N290">
        <v>366</v>
      </c>
      <c r="O290" t="str">
        <f>VLOOKUP(N290,Клиенты_[],4,FALSE)</f>
        <v>нет</v>
      </c>
      <c r="P290" s="35">
        <f>VLOOKUP(N290,Клиенты_[],5,FALSE)</f>
        <v>44827</v>
      </c>
      <c r="Q290" s="23">
        <f t="shared" si="54"/>
        <v>119</v>
      </c>
      <c r="R290" t="str">
        <f>VLOOKUP(N290,Клиенты_[],7,FALSE)</f>
        <v>Узбекистан</v>
      </c>
      <c r="S290" s="20" t="str">
        <f>VLOOKUP(N290,Клиенты_[],8,FALSE)</f>
        <v>Анна</v>
      </c>
      <c r="T290" s="20">
        <f t="shared" si="55"/>
        <v>4</v>
      </c>
      <c r="U290" s="20">
        <f t="shared" si="56"/>
        <v>2813</v>
      </c>
      <c r="V290" s="20">
        <f t="shared" si="57"/>
        <v>703.25</v>
      </c>
      <c r="W290" s="20">
        <f t="shared" si="58"/>
        <v>191</v>
      </c>
      <c r="X290" s="20">
        <f t="shared" si="49"/>
        <v>0.25</v>
      </c>
    </row>
    <row r="291" spans="1:24" x14ac:dyDescent="0.3">
      <c r="A291">
        <v>290</v>
      </c>
      <c r="B291">
        <v>323</v>
      </c>
      <c r="C291" t="str">
        <f>VLOOKUP(Продажи_[[#This Row],[id товара]],Товары_[],3,FALSE)</f>
        <v>Меридиан</v>
      </c>
      <c r="D291" t="str">
        <f>VLOOKUP(Продажи_[[#This Row],[id товара]],Товары_[],2,FALSE)</f>
        <v>Рыба</v>
      </c>
      <c r="E291" s="22">
        <v>363</v>
      </c>
      <c r="F291" s="21">
        <f t="shared" si="50"/>
        <v>258.5128205128205</v>
      </c>
      <c r="G291" s="26">
        <f t="shared" si="51"/>
        <v>0.40418567744495149</v>
      </c>
      <c r="H291" s="31">
        <f t="shared" si="52"/>
        <v>260.64705882352939</v>
      </c>
      <c r="I291" s="26">
        <f t="shared" si="53"/>
        <v>0.39268788083953976</v>
      </c>
      <c r="J291">
        <v>4</v>
      </c>
      <c r="K291" s="22">
        <v>1452</v>
      </c>
      <c r="L291" s="1">
        <v>45362</v>
      </c>
      <c r="M291" t="s">
        <v>72</v>
      </c>
      <c r="N291">
        <v>463</v>
      </c>
      <c r="O291" t="str">
        <f>VLOOKUP(N291,Клиенты_[],4,FALSE)</f>
        <v>нет</v>
      </c>
      <c r="P291" s="35">
        <f>VLOOKUP(N291,Клиенты_[],5,FALSE)</f>
        <v>44869</v>
      </c>
      <c r="Q291" s="23">
        <f t="shared" si="54"/>
        <v>493</v>
      </c>
      <c r="R291" t="str">
        <f>VLOOKUP(N291,Клиенты_[],7,FALSE)</f>
        <v>Украина</v>
      </c>
      <c r="S291" s="20" t="str">
        <f>VLOOKUP(N291,Клиенты_[],8,FALSE)</f>
        <v>Вероника</v>
      </c>
      <c r="T291" s="20">
        <f t="shared" si="55"/>
        <v>2</v>
      </c>
      <c r="U291" s="20">
        <f t="shared" si="56"/>
        <v>1608</v>
      </c>
      <c r="V291" s="20">
        <f t="shared" si="57"/>
        <v>804</v>
      </c>
      <c r="W291" s="20">
        <f t="shared" si="58"/>
        <v>187</v>
      </c>
      <c r="X291" s="20">
        <f t="shared" si="49"/>
        <v>0.5</v>
      </c>
    </row>
    <row r="292" spans="1:24" x14ac:dyDescent="0.3">
      <c r="A292">
        <v>355</v>
      </c>
      <c r="B292">
        <v>8</v>
      </c>
      <c r="C292" t="str">
        <f>VLOOKUP(Продажи_[[#This Row],[id товара]],Товары_[],3,FALSE)</f>
        <v>Паста Зара</v>
      </c>
      <c r="D292" t="str">
        <f>VLOOKUP(Продажи_[[#This Row],[id товара]],Товары_[],2,FALSE)</f>
        <v>Макароны</v>
      </c>
      <c r="E292" s="22">
        <v>404</v>
      </c>
      <c r="F292" s="21">
        <f t="shared" si="50"/>
        <v>265.47674418604652</v>
      </c>
      <c r="G292" s="26">
        <f t="shared" si="51"/>
        <v>0.52179054793920554</v>
      </c>
      <c r="H292" s="31">
        <f t="shared" si="52"/>
        <v>276.67567567567568</v>
      </c>
      <c r="I292" s="26">
        <f t="shared" si="53"/>
        <v>0.46019341603985531</v>
      </c>
      <c r="J292">
        <v>1</v>
      </c>
      <c r="K292" s="22">
        <v>404</v>
      </c>
      <c r="L292" s="1">
        <v>45077</v>
      </c>
      <c r="M292" t="s">
        <v>79</v>
      </c>
      <c r="N292">
        <v>157</v>
      </c>
      <c r="O292" t="str">
        <f>VLOOKUP(N292,Клиенты_[],4,FALSE)</f>
        <v>нет</v>
      </c>
      <c r="P292" s="35">
        <f>VLOOKUP(N292,Клиенты_[],5,FALSE)</f>
        <v>44783</v>
      </c>
      <c r="Q292" s="23">
        <f t="shared" si="54"/>
        <v>294</v>
      </c>
      <c r="R292" t="str">
        <f>VLOOKUP(N292,Клиенты_[],7,FALSE)</f>
        <v>Россия</v>
      </c>
      <c r="S292" s="20" t="str">
        <f>VLOOKUP(N292,Клиенты_[],8,FALSE)</f>
        <v>Елена</v>
      </c>
      <c r="T292" s="20">
        <f t="shared" si="55"/>
        <v>4</v>
      </c>
      <c r="U292" s="20">
        <f t="shared" si="56"/>
        <v>1627</v>
      </c>
      <c r="V292" s="20">
        <f t="shared" si="57"/>
        <v>406.75</v>
      </c>
      <c r="W292" s="20">
        <f t="shared" si="58"/>
        <v>314</v>
      </c>
      <c r="X292" s="20">
        <f t="shared" si="49"/>
        <v>0.25</v>
      </c>
    </row>
    <row r="293" spans="1:24" x14ac:dyDescent="0.3">
      <c r="A293">
        <v>292</v>
      </c>
      <c r="B293">
        <v>328</v>
      </c>
      <c r="C293" t="str">
        <f>VLOOKUP(Продажи_[[#This Row],[id товара]],Товары_[],3,FALSE)</f>
        <v>Русская картошка</v>
      </c>
      <c r="D293" t="str">
        <f>VLOOKUP(Продажи_[[#This Row],[id товара]],Товары_[],2,FALSE)</f>
        <v>Чипсы</v>
      </c>
      <c r="E293" s="22">
        <v>448</v>
      </c>
      <c r="F293" s="21">
        <f t="shared" si="50"/>
        <v>273.72549019607845</v>
      </c>
      <c r="G293" s="26">
        <f t="shared" si="51"/>
        <v>0.63667621776504291</v>
      </c>
      <c r="H293" s="31">
        <f t="shared" si="52"/>
        <v>241.83333333333334</v>
      </c>
      <c r="I293" s="26">
        <f t="shared" si="53"/>
        <v>0.85251550654720876</v>
      </c>
      <c r="J293">
        <v>4</v>
      </c>
      <c r="K293" s="22">
        <v>1792</v>
      </c>
      <c r="L293" s="1">
        <v>45166</v>
      </c>
      <c r="M293" t="s">
        <v>85</v>
      </c>
      <c r="N293">
        <v>86</v>
      </c>
      <c r="O293" t="str">
        <f>VLOOKUP(N293,Клиенты_[],4,FALSE)</f>
        <v>да</v>
      </c>
      <c r="P293" s="35">
        <f>VLOOKUP(N293,Клиенты_[],5,FALSE)</f>
        <v>44692</v>
      </c>
      <c r="Q293" s="23">
        <f t="shared" si="54"/>
        <v>474</v>
      </c>
      <c r="R293" t="str">
        <f>VLOOKUP(N293,Клиенты_[],7,FALSE)</f>
        <v>Узбекистан</v>
      </c>
      <c r="S293" s="20" t="str">
        <f>VLOOKUP(N293,Клиенты_[],8,FALSE)</f>
        <v>Раиса</v>
      </c>
      <c r="T293" s="20">
        <f t="shared" si="55"/>
        <v>1</v>
      </c>
      <c r="U293" s="20">
        <f t="shared" si="56"/>
        <v>1792</v>
      </c>
      <c r="V293" s="20">
        <f t="shared" si="57"/>
        <v>1792</v>
      </c>
      <c r="W293" s="20">
        <f t="shared" si="58"/>
        <v>191</v>
      </c>
      <c r="X293" s="20">
        <f t="shared" si="49"/>
        <v>1</v>
      </c>
    </row>
    <row r="294" spans="1:24" x14ac:dyDescent="0.3">
      <c r="A294">
        <v>293</v>
      </c>
      <c r="B294">
        <v>424</v>
      </c>
      <c r="C294" t="str">
        <f>VLOOKUP(Продажи_[[#This Row],[id товара]],Товары_[],3,FALSE)</f>
        <v>КДВ</v>
      </c>
      <c r="D294" t="str">
        <f>VLOOKUP(Продажи_[[#This Row],[id товара]],Товары_[],2,FALSE)</f>
        <v>Печенье</v>
      </c>
      <c r="E294" s="22">
        <v>226</v>
      </c>
      <c r="F294" s="21">
        <f t="shared" si="50"/>
        <v>283.468085106383</v>
      </c>
      <c r="G294" s="26">
        <f t="shared" si="51"/>
        <v>-0.20273211739097807</v>
      </c>
      <c r="H294" s="31">
        <f t="shared" si="52"/>
        <v>323.07692307692309</v>
      </c>
      <c r="I294" s="26">
        <f t="shared" si="53"/>
        <v>-0.30047619047619056</v>
      </c>
      <c r="J294">
        <v>2</v>
      </c>
      <c r="K294" s="22">
        <v>452</v>
      </c>
      <c r="L294" s="1">
        <v>45108</v>
      </c>
      <c r="M294" t="s">
        <v>76</v>
      </c>
      <c r="N294">
        <v>397</v>
      </c>
      <c r="O294" t="str">
        <f>VLOOKUP(N294,Клиенты_[],4,FALSE)</f>
        <v>нет</v>
      </c>
      <c r="P294" s="35">
        <f>VLOOKUP(N294,Клиенты_[],5,FALSE)</f>
        <v>44728</v>
      </c>
      <c r="Q294" s="23">
        <f t="shared" si="54"/>
        <v>380</v>
      </c>
      <c r="R294" t="str">
        <f>VLOOKUP(N294,Клиенты_[],7,FALSE)</f>
        <v>Беларусь</v>
      </c>
      <c r="S294" s="20" t="str">
        <f>VLOOKUP(N294,Клиенты_[],8,FALSE)</f>
        <v>Нинель</v>
      </c>
      <c r="T294" s="20">
        <f t="shared" si="55"/>
        <v>4</v>
      </c>
      <c r="U294" s="20">
        <f t="shared" si="56"/>
        <v>2145</v>
      </c>
      <c r="V294" s="20">
        <f t="shared" si="57"/>
        <v>536.25</v>
      </c>
      <c r="W294" s="20">
        <f t="shared" si="58"/>
        <v>122</v>
      </c>
      <c r="X294" s="20">
        <f t="shared" si="49"/>
        <v>0.25</v>
      </c>
    </row>
    <row r="295" spans="1:24" x14ac:dyDescent="0.3">
      <c r="A295">
        <v>294</v>
      </c>
      <c r="B295">
        <v>86</v>
      </c>
      <c r="C295" t="str">
        <f>VLOOKUP(Продажи_[[#This Row],[id товара]],Товары_[],3,FALSE)</f>
        <v>Русский сахар</v>
      </c>
      <c r="D295" t="str">
        <f>VLOOKUP(Продажи_[[#This Row],[id товара]],Товары_[],2,FALSE)</f>
        <v>Сахар</v>
      </c>
      <c r="E295" s="22">
        <v>261</v>
      </c>
      <c r="F295" s="21">
        <f t="shared" si="50"/>
        <v>252.76271186440678</v>
      </c>
      <c r="G295" s="26">
        <f t="shared" si="51"/>
        <v>3.2589016294508166E-2</v>
      </c>
      <c r="H295" s="31">
        <f t="shared" si="52"/>
        <v>293.41176470588238</v>
      </c>
      <c r="I295" s="26">
        <f t="shared" si="53"/>
        <v>-0.11046511627906985</v>
      </c>
      <c r="J295">
        <v>5</v>
      </c>
      <c r="K295" s="22">
        <v>1305</v>
      </c>
      <c r="L295" s="1">
        <v>45001</v>
      </c>
      <c r="M295" t="s">
        <v>68</v>
      </c>
      <c r="N295">
        <v>319</v>
      </c>
      <c r="O295" t="str">
        <f>VLOOKUP(N295,Клиенты_[],4,FALSE)</f>
        <v>да</v>
      </c>
      <c r="P295" s="35">
        <f>VLOOKUP(N295,Клиенты_[],5,FALSE)</f>
        <v>44674</v>
      </c>
      <c r="Q295" s="23">
        <f t="shared" si="54"/>
        <v>327</v>
      </c>
      <c r="R295" t="str">
        <f>VLOOKUP(N295,Клиенты_[],7,FALSE)</f>
        <v>Узбекистан</v>
      </c>
      <c r="S295" s="20" t="str">
        <f>VLOOKUP(N295,Клиенты_[],8,FALSE)</f>
        <v>Василиса</v>
      </c>
      <c r="T295" s="20">
        <f t="shared" si="55"/>
        <v>2</v>
      </c>
      <c r="U295" s="20">
        <f t="shared" si="56"/>
        <v>1935</v>
      </c>
      <c r="V295" s="20">
        <f t="shared" si="57"/>
        <v>967.5</v>
      </c>
      <c r="W295" s="20">
        <f t="shared" si="58"/>
        <v>191</v>
      </c>
      <c r="X295" s="20">
        <f t="shared" si="49"/>
        <v>0.5</v>
      </c>
    </row>
    <row r="296" spans="1:24" x14ac:dyDescent="0.3">
      <c r="A296">
        <v>360</v>
      </c>
      <c r="B296">
        <v>348</v>
      </c>
      <c r="C296" t="str">
        <f>VLOOKUP(Продажи_[[#This Row],[id товара]],Товары_[],3,FALSE)</f>
        <v>Estrella</v>
      </c>
      <c r="D296" t="str">
        <f>VLOOKUP(Продажи_[[#This Row],[id товара]],Товары_[],2,FALSE)</f>
        <v>Чипсы</v>
      </c>
      <c r="E296" s="22">
        <v>147</v>
      </c>
      <c r="F296" s="21">
        <f t="shared" si="50"/>
        <v>273.72549019607845</v>
      </c>
      <c r="G296" s="26">
        <f t="shared" si="51"/>
        <v>-0.4629656160458453</v>
      </c>
      <c r="H296" s="31">
        <f t="shared" si="52"/>
        <v>266.27272727272725</v>
      </c>
      <c r="I296" s="26">
        <f t="shared" si="53"/>
        <v>-0.44793444861727549</v>
      </c>
      <c r="J296">
        <v>4</v>
      </c>
      <c r="K296" s="22">
        <v>588</v>
      </c>
      <c r="L296" s="1">
        <v>45006</v>
      </c>
      <c r="M296" t="s">
        <v>79</v>
      </c>
      <c r="N296">
        <v>157</v>
      </c>
      <c r="O296" t="str">
        <f>VLOOKUP(N296,Клиенты_[],4,FALSE)</f>
        <v>нет</v>
      </c>
      <c r="P296" s="35">
        <f>VLOOKUP(N296,Клиенты_[],5,FALSE)</f>
        <v>44783</v>
      </c>
      <c r="Q296" s="23">
        <f t="shared" si="54"/>
        <v>223</v>
      </c>
      <c r="R296" t="str">
        <f>VLOOKUP(N296,Клиенты_[],7,FALSE)</f>
        <v>Россия</v>
      </c>
      <c r="S296" s="20" t="str">
        <f>VLOOKUP(N296,Клиенты_[],8,FALSE)</f>
        <v>Елена</v>
      </c>
      <c r="T296" s="20">
        <f t="shared" si="55"/>
        <v>4</v>
      </c>
      <c r="U296" s="20">
        <f t="shared" si="56"/>
        <v>1627</v>
      </c>
      <c r="V296" s="20">
        <f t="shared" si="57"/>
        <v>406.75</v>
      </c>
      <c r="W296" s="20">
        <f t="shared" si="58"/>
        <v>314</v>
      </c>
      <c r="X296" s="20">
        <f t="shared" si="49"/>
        <v>0.25</v>
      </c>
    </row>
    <row r="297" spans="1:24" x14ac:dyDescent="0.3">
      <c r="A297">
        <v>368</v>
      </c>
      <c r="B297">
        <v>270</v>
      </c>
      <c r="C297" t="str">
        <f>VLOOKUP(Продажи_[[#This Row],[id товара]],Товары_[],3,FALSE)</f>
        <v>Славянская</v>
      </c>
      <c r="D297" t="str">
        <f>VLOOKUP(Продажи_[[#This Row],[id товара]],Товары_[],2,FALSE)</f>
        <v>Соль</v>
      </c>
      <c r="E297" s="22">
        <v>78</v>
      </c>
      <c r="F297" s="21">
        <f t="shared" si="50"/>
        <v>264.8679245283019</v>
      </c>
      <c r="G297" s="26">
        <f t="shared" si="51"/>
        <v>-0.70551360592677015</v>
      </c>
      <c r="H297" s="31">
        <f t="shared" si="52"/>
        <v>236.91666666666666</v>
      </c>
      <c r="I297" s="26">
        <f t="shared" si="53"/>
        <v>-0.67077031304959545</v>
      </c>
      <c r="J297">
        <v>4</v>
      </c>
      <c r="K297" s="22">
        <v>312</v>
      </c>
      <c r="L297" s="1">
        <v>44932</v>
      </c>
      <c r="M297" t="s">
        <v>80</v>
      </c>
      <c r="N297">
        <v>157</v>
      </c>
      <c r="O297" t="str">
        <f>VLOOKUP(N297,Клиенты_[],4,FALSE)</f>
        <v>нет</v>
      </c>
      <c r="P297" s="35">
        <f>VLOOKUP(N297,Клиенты_[],5,FALSE)</f>
        <v>44783</v>
      </c>
      <c r="Q297" s="23">
        <f t="shared" si="54"/>
        <v>149</v>
      </c>
      <c r="R297" t="str">
        <f>VLOOKUP(N297,Клиенты_[],7,FALSE)</f>
        <v>Россия</v>
      </c>
      <c r="S297" s="20" t="str">
        <f>VLOOKUP(N297,Клиенты_[],8,FALSE)</f>
        <v>Елена</v>
      </c>
      <c r="T297" s="20">
        <f t="shared" si="55"/>
        <v>4</v>
      </c>
      <c r="U297" s="20">
        <f t="shared" si="56"/>
        <v>1627</v>
      </c>
      <c r="V297" s="20">
        <f t="shared" si="57"/>
        <v>406.75</v>
      </c>
      <c r="W297" s="20">
        <f t="shared" si="58"/>
        <v>314</v>
      </c>
      <c r="X297" s="20">
        <f t="shared" si="49"/>
        <v>0.25</v>
      </c>
    </row>
    <row r="298" spans="1:24" x14ac:dyDescent="0.3">
      <c r="A298">
        <v>723</v>
      </c>
      <c r="B298">
        <v>485</v>
      </c>
      <c r="C298" t="str">
        <f>VLOOKUP(Продажи_[[#This Row],[id товара]],Товары_[],3,FALSE)</f>
        <v>Борилла</v>
      </c>
      <c r="D298" t="str">
        <f>VLOOKUP(Продажи_[[#This Row],[id товара]],Товары_[],2,FALSE)</f>
        <v>Макароны</v>
      </c>
      <c r="E298" s="22">
        <v>323</v>
      </c>
      <c r="F298" s="21">
        <f t="shared" si="50"/>
        <v>265.47674418604652</v>
      </c>
      <c r="G298" s="26">
        <f t="shared" si="51"/>
        <v>0.2166790766939688</v>
      </c>
      <c r="H298" s="31">
        <f t="shared" si="52"/>
        <v>236.27586206896552</v>
      </c>
      <c r="I298" s="26">
        <f t="shared" si="53"/>
        <v>0.36704611792177455</v>
      </c>
      <c r="J298">
        <v>1</v>
      </c>
      <c r="K298" s="22">
        <v>323</v>
      </c>
      <c r="L298" s="1">
        <v>45144</v>
      </c>
      <c r="M298" t="s">
        <v>82</v>
      </c>
      <c r="N298">
        <v>157</v>
      </c>
      <c r="O298" t="str">
        <f>VLOOKUP(N298,Клиенты_[],4,FALSE)</f>
        <v>нет</v>
      </c>
      <c r="P298" s="35">
        <f>VLOOKUP(N298,Клиенты_[],5,FALSE)</f>
        <v>44783</v>
      </c>
      <c r="Q298" s="23">
        <f t="shared" si="54"/>
        <v>361</v>
      </c>
      <c r="R298" t="str">
        <f>VLOOKUP(N298,Клиенты_[],7,FALSE)</f>
        <v>Россия</v>
      </c>
      <c r="S298" s="20" t="str">
        <f>VLOOKUP(N298,Клиенты_[],8,FALSE)</f>
        <v>Елена</v>
      </c>
      <c r="T298" s="20">
        <f t="shared" si="55"/>
        <v>4</v>
      </c>
      <c r="U298" s="20">
        <f t="shared" si="56"/>
        <v>1627</v>
      </c>
      <c r="V298" s="20">
        <f t="shared" si="57"/>
        <v>406.75</v>
      </c>
      <c r="W298" s="20">
        <f t="shared" si="58"/>
        <v>314</v>
      </c>
      <c r="X298" s="20">
        <f t="shared" si="49"/>
        <v>0.25</v>
      </c>
    </row>
    <row r="299" spans="1:24" x14ac:dyDescent="0.3">
      <c r="A299">
        <v>16</v>
      </c>
      <c r="B299">
        <v>299</v>
      </c>
      <c r="C299" t="str">
        <f>VLOOKUP(Продажи_[[#This Row],[id товара]],Товары_[],3,FALSE)</f>
        <v>Lipton</v>
      </c>
      <c r="D299" t="str">
        <f>VLOOKUP(Продажи_[[#This Row],[id товара]],Товары_[],2,FALSE)</f>
        <v>Чай</v>
      </c>
      <c r="E299" s="22">
        <v>178</v>
      </c>
      <c r="F299" s="21">
        <f t="shared" si="50"/>
        <v>271.18181818181819</v>
      </c>
      <c r="G299" s="26">
        <f t="shared" si="51"/>
        <v>-0.34361381159906135</v>
      </c>
      <c r="H299" s="31">
        <f t="shared" si="52"/>
        <v>260.15789473684208</v>
      </c>
      <c r="I299" s="26">
        <f t="shared" si="53"/>
        <v>-0.315800121383775</v>
      </c>
      <c r="J299">
        <v>3</v>
      </c>
      <c r="K299" s="22">
        <v>534</v>
      </c>
      <c r="L299" s="1">
        <v>44980</v>
      </c>
      <c r="M299" t="s">
        <v>71</v>
      </c>
      <c r="N299">
        <v>164</v>
      </c>
      <c r="O299" t="str">
        <f>VLOOKUP(N299,Клиенты_[],4,FALSE)</f>
        <v>нет</v>
      </c>
      <c r="P299" s="35">
        <f>VLOOKUP(N299,Клиенты_[],5,FALSE)</f>
        <v>44678</v>
      </c>
      <c r="Q299" s="23">
        <f t="shared" si="54"/>
        <v>302</v>
      </c>
      <c r="R299" t="str">
        <f>VLOOKUP(N299,Клиенты_[],7,FALSE)</f>
        <v>Россия</v>
      </c>
      <c r="S299" s="20" t="str">
        <f>VLOOKUP(N299,Клиенты_[],8,FALSE)</f>
        <v>Филимон</v>
      </c>
      <c r="T299" s="20">
        <f t="shared" si="55"/>
        <v>4</v>
      </c>
      <c r="U299" s="20">
        <f t="shared" si="56"/>
        <v>2775</v>
      </c>
      <c r="V299" s="20">
        <f t="shared" si="57"/>
        <v>693.75</v>
      </c>
      <c r="W299" s="20">
        <f t="shared" si="58"/>
        <v>314</v>
      </c>
      <c r="X299" s="20">
        <f t="shared" si="49"/>
        <v>0.25</v>
      </c>
    </row>
    <row r="300" spans="1:24" x14ac:dyDescent="0.3">
      <c r="A300">
        <v>299</v>
      </c>
      <c r="B300">
        <v>436</v>
      </c>
      <c r="C300" t="str">
        <f>VLOOKUP(Продажи_[[#This Row],[id товара]],Товары_[],3,FALSE)</f>
        <v>Гавриш</v>
      </c>
      <c r="D300" t="str">
        <f>VLOOKUP(Продажи_[[#This Row],[id товара]],Товары_[],2,FALSE)</f>
        <v>Овощи</v>
      </c>
      <c r="E300" s="22">
        <v>320</v>
      </c>
      <c r="F300" s="21">
        <f t="shared" si="50"/>
        <v>250.48780487804879</v>
      </c>
      <c r="G300" s="26">
        <f t="shared" si="51"/>
        <v>0.27750730282375846</v>
      </c>
      <c r="H300" s="31">
        <f t="shared" si="52"/>
        <v>247.66666666666666</v>
      </c>
      <c r="I300" s="26">
        <f t="shared" si="53"/>
        <v>0.29205921938088841</v>
      </c>
      <c r="J300">
        <v>3</v>
      </c>
      <c r="K300" s="22">
        <v>960</v>
      </c>
      <c r="L300" s="1">
        <v>45388</v>
      </c>
      <c r="M300" t="s">
        <v>75</v>
      </c>
      <c r="N300">
        <v>16</v>
      </c>
      <c r="O300" t="str">
        <f>VLOOKUP(N300,Клиенты_[],4,FALSE)</f>
        <v>нет</v>
      </c>
      <c r="P300" s="35">
        <f>VLOOKUP(N300,Клиенты_[],5,FALSE)</f>
        <v>44713</v>
      </c>
      <c r="Q300" s="23">
        <f t="shared" si="54"/>
        <v>675</v>
      </c>
      <c r="R300" t="str">
        <f>VLOOKUP(N300,Клиенты_[],7,FALSE)</f>
        <v>Украина</v>
      </c>
      <c r="S300" s="20" t="str">
        <f>VLOOKUP(N300,Клиенты_[],8,FALSE)</f>
        <v>Лука</v>
      </c>
      <c r="T300" s="20">
        <f t="shared" si="55"/>
        <v>3</v>
      </c>
      <c r="U300" s="20">
        <f t="shared" si="56"/>
        <v>2383</v>
      </c>
      <c r="V300" s="20">
        <f t="shared" si="57"/>
        <v>794.33333333333337</v>
      </c>
      <c r="W300" s="20">
        <f t="shared" si="58"/>
        <v>187</v>
      </c>
      <c r="X300" s="20">
        <f t="shared" si="49"/>
        <v>0.33333333333333331</v>
      </c>
    </row>
    <row r="301" spans="1:24" x14ac:dyDescent="0.3">
      <c r="A301">
        <v>414</v>
      </c>
      <c r="B301">
        <v>398</v>
      </c>
      <c r="C301" t="str">
        <f>VLOOKUP(Продажи_[[#This Row],[id товара]],Товары_[],3,FALSE)</f>
        <v>Фруктовый сад</v>
      </c>
      <c r="D301" t="str">
        <f>VLOOKUP(Продажи_[[#This Row],[id товара]],Товары_[],2,FALSE)</f>
        <v>Сок</v>
      </c>
      <c r="E301" s="22">
        <v>419</v>
      </c>
      <c r="F301" s="21">
        <f t="shared" si="50"/>
        <v>268.60344827586209</v>
      </c>
      <c r="G301" s="26">
        <f t="shared" si="51"/>
        <v>0.55992040567430501</v>
      </c>
      <c r="H301" s="31">
        <f t="shared" si="52"/>
        <v>281.96875</v>
      </c>
      <c r="I301" s="26">
        <f t="shared" si="53"/>
        <v>0.48598027263659538</v>
      </c>
      <c r="J301">
        <v>2</v>
      </c>
      <c r="K301" s="22">
        <v>838</v>
      </c>
      <c r="L301" s="1">
        <v>45335</v>
      </c>
      <c r="M301" t="s">
        <v>80</v>
      </c>
      <c r="N301">
        <v>164</v>
      </c>
      <c r="O301" t="str">
        <f>VLOOKUP(N301,Клиенты_[],4,FALSE)</f>
        <v>нет</v>
      </c>
      <c r="P301" s="35">
        <f>VLOOKUP(N301,Клиенты_[],5,FALSE)</f>
        <v>44678</v>
      </c>
      <c r="Q301" s="23">
        <f t="shared" si="54"/>
        <v>657</v>
      </c>
      <c r="R301" t="str">
        <f>VLOOKUP(N301,Клиенты_[],7,FALSE)</f>
        <v>Россия</v>
      </c>
      <c r="S301" s="20" t="str">
        <f>VLOOKUP(N301,Клиенты_[],8,FALSE)</f>
        <v>Филимон</v>
      </c>
      <c r="T301" s="20">
        <f t="shared" si="55"/>
        <v>4</v>
      </c>
      <c r="U301" s="20">
        <f t="shared" si="56"/>
        <v>2775</v>
      </c>
      <c r="V301" s="20">
        <f t="shared" si="57"/>
        <v>693.75</v>
      </c>
      <c r="W301" s="20">
        <f t="shared" si="58"/>
        <v>314</v>
      </c>
      <c r="X301" s="20">
        <f t="shared" si="49"/>
        <v>0.25</v>
      </c>
    </row>
    <row r="302" spans="1:24" x14ac:dyDescent="0.3">
      <c r="A302">
        <v>501</v>
      </c>
      <c r="B302">
        <v>451</v>
      </c>
      <c r="C302" t="str">
        <f>VLOOKUP(Продажи_[[#This Row],[id товара]],Товары_[],3,FALSE)</f>
        <v>Белый Злат</v>
      </c>
      <c r="D302" t="str">
        <f>VLOOKUP(Продажи_[[#This Row],[id товара]],Товары_[],2,FALSE)</f>
        <v>Рис</v>
      </c>
      <c r="E302" s="22">
        <v>187</v>
      </c>
      <c r="F302" s="21">
        <f t="shared" si="50"/>
        <v>258.375</v>
      </c>
      <c r="G302" s="26">
        <f t="shared" si="51"/>
        <v>-0.27624576681180457</v>
      </c>
      <c r="H302" s="31">
        <f t="shared" si="52"/>
        <v>269.70588235294116</v>
      </c>
      <c r="I302" s="26">
        <f t="shared" si="53"/>
        <v>-0.30665212649945472</v>
      </c>
      <c r="J302">
        <v>4</v>
      </c>
      <c r="K302" s="22">
        <v>748</v>
      </c>
      <c r="L302" s="1">
        <v>45160</v>
      </c>
      <c r="M302" t="s">
        <v>77</v>
      </c>
      <c r="N302">
        <v>164</v>
      </c>
      <c r="O302" t="str">
        <f>VLOOKUP(N302,Клиенты_[],4,FALSE)</f>
        <v>нет</v>
      </c>
      <c r="P302" s="35">
        <f>VLOOKUP(N302,Клиенты_[],5,FALSE)</f>
        <v>44678</v>
      </c>
      <c r="Q302" s="23">
        <f t="shared" si="54"/>
        <v>482</v>
      </c>
      <c r="R302" t="str">
        <f>VLOOKUP(N302,Клиенты_[],7,FALSE)</f>
        <v>Россия</v>
      </c>
      <c r="S302" s="20" t="str">
        <f>VLOOKUP(N302,Клиенты_[],8,FALSE)</f>
        <v>Филимон</v>
      </c>
      <c r="T302" s="20">
        <f t="shared" si="55"/>
        <v>4</v>
      </c>
      <c r="U302" s="20">
        <f t="shared" si="56"/>
        <v>2775</v>
      </c>
      <c r="V302" s="20">
        <f t="shared" si="57"/>
        <v>693.75</v>
      </c>
      <c r="W302" s="20">
        <f t="shared" si="58"/>
        <v>314</v>
      </c>
      <c r="X302" s="20">
        <f t="shared" si="49"/>
        <v>0.25</v>
      </c>
    </row>
    <row r="303" spans="1:24" x14ac:dyDescent="0.3">
      <c r="A303">
        <v>302</v>
      </c>
      <c r="B303">
        <v>483</v>
      </c>
      <c r="C303" t="str">
        <f>VLOOKUP(Продажи_[[#This Row],[id товара]],Товары_[],3,FALSE)</f>
        <v>Дымов</v>
      </c>
      <c r="D303" t="str">
        <f>VLOOKUP(Продажи_[[#This Row],[id товара]],Товары_[],2,FALSE)</f>
        <v>Колбаса</v>
      </c>
      <c r="E303" s="22">
        <v>124</v>
      </c>
      <c r="F303" s="21">
        <f t="shared" si="50"/>
        <v>286.92307692307691</v>
      </c>
      <c r="G303" s="26">
        <f t="shared" si="51"/>
        <v>-0.56782841823056296</v>
      </c>
      <c r="H303" s="31">
        <f t="shared" si="52"/>
        <v>312.66666666666669</v>
      </c>
      <c r="I303" s="26">
        <f t="shared" si="53"/>
        <v>-0.60341151385927505</v>
      </c>
      <c r="J303">
        <v>4</v>
      </c>
      <c r="K303" s="22">
        <v>496</v>
      </c>
      <c r="L303" s="1">
        <v>45299</v>
      </c>
      <c r="M303" t="s">
        <v>71</v>
      </c>
      <c r="N303">
        <v>381</v>
      </c>
      <c r="O303" t="str">
        <f>VLOOKUP(N303,Клиенты_[],4,FALSE)</f>
        <v>нет</v>
      </c>
      <c r="P303" s="35">
        <f>VLOOKUP(N303,Клиенты_[],5,FALSE)</f>
        <v>44714</v>
      </c>
      <c r="Q303" s="23">
        <f t="shared" si="54"/>
        <v>585</v>
      </c>
      <c r="R303" t="str">
        <f>VLOOKUP(N303,Клиенты_[],7,FALSE)</f>
        <v>Узбекистан</v>
      </c>
      <c r="S303" s="20" t="str">
        <f>VLOOKUP(N303,Клиенты_[],8,FALSE)</f>
        <v>Раиса</v>
      </c>
      <c r="T303" s="20">
        <f t="shared" si="55"/>
        <v>4</v>
      </c>
      <c r="U303" s="20">
        <f t="shared" si="56"/>
        <v>3158</v>
      </c>
      <c r="V303" s="20">
        <f t="shared" si="57"/>
        <v>789.5</v>
      </c>
      <c r="W303" s="20">
        <f t="shared" si="58"/>
        <v>191</v>
      </c>
      <c r="X303" s="20">
        <f t="shared" si="49"/>
        <v>0.25</v>
      </c>
    </row>
    <row r="304" spans="1:24" x14ac:dyDescent="0.3">
      <c r="A304">
        <v>521</v>
      </c>
      <c r="B304">
        <v>479</v>
      </c>
      <c r="C304" t="str">
        <f>VLOOKUP(Продажи_[[#This Row],[id товара]],Товары_[],3,FALSE)</f>
        <v>Гавриш</v>
      </c>
      <c r="D304" t="str">
        <f>VLOOKUP(Продажи_[[#This Row],[id товара]],Товары_[],2,FALSE)</f>
        <v>Овощи</v>
      </c>
      <c r="E304" s="22">
        <v>131</v>
      </c>
      <c r="F304" s="21">
        <f t="shared" si="50"/>
        <v>250.48780487804879</v>
      </c>
      <c r="G304" s="26">
        <f t="shared" si="51"/>
        <v>-0.47702044790652387</v>
      </c>
      <c r="H304" s="31">
        <f t="shared" si="52"/>
        <v>247.66666666666666</v>
      </c>
      <c r="I304" s="26">
        <f t="shared" si="53"/>
        <v>-0.47106325706594887</v>
      </c>
      <c r="J304">
        <v>5</v>
      </c>
      <c r="K304" s="22">
        <v>655</v>
      </c>
      <c r="L304" s="1">
        <v>44965</v>
      </c>
      <c r="M304" t="s">
        <v>69</v>
      </c>
      <c r="N304">
        <v>164</v>
      </c>
      <c r="O304" t="str">
        <f>VLOOKUP(N304,Клиенты_[],4,FALSE)</f>
        <v>нет</v>
      </c>
      <c r="P304" s="35">
        <f>VLOOKUP(N304,Клиенты_[],5,FALSE)</f>
        <v>44678</v>
      </c>
      <c r="Q304" s="23">
        <f t="shared" si="54"/>
        <v>287</v>
      </c>
      <c r="R304" t="str">
        <f>VLOOKUP(N304,Клиенты_[],7,FALSE)</f>
        <v>Россия</v>
      </c>
      <c r="S304" s="20" t="str">
        <f>VLOOKUP(N304,Клиенты_[],8,FALSE)</f>
        <v>Филимон</v>
      </c>
      <c r="T304" s="20">
        <f t="shared" si="55"/>
        <v>4</v>
      </c>
      <c r="U304" s="20">
        <f t="shared" si="56"/>
        <v>2775</v>
      </c>
      <c r="V304" s="20">
        <f t="shared" si="57"/>
        <v>693.75</v>
      </c>
      <c r="W304" s="20">
        <f t="shared" si="58"/>
        <v>314</v>
      </c>
      <c r="X304" s="20">
        <f t="shared" si="49"/>
        <v>0.25</v>
      </c>
    </row>
    <row r="305" spans="1:24" x14ac:dyDescent="0.3">
      <c r="A305">
        <v>304</v>
      </c>
      <c r="B305">
        <v>389</v>
      </c>
      <c r="C305" t="str">
        <f>VLOOKUP(Продажи_[[#This Row],[id товара]],Товары_[],3,FALSE)</f>
        <v>Ахмад</v>
      </c>
      <c r="D305" t="str">
        <f>VLOOKUP(Продажи_[[#This Row],[id товара]],Товары_[],2,FALSE)</f>
        <v>Чай</v>
      </c>
      <c r="E305" s="22">
        <v>76</v>
      </c>
      <c r="F305" s="21">
        <f t="shared" si="50"/>
        <v>271.18181818181819</v>
      </c>
      <c r="G305" s="26">
        <f t="shared" si="51"/>
        <v>-0.71974522292993637</v>
      </c>
      <c r="H305" s="31">
        <f t="shared" si="52"/>
        <v>243.3</v>
      </c>
      <c r="I305" s="26">
        <f t="shared" si="53"/>
        <v>-0.6876284422523633</v>
      </c>
      <c r="J305">
        <v>4</v>
      </c>
      <c r="K305" s="22">
        <v>304</v>
      </c>
      <c r="L305" s="1">
        <v>45067</v>
      </c>
      <c r="M305" t="s">
        <v>85</v>
      </c>
      <c r="N305">
        <v>415</v>
      </c>
      <c r="O305" t="str">
        <f>VLOOKUP(N305,Клиенты_[],4,FALSE)</f>
        <v>да</v>
      </c>
      <c r="P305" s="35">
        <f>VLOOKUP(N305,Клиенты_[],5,FALSE)</f>
        <v>44661</v>
      </c>
      <c r="Q305" s="23">
        <f t="shared" si="54"/>
        <v>406</v>
      </c>
      <c r="R305" t="str">
        <f>VLOOKUP(N305,Клиенты_[],7,FALSE)</f>
        <v>Украина</v>
      </c>
      <c r="S305" s="20" t="str">
        <f>VLOOKUP(N305,Клиенты_[],8,FALSE)</f>
        <v>Капитон</v>
      </c>
      <c r="T305" s="20">
        <f t="shared" si="55"/>
        <v>3</v>
      </c>
      <c r="U305" s="20">
        <f t="shared" si="56"/>
        <v>2012</v>
      </c>
      <c r="V305" s="20">
        <f t="shared" si="57"/>
        <v>670.66666666666663</v>
      </c>
      <c r="W305" s="20">
        <f t="shared" si="58"/>
        <v>187</v>
      </c>
      <c r="X305" s="20">
        <f t="shared" si="49"/>
        <v>0.33333333333333331</v>
      </c>
    </row>
    <row r="306" spans="1:24" x14ac:dyDescent="0.3">
      <c r="A306">
        <v>65</v>
      </c>
      <c r="B306">
        <v>375</v>
      </c>
      <c r="C306" t="str">
        <f>VLOOKUP(Продажи_[[#This Row],[id товара]],Товары_[],3,FALSE)</f>
        <v>Борилла</v>
      </c>
      <c r="D306" t="str">
        <f>VLOOKUP(Продажи_[[#This Row],[id товара]],Товары_[],2,FALSE)</f>
        <v>Макароны</v>
      </c>
      <c r="E306" s="22">
        <v>231</v>
      </c>
      <c r="F306" s="21">
        <f t="shared" si="50"/>
        <v>265.47674418604652</v>
      </c>
      <c r="G306" s="26">
        <f t="shared" si="51"/>
        <v>-0.12986728570802852</v>
      </c>
      <c r="H306" s="31">
        <f t="shared" si="52"/>
        <v>236.27586206896552</v>
      </c>
      <c r="I306" s="26">
        <f t="shared" si="53"/>
        <v>-2.2329246935201441E-2</v>
      </c>
      <c r="J306">
        <v>2</v>
      </c>
      <c r="K306" s="22">
        <v>462</v>
      </c>
      <c r="L306" s="1">
        <v>45114</v>
      </c>
      <c r="M306" t="s">
        <v>85</v>
      </c>
      <c r="N306">
        <v>171</v>
      </c>
      <c r="O306" t="str">
        <f>VLOOKUP(N306,Клиенты_[],4,FALSE)</f>
        <v>да</v>
      </c>
      <c r="P306" s="35">
        <f>VLOOKUP(N306,Клиенты_[],5,FALSE)</f>
        <v>44710</v>
      </c>
      <c r="Q306" s="23">
        <f t="shared" si="54"/>
        <v>404</v>
      </c>
      <c r="R306" t="str">
        <f>VLOOKUP(N306,Клиенты_[],7,FALSE)</f>
        <v>Россия</v>
      </c>
      <c r="S306" s="20" t="str">
        <f>VLOOKUP(N306,Клиенты_[],8,FALSE)</f>
        <v>Бажен</v>
      </c>
      <c r="T306" s="20">
        <f t="shared" si="55"/>
        <v>2</v>
      </c>
      <c r="U306" s="20">
        <f t="shared" si="56"/>
        <v>2822</v>
      </c>
      <c r="V306" s="20">
        <f t="shared" si="57"/>
        <v>1411</v>
      </c>
      <c r="W306" s="20">
        <f t="shared" si="58"/>
        <v>314</v>
      </c>
      <c r="X306" s="20">
        <f t="shared" si="49"/>
        <v>0.5</v>
      </c>
    </row>
    <row r="307" spans="1:24" x14ac:dyDescent="0.3">
      <c r="A307">
        <v>220</v>
      </c>
      <c r="B307">
        <v>498</v>
      </c>
      <c r="C307" t="str">
        <f>VLOOKUP(Продажи_[[#This Row],[id товара]],Товары_[],3,FALSE)</f>
        <v>Домик в деревне</v>
      </c>
      <c r="D307" t="str">
        <f>VLOOKUP(Продажи_[[#This Row],[id товара]],Товары_[],2,FALSE)</f>
        <v>Молоко</v>
      </c>
      <c r="E307" s="22">
        <v>472</v>
      </c>
      <c r="F307" s="21">
        <f t="shared" si="50"/>
        <v>294.95238095238096</v>
      </c>
      <c r="G307" s="26">
        <f t="shared" si="51"/>
        <v>0.60025831449790124</v>
      </c>
      <c r="H307" s="31">
        <f t="shared" si="52"/>
        <v>274.77777777777777</v>
      </c>
      <c r="I307" s="26">
        <f t="shared" si="53"/>
        <v>0.71775171856045294</v>
      </c>
      <c r="J307">
        <v>5</v>
      </c>
      <c r="K307" s="22">
        <v>2360</v>
      </c>
      <c r="L307" s="1">
        <v>45195</v>
      </c>
      <c r="M307" t="s">
        <v>76</v>
      </c>
      <c r="N307">
        <v>171</v>
      </c>
      <c r="O307" t="str">
        <f>VLOOKUP(N307,Клиенты_[],4,FALSE)</f>
        <v>да</v>
      </c>
      <c r="P307" s="35">
        <f>VLOOKUP(N307,Клиенты_[],5,FALSE)</f>
        <v>44710</v>
      </c>
      <c r="Q307" s="23">
        <f t="shared" si="54"/>
        <v>485</v>
      </c>
      <c r="R307" t="str">
        <f>VLOOKUP(N307,Клиенты_[],7,FALSE)</f>
        <v>Россия</v>
      </c>
      <c r="S307" s="20" t="str">
        <f>VLOOKUP(N307,Клиенты_[],8,FALSE)</f>
        <v>Бажен</v>
      </c>
      <c r="T307" s="20">
        <f t="shared" si="55"/>
        <v>2</v>
      </c>
      <c r="U307" s="20">
        <f t="shared" si="56"/>
        <v>2822</v>
      </c>
      <c r="V307" s="20">
        <f t="shared" si="57"/>
        <v>1411</v>
      </c>
      <c r="W307" s="20">
        <f t="shared" si="58"/>
        <v>314</v>
      </c>
      <c r="X307" s="20">
        <f t="shared" si="49"/>
        <v>0.5</v>
      </c>
    </row>
    <row r="308" spans="1:24" x14ac:dyDescent="0.3">
      <c r="A308">
        <v>307</v>
      </c>
      <c r="B308">
        <v>368</v>
      </c>
      <c r="C308" t="str">
        <f>VLOOKUP(Продажи_[[#This Row],[id товара]],Товары_[],3,FALSE)</f>
        <v>Сырная долина</v>
      </c>
      <c r="D308" t="str">
        <f>VLOOKUP(Продажи_[[#This Row],[id товара]],Товары_[],2,FALSE)</f>
        <v>Сыр</v>
      </c>
      <c r="E308" s="22">
        <v>265</v>
      </c>
      <c r="F308" s="21">
        <f t="shared" si="50"/>
        <v>262.63492063492066</v>
      </c>
      <c r="G308" s="26">
        <f t="shared" si="51"/>
        <v>9.0051976308471726E-3</v>
      </c>
      <c r="H308" s="31">
        <f t="shared" si="52"/>
        <v>271</v>
      </c>
      <c r="I308" s="26">
        <f t="shared" si="53"/>
        <v>-2.2140221402214055E-2</v>
      </c>
      <c r="J308">
        <v>5</v>
      </c>
      <c r="K308" s="22">
        <v>1325</v>
      </c>
      <c r="L308" s="1">
        <v>45192</v>
      </c>
      <c r="M308" t="s">
        <v>72</v>
      </c>
      <c r="N308">
        <v>106</v>
      </c>
      <c r="O308" t="str">
        <f>VLOOKUP(N308,Клиенты_[],4,FALSE)</f>
        <v>да</v>
      </c>
      <c r="P308" s="35">
        <f>VLOOKUP(N308,Клиенты_[],5,FALSE)</f>
        <v>44858</v>
      </c>
      <c r="Q308" s="23">
        <f t="shared" si="54"/>
        <v>334</v>
      </c>
      <c r="R308" t="str">
        <f>VLOOKUP(N308,Клиенты_[],7,FALSE)</f>
        <v>Украина</v>
      </c>
      <c r="S308" s="20" t="str">
        <f>VLOOKUP(N308,Клиенты_[],8,FALSE)</f>
        <v>Таисия</v>
      </c>
      <c r="T308" s="20">
        <f t="shared" si="55"/>
        <v>3</v>
      </c>
      <c r="U308" s="20">
        <f t="shared" si="56"/>
        <v>2950</v>
      </c>
      <c r="V308" s="20">
        <f t="shared" si="57"/>
        <v>983.33333333333337</v>
      </c>
      <c r="W308" s="20">
        <f t="shared" si="58"/>
        <v>187</v>
      </c>
      <c r="X308" s="20">
        <f t="shared" si="49"/>
        <v>0.33333333333333331</v>
      </c>
    </row>
    <row r="309" spans="1:24" x14ac:dyDescent="0.3">
      <c r="A309">
        <v>171</v>
      </c>
      <c r="B309">
        <v>19</v>
      </c>
      <c r="C309" t="str">
        <f>VLOOKUP(Продажи_[[#This Row],[id товара]],Товары_[],3,FALSE)</f>
        <v>Снежана</v>
      </c>
      <c r="D309" t="str">
        <f>VLOOKUP(Продажи_[[#This Row],[id товара]],Товары_[],2,FALSE)</f>
        <v>Мясо</v>
      </c>
      <c r="E309" s="22">
        <v>96</v>
      </c>
      <c r="F309" s="21">
        <f t="shared" si="50"/>
        <v>271.74545454545455</v>
      </c>
      <c r="G309" s="26">
        <f t="shared" si="51"/>
        <v>-0.6467282215977519</v>
      </c>
      <c r="H309" s="31">
        <f t="shared" si="52"/>
        <v>272.35294117647061</v>
      </c>
      <c r="I309" s="26">
        <f t="shared" si="53"/>
        <v>-0.64751619870410371</v>
      </c>
      <c r="J309">
        <v>4</v>
      </c>
      <c r="K309" s="22">
        <v>384</v>
      </c>
      <c r="L309" s="1">
        <v>45041</v>
      </c>
      <c r="M309" t="s">
        <v>67</v>
      </c>
      <c r="N309">
        <v>172</v>
      </c>
      <c r="O309" t="str">
        <f>VLOOKUP(N309,Клиенты_[],4,FALSE)</f>
        <v>нет</v>
      </c>
      <c r="P309" s="35">
        <f>VLOOKUP(N309,Клиенты_[],5,FALSE)</f>
        <v>44737</v>
      </c>
      <c r="Q309" s="23">
        <f t="shared" si="54"/>
        <v>304</v>
      </c>
      <c r="R309" t="str">
        <f>VLOOKUP(N309,Клиенты_[],7,FALSE)</f>
        <v>Россия</v>
      </c>
      <c r="S309" s="20" t="str">
        <f>VLOOKUP(N309,Клиенты_[],8,FALSE)</f>
        <v>Лев</v>
      </c>
      <c r="T309" s="20">
        <f t="shared" si="55"/>
        <v>4</v>
      </c>
      <c r="U309" s="20">
        <f t="shared" si="56"/>
        <v>1465</v>
      </c>
      <c r="V309" s="20">
        <f t="shared" si="57"/>
        <v>366.25</v>
      </c>
      <c r="W309" s="20">
        <f t="shared" si="58"/>
        <v>314</v>
      </c>
      <c r="X309" s="20">
        <f t="shared" si="49"/>
        <v>0.25</v>
      </c>
    </row>
    <row r="310" spans="1:24" x14ac:dyDescent="0.3">
      <c r="A310">
        <v>206</v>
      </c>
      <c r="B310">
        <v>87</v>
      </c>
      <c r="C310" t="str">
        <f>VLOOKUP(Продажи_[[#This Row],[id товара]],Товары_[],3,FALSE)</f>
        <v>Jacobs</v>
      </c>
      <c r="D310" t="str">
        <f>VLOOKUP(Продажи_[[#This Row],[id товара]],Товары_[],2,FALSE)</f>
        <v>Кофе</v>
      </c>
      <c r="E310" s="22">
        <v>487</v>
      </c>
      <c r="F310" s="21">
        <f t="shared" si="50"/>
        <v>249.02380952380952</v>
      </c>
      <c r="G310" s="26">
        <f t="shared" si="51"/>
        <v>0.95563629410077455</v>
      </c>
      <c r="H310" s="31">
        <f t="shared" si="52"/>
        <v>276.21052631578948</v>
      </c>
      <c r="I310" s="26">
        <f t="shared" si="53"/>
        <v>0.76314786585365857</v>
      </c>
      <c r="J310">
        <v>1</v>
      </c>
      <c r="K310" s="22">
        <v>487</v>
      </c>
      <c r="L310" s="1">
        <v>45019</v>
      </c>
      <c r="M310" t="s">
        <v>76</v>
      </c>
      <c r="N310">
        <v>172</v>
      </c>
      <c r="O310" t="str">
        <f>VLOOKUP(N310,Клиенты_[],4,FALSE)</f>
        <v>нет</v>
      </c>
      <c r="P310" s="35">
        <f>VLOOKUP(N310,Клиенты_[],5,FALSE)</f>
        <v>44737</v>
      </c>
      <c r="Q310" s="23">
        <f t="shared" si="54"/>
        <v>282</v>
      </c>
      <c r="R310" t="str">
        <f>VLOOKUP(N310,Клиенты_[],7,FALSE)</f>
        <v>Россия</v>
      </c>
      <c r="S310" s="20" t="str">
        <f>VLOOKUP(N310,Клиенты_[],8,FALSE)</f>
        <v>Лев</v>
      </c>
      <c r="T310" s="20">
        <f t="shared" si="55"/>
        <v>4</v>
      </c>
      <c r="U310" s="20">
        <f t="shared" si="56"/>
        <v>1465</v>
      </c>
      <c r="V310" s="20">
        <f t="shared" si="57"/>
        <v>366.25</v>
      </c>
      <c r="W310" s="20">
        <f t="shared" si="58"/>
        <v>314</v>
      </c>
      <c r="X310" s="20">
        <f t="shared" si="49"/>
        <v>0.25</v>
      </c>
    </row>
    <row r="311" spans="1:24" x14ac:dyDescent="0.3">
      <c r="A311">
        <v>827</v>
      </c>
      <c r="B311">
        <v>305</v>
      </c>
      <c r="C311" t="str">
        <f>VLOOKUP(Продажи_[[#This Row],[id товара]],Товары_[],3,FALSE)</f>
        <v>Посиделкино</v>
      </c>
      <c r="D311" t="str">
        <f>VLOOKUP(Продажи_[[#This Row],[id товара]],Товары_[],2,FALSE)</f>
        <v>Печенье</v>
      </c>
      <c r="E311" s="22">
        <v>252</v>
      </c>
      <c r="F311" s="21">
        <f t="shared" si="50"/>
        <v>283.468085106383</v>
      </c>
      <c r="G311" s="26">
        <f t="shared" si="51"/>
        <v>-0.11101103355100206</v>
      </c>
      <c r="H311" s="31">
        <f t="shared" si="52"/>
        <v>321.63636363636363</v>
      </c>
      <c r="I311" s="26">
        <f t="shared" si="53"/>
        <v>-0.21650650084793666</v>
      </c>
      <c r="J311">
        <v>1</v>
      </c>
      <c r="K311" s="22">
        <v>252</v>
      </c>
      <c r="L311" s="1">
        <v>45413</v>
      </c>
      <c r="M311" t="s">
        <v>85</v>
      </c>
      <c r="N311">
        <v>172</v>
      </c>
      <c r="O311" t="str">
        <f>VLOOKUP(N311,Клиенты_[],4,FALSE)</f>
        <v>нет</v>
      </c>
      <c r="P311" s="35">
        <f>VLOOKUP(N311,Клиенты_[],5,FALSE)</f>
        <v>44737</v>
      </c>
      <c r="Q311" s="23">
        <f t="shared" si="54"/>
        <v>676</v>
      </c>
      <c r="R311" t="str">
        <f>VLOOKUP(N311,Клиенты_[],7,FALSE)</f>
        <v>Россия</v>
      </c>
      <c r="S311" s="20" t="str">
        <f>VLOOKUP(N311,Клиенты_[],8,FALSE)</f>
        <v>Лев</v>
      </c>
      <c r="T311" s="20">
        <f t="shared" si="55"/>
        <v>4</v>
      </c>
      <c r="U311" s="20">
        <f t="shared" si="56"/>
        <v>1465</v>
      </c>
      <c r="V311" s="20">
        <f t="shared" si="57"/>
        <v>366.25</v>
      </c>
      <c r="W311" s="20">
        <f t="shared" si="58"/>
        <v>314</v>
      </c>
      <c r="X311" s="20">
        <f t="shared" si="49"/>
        <v>0.25</v>
      </c>
    </row>
    <row r="312" spans="1:24" x14ac:dyDescent="0.3">
      <c r="A312">
        <v>999</v>
      </c>
      <c r="B312">
        <v>110</v>
      </c>
      <c r="C312" t="str">
        <f>VLOOKUP(Продажи_[[#This Row],[id товара]],Товары_[],3,FALSE)</f>
        <v>Паста Зара</v>
      </c>
      <c r="D312" t="str">
        <f>VLOOKUP(Продажи_[[#This Row],[id товара]],Товары_[],2,FALSE)</f>
        <v>Макароны</v>
      </c>
      <c r="E312" s="22">
        <v>114</v>
      </c>
      <c r="F312" s="21">
        <f t="shared" si="50"/>
        <v>265.47674418604652</v>
      </c>
      <c r="G312" s="26">
        <f t="shared" si="51"/>
        <v>-0.57058385528448163</v>
      </c>
      <c r="H312" s="31">
        <f t="shared" si="52"/>
        <v>276.67567567567568</v>
      </c>
      <c r="I312" s="26">
        <f t="shared" si="53"/>
        <v>-0.58796522418677344</v>
      </c>
      <c r="J312">
        <v>3</v>
      </c>
      <c r="K312" s="22">
        <v>342</v>
      </c>
      <c r="L312" s="1">
        <v>44990</v>
      </c>
      <c r="M312" t="s">
        <v>79</v>
      </c>
      <c r="N312">
        <v>172</v>
      </c>
      <c r="O312" t="str">
        <f>VLOOKUP(N312,Клиенты_[],4,FALSE)</f>
        <v>нет</v>
      </c>
      <c r="P312" s="35">
        <f>VLOOKUP(N312,Клиенты_[],5,FALSE)</f>
        <v>44737</v>
      </c>
      <c r="Q312" s="23">
        <f t="shared" si="54"/>
        <v>253</v>
      </c>
      <c r="R312" t="str">
        <f>VLOOKUP(N312,Клиенты_[],7,FALSE)</f>
        <v>Россия</v>
      </c>
      <c r="S312" s="20" t="str">
        <f>VLOOKUP(N312,Клиенты_[],8,FALSE)</f>
        <v>Лев</v>
      </c>
      <c r="T312" s="20">
        <f t="shared" si="55"/>
        <v>4</v>
      </c>
      <c r="U312" s="20">
        <f t="shared" si="56"/>
        <v>1465</v>
      </c>
      <c r="V312" s="20">
        <f t="shared" si="57"/>
        <v>366.25</v>
      </c>
      <c r="W312" s="20">
        <f t="shared" si="58"/>
        <v>314</v>
      </c>
      <c r="X312" s="20">
        <f t="shared" si="49"/>
        <v>0.25</v>
      </c>
    </row>
    <row r="313" spans="1:24" x14ac:dyDescent="0.3">
      <c r="A313">
        <v>612</v>
      </c>
      <c r="B313">
        <v>207</v>
      </c>
      <c r="C313" t="str">
        <f>VLOOKUP(Продажи_[[#This Row],[id товара]],Товары_[],3,FALSE)</f>
        <v>Агросахар</v>
      </c>
      <c r="D313" t="str">
        <f>VLOOKUP(Продажи_[[#This Row],[id товара]],Товары_[],2,FALSE)</f>
        <v>Сахар</v>
      </c>
      <c r="E313" s="22">
        <v>152</v>
      </c>
      <c r="F313" s="21">
        <f t="shared" si="50"/>
        <v>252.76271186440678</v>
      </c>
      <c r="G313" s="26">
        <f t="shared" si="51"/>
        <v>-0.39864547710051634</v>
      </c>
      <c r="H313" s="31">
        <f t="shared" si="52"/>
        <v>215.85714285714286</v>
      </c>
      <c r="I313" s="26">
        <f t="shared" si="53"/>
        <v>-0.29583057577763072</v>
      </c>
      <c r="J313">
        <v>3</v>
      </c>
      <c r="K313" s="22">
        <v>456</v>
      </c>
      <c r="L313" s="1">
        <v>45222</v>
      </c>
      <c r="M313" t="s">
        <v>74</v>
      </c>
      <c r="N313">
        <v>173</v>
      </c>
      <c r="O313" t="str">
        <f>VLOOKUP(N313,Клиенты_[],4,FALSE)</f>
        <v>нет</v>
      </c>
      <c r="P313" s="35">
        <f>VLOOKUP(N313,Клиенты_[],5,FALSE)</f>
        <v>44673</v>
      </c>
      <c r="Q313" s="23">
        <f t="shared" si="54"/>
        <v>549</v>
      </c>
      <c r="R313" t="str">
        <f>VLOOKUP(N313,Клиенты_[],7,FALSE)</f>
        <v>Россия</v>
      </c>
      <c r="S313" s="20" t="str">
        <f>VLOOKUP(N313,Клиенты_[],8,FALSE)</f>
        <v>Матвей</v>
      </c>
      <c r="T313" s="20">
        <f t="shared" si="55"/>
        <v>1</v>
      </c>
      <c r="U313" s="20">
        <f t="shared" si="56"/>
        <v>456</v>
      </c>
      <c r="V313" s="20">
        <f t="shared" si="57"/>
        <v>456</v>
      </c>
      <c r="W313" s="20">
        <f t="shared" si="58"/>
        <v>314</v>
      </c>
      <c r="X313" s="20">
        <f t="shared" si="49"/>
        <v>1</v>
      </c>
    </row>
    <row r="314" spans="1:24" x14ac:dyDescent="0.3">
      <c r="A314">
        <v>196</v>
      </c>
      <c r="B314">
        <v>176</v>
      </c>
      <c r="C314" t="str">
        <f>VLOOKUP(Продажи_[[#This Row],[id товара]],Товары_[],3,FALSE)</f>
        <v>Продимекс</v>
      </c>
      <c r="D314" t="str">
        <f>VLOOKUP(Продажи_[[#This Row],[id товара]],Товары_[],2,FALSE)</f>
        <v>Сахар</v>
      </c>
      <c r="E314" s="22">
        <v>113</v>
      </c>
      <c r="F314" s="21">
        <f t="shared" si="50"/>
        <v>252.76271186440678</v>
      </c>
      <c r="G314" s="26">
        <f t="shared" si="51"/>
        <v>-0.55294038758130493</v>
      </c>
      <c r="H314" s="31">
        <f t="shared" si="52"/>
        <v>240.5</v>
      </c>
      <c r="I314" s="26">
        <f t="shared" si="53"/>
        <v>-0.53014553014553012</v>
      </c>
      <c r="J314">
        <v>4</v>
      </c>
      <c r="K314" s="22">
        <v>452</v>
      </c>
      <c r="L314" s="1">
        <v>45335</v>
      </c>
      <c r="M314" t="s">
        <v>79</v>
      </c>
      <c r="N314">
        <v>175</v>
      </c>
      <c r="O314" t="str">
        <f>VLOOKUP(N314,Клиенты_[],4,FALSE)</f>
        <v>нет</v>
      </c>
      <c r="P314" s="35">
        <f>VLOOKUP(N314,Клиенты_[],5,FALSE)</f>
        <v>44565</v>
      </c>
      <c r="Q314" s="23">
        <f t="shared" si="54"/>
        <v>770</v>
      </c>
      <c r="R314" t="str">
        <f>VLOOKUP(N314,Клиенты_[],7,FALSE)</f>
        <v>Россия</v>
      </c>
      <c r="S314" s="20" t="str">
        <f>VLOOKUP(N314,Клиенты_[],8,FALSE)</f>
        <v>Валерия</v>
      </c>
      <c r="T314" s="20">
        <f t="shared" si="55"/>
        <v>3</v>
      </c>
      <c r="U314" s="20">
        <f t="shared" si="56"/>
        <v>4306</v>
      </c>
      <c r="V314" s="20">
        <f t="shared" si="57"/>
        <v>1435.3333333333333</v>
      </c>
      <c r="W314" s="20">
        <f t="shared" si="58"/>
        <v>314</v>
      </c>
      <c r="X314" s="20">
        <f t="shared" si="49"/>
        <v>0.33333333333333331</v>
      </c>
    </row>
    <row r="315" spans="1:24" x14ac:dyDescent="0.3">
      <c r="A315">
        <v>314</v>
      </c>
      <c r="B315">
        <v>140</v>
      </c>
      <c r="C315" t="str">
        <f>VLOOKUP(Продажи_[[#This Row],[id товара]],Товары_[],3,FALSE)</f>
        <v>Белый Злат</v>
      </c>
      <c r="D315" t="str">
        <f>VLOOKUP(Продажи_[[#This Row],[id товара]],Товары_[],2,FALSE)</f>
        <v>Рис</v>
      </c>
      <c r="E315" s="22">
        <v>106</v>
      </c>
      <c r="F315" s="21">
        <f t="shared" si="50"/>
        <v>258.375</v>
      </c>
      <c r="G315" s="26">
        <f t="shared" si="51"/>
        <v>-0.58974358974358976</v>
      </c>
      <c r="H315" s="31">
        <f t="shared" si="52"/>
        <v>269.70588235294116</v>
      </c>
      <c r="I315" s="26">
        <f t="shared" si="53"/>
        <v>-0.60697928026172299</v>
      </c>
      <c r="J315">
        <v>3</v>
      </c>
      <c r="K315" s="22">
        <v>318</v>
      </c>
      <c r="L315" s="1">
        <v>44949</v>
      </c>
      <c r="M315" t="s">
        <v>74</v>
      </c>
      <c r="N315">
        <v>181</v>
      </c>
      <c r="O315" t="str">
        <f>VLOOKUP(N315,Клиенты_[],4,FALSE)</f>
        <v>да</v>
      </c>
      <c r="P315" s="35">
        <f>VLOOKUP(N315,Клиенты_[],5,FALSE)</f>
        <v>44568</v>
      </c>
      <c r="Q315" s="23">
        <f t="shared" si="54"/>
        <v>381</v>
      </c>
      <c r="R315" t="str">
        <f>VLOOKUP(N315,Клиенты_[],7,FALSE)</f>
        <v>Украина</v>
      </c>
      <c r="S315" s="20" t="str">
        <f>VLOOKUP(N315,Клиенты_[],8,FALSE)</f>
        <v>Модест</v>
      </c>
      <c r="T315" s="20">
        <f t="shared" si="55"/>
        <v>4</v>
      </c>
      <c r="U315" s="20">
        <f t="shared" si="56"/>
        <v>2644</v>
      </c>
      <c r="V315" s="20">
        <f t="shared" si="57"/>
        <v>661</v>
      </c>
      <c r="W315" s="20">
        <f t="shared" si="58"/>
        <v>187</v>
      </c>
      <c r="X315" s="20">
        <f t="shared" si="49"/>
        <v>0.25</v>
      </c>
    </row>
    <row r="316" spans="1:24" x14ac:dyDescent="0.3">
      <c r="A316">
        <v>248</v>
      </c>
      <c r="B316">
        <v>435</v>
      </c>
      <c r="C316" t="str">
        <f>VLOOKUP(Продажи_[[#This Row],[id товара]],Товары_[],3,FALSE)</f>
        <v>Снежана</v>
      </c>
      <c r="D316" t="str">
        <f>VLOOKUP(Продажи_[[#This Row],[id товара]],Товары_[],2,FALSE)</f>
        <v>Мясо</v>
      </c>
      <c r="E316" s="22">
        <v>499</v>
      </c>
      <c r="F316" s="21">
        <f t="shared" si="50"/>
        <v>271.74545454545455</v>
      </c>
      <c r="G316" s="26">
        <f t="shared" si="51"/>
        <v>0.83627726482001874</v>
      </c>
      <c r="H316" s="31">
        <f t="shared" si="52"/>
        <v>272.35294117647061</v>
      </c>
      <c r="I316" s="26">
        <f t="shared" si="53"/>
        <v>0.83218142548596097</v>
      </c>
      <c r="J316">
        <v>5</v>
      </c>
      <c r="K316" s="22">
        <v>2495</v>
      </c>
      <c r="L316" s="1">
        <v>44942</v>
      </c>
      <c r="M316" t="s">
        <v>69</v>
      </c>
      <c r="N316">
        <v>175</v>
      </c>
      <c r="O316" t="str">
        <f>VLOOKUP(N316,Клиенты_[],4,FALSE)</f>
        <v>нет</v>
      </c>
      <c r="P316" s="35">
        <f>VLOOKUP(N316,Клиенты_[],5,FALSE)</f>
        <v>44565</v>
      </c>
      <c r="Q316" s="23">
        <f t="shared" si="54"/>
        <v>377</v>
      </c>
      <c r="R316" t="str">
        <f>VLOOKUP(N316,Клиенты_[],7,FALSE)</f>
        <v>Россия</v>
      </c>
      <c r="S316" s="20" t="str">
        <f>VLOOKUP(N316,Клиенты_[],8,FALSE)</f>
        <v>Валерия</v>
      </c>
      <c r="T316" s="20">
        <f t="shared" si="55"/>
        <v>3</v>
      </c>
      <c r="U316" s="20">
        <f t="shared" si="56"/>
        <v>4306</v>
      </c>
      <c r="V316" s="20">
        <f t="shared" si="57"/>
        <v>1435.3333333333333</v>
      </c>
      <c r="W316" s="20">
        <f t="shared" si="58"/>
        <v>314</v>
      </c>
      <c r="X316" s="20">
        <f t="shared" si="49"/>
        <v>0.33333333333333331</v>
      </c>
    </row>
    <row r="317" spans="1:24" x14ac:dyDescent="0.3">
      <c r="A317">
        <v>316</v>
      </c>
      <c r="B317">
        <v>67</v>
      </c>
      <c r="C317" t="str">
        <f>VLOOKUP(Продажи_[[#This Row],[id товара]],Товары_[],3,FALSE)</f>
        <v>Чудо</v>
      </c>
      <c r="D317" t="str">
        <f>VLOOKUP(Продажи_[[#This Row],[id товара]],Товары_[],2,FALSE)</f>
        <v>Йогурт</v>
      </c>
      <c r="E317" s="22">
        <v>317</v>
      </c>
      <c r="F317" s="21">
        <f t="shared" si="50"/>
        <v>263.25423728813558</v>
      </c>
      <c r="G317" s="26">
        <f t="shared" si="51"/>
        <v>0.20415915529229989</v>
      </c>
      <c r="H317" s="31">
        <f t="shared" si="52"/>
        <v>287.10000000000002</v>
      </c>
      <c r="I317" s="26">
        <f t="shared" si="53"/>
        <v>0.10414489724834541</v>
      </c>
      <c r="J317">
        <v>4</v>
      </c>
      <c r="K317" s="22">
        <v>1268</v>
      </c>
      <c r="L317" s="1">
        <v>45222</v>
      </c>
      <c r="M317" t="s">
        <v>69</v>
      </c>
      <c r="N317">
        <v>322</v>
      </c>
      <c r="O317" t="str">
        <f>VLOOKUP(N317,Клиенты_[],4,FALSE)</f>
        <v>да</v>
      </c>
      <c r="P317" s="35">
        <f>VLOOKUP(N317,Клиенты_[],5,FALSE)</f>
        <v>44886</v>
      </c>
      <c r="Q317" s="23">
        <f t="shared" si="54"/>
        <v>336</v>
      </c>
      <c r="R317" t="str">
        <f>VLOOKUP(N317,Клиенты_[],7,FALSE)</f>
        <v>Украина</v>
      </c>
      <c r="S317" s="20" t="str">
        <f>VLOOKUP(N317,Клиенты_[],8,FALSE)</f>
        <v>Алла</v>
      </c>
      <c r="T317" s="20">
        <f t="shared" si="55"/>
        <v>2</v>
      </c>
      <c r="U317" s="20">
        <f t="shared" si="56"/>
        <v>2336</v>
      </c>
      <c r="V317" s="20">
        <f t="shared" si="57"/>
        <v>1168</v>
      </c>
      <c r="W317" s="20">
        <f t="shared" si="58"/>
        <v>187</v>
      </c>
      <c r="X317" s="20">
        <f t="shared" si="49"/>
        <v>0.5</v>
      </c>
    </row>
    <row r="318" spans="1:24" x14ac:dyDescent="0.3">
      <c r="A318">
        <v>317</v>
      </c>
      <c r="B318">
        <v>448</v>
      </c>
      <c r="C318" t="str">
        <f>VLOOKUP(Продажи_[[#This Row],[id товара]],Товары_[],3,FALSE)</f>
        <v>Ростагроэкспорт</v>
      </c>
      <c r="D318" t="str">
        <f>VLOOKUP(Продажи_[[#This Row],[id товара]],Товары_[],2,FALSE)</f>
        <v>Йогурт</v>
      </c>
      <c r="E318" s="22">
        <v>442</v>
      </c>
      <c r="F318" s="21">
        <f t="shared" si="50"/>
        <v>263.25423728813558</v>
      </c>
      <c r="G318" s="26">
        <f t="shared" si="51"/>
        <v>0.67898532062838024</v>
      </c>
      <c r="H318" s="31">
        <f t="shared" si="52"/>
        <v>257.78260869565219</v>
      </c>
      <c r="I318" s="26">
        <f t="shared" si="53"/>
        <v>0.7146230392983639</v>
      </c>
      <c r="J318">
        <v>1</v>
      </c>
      <c r="K318" s="22">
        <v>442</v>
      </c>
      <c r="L318" s="1">
        <v>45040</v>
      </c>
      <c r="M318" t="s">
        <v>83</v>
      </c>
      <c r="N318">
        <v>296</v>
      </c>
      <c r="O318" t="str">
        <f>VLOOKUP(N318,Клиенты_[],4,FALSE)</f>
        <v>нет</v>
      </c>
      <c r="P318" s="35">
        <f>VLOOKUP(N318,Клиенты_[],5,FALSE)</f>
        <v>44758</v>
      </c>
      <c r="Q318" s="23">
        <f t="shared" si="54"/>
        <v>282</v>
      </c>
      <c r="R318" t="str">
        <f>VLOOKUP(N318,Клиенты_[],7,FALSE)</f>
        <v>Узбекистан</v>
      </c>
      <c r="S318" s="20" t="str">
        <f>VLOOKUP(N318,Клиенты_[],8,FALSE)</f>
        <v>Людмила</v>
      </c>
      <c r="T318" s="20">
        <f t="shared" si="55"/>
        <v>3</v>
      </c>
      <c r="U318" s="20">
        <f t="shared" si="56"/>
        <v>1421</v>
      </c>
      <c r="V318" s="20">
        <f t="shared" si="57"/>
        <v>473.66666666666669</v>
      </c>
      <c r="W318" s="20">
        <f t="shared" si="58"/>
        <v>191</v>
      </c>
      <c r="X318" s="20">
        <f t="shared" si="49"/>
        <v>0.33333333333333331</v>
      </c>
    </row>
    <row r="319" spans="1:24" x14ac:dyDescent="0.3">
      <c r="A319">
        <v>654</v>
      </c>
      <c r="B319">
        <v>230</v>
      </c>
      <c r="C319" t="str">
        <f>VLOOKUP(Продажи_[[#This Row],[id товара]],Товары_[],3,FALSE)</f>
        <v>Фруктовый сад</v>
      </c>
      <c r="D319" t="str">
        <f>VLOOKUP(Продажи_[[#This Row],[id товара]],Товары_[],2,FALSE)</f>
        <v>Сок</v>
      </c>
      <c r="E319" s="22">
        <v>453</v>
      </c>
      <c r="F319" s="21">
        <f t="shared" si="50"/>
        <v>268.60344827586209</v>
      </c>
      <c r="G319" s="26">
        <f t="shared" si="51"/>
        <v>0.68650105911804338</v>
      </c>
      <c r="H319" s="31">
        <f t="shared" si="52"/>
        <v>281.96875</v>
      </c>
      <c r="I319" s="26">
        <f t="shared" si="53"/>
        <v>0.60656101075030477</v>
      </c>
      <c r="J319">
        <v>3</v>
      </c>
      <c r="K319" s="22">
        <v>1359</v>
      </c>
      <c r="L319" s="1">
        <v>45324</v>
      </c>
      <c r="M319" t="s">
        <v>81</v>
      </c>
      <c r="N319">
        <v>175</v>
      </c>
      <c r="O319" t="str">
        <f>VLOOKUP(N319,Клиенты_[],4,FALSE)</f>
        <v>нет</v>
      </c>
      <c r="P319" s="35">
        <f>VLOOKUP(N319,Клиенты_[],5,FALSE)</f>
        <v>44565</v>
      </c>
      <c r="Q319" s="23">
        <f t="shared" si="54"/>
        <v>759</v>
      </c>
      <c r="R319" t="str">
        <f>VLOOKUP(N319,Клиенты_[],7,FALSE)</f>
        <v>Россия</v>
      </c>
      <c r="S319" s="20" t="str">
        <f>VLOOKUP(N319,Клиенты_[],8,FALSE)</f>
        <v>Валерия</v>
      </c>
      <c r="T319" s="20">
        <f t="shared" si="55"/>
        <v>3</v>
      </c>
      <c r="U319" s="20">
        <f t="shared" si="56"/>
        <v>4306</v>
      </c>
      <c r="V319" s="20">
        <f t="shared" si="57"/>
        <v>1435.3333333333333</v>
      </c>
      <c r="W319" s="20">
        <f t="shared" si="58"/>
        <v>314</v>
      </c>
      <c r="X319" s="20">
        <f t="shared" si="49"/>
        <v>0.33333333333333331</v>
      </c>
    </row>
    <row r="320" spans="1:24" x14ac:dyDescent="0.3">
      <c r="A320">
        <v>319</v>
      </c>
      <c r="B320">
        <v>325</v>
      </c>
      <c r="C320" t="str">
        <f>VLOOKUP(Продажи_[[#This Row],[id товара]],Товары_[],3,FALSE)</f>
        <v>Добрый</v>
      </c>
      <c r="D320" t="str">
        <f>VLOOKUP(Продажи_[[#This Row],[id товара]],Товары_[],2,FALSE)</f>
        <v>Сок</v>
      </c>
      <c r="E320" s="22">
        <v>99</v>
      </c>
      <c r="F320" s="21">
        <f t="shared" si="50"/>
        <v>268.60344827586209</v>
      </c>
      <c r="G320" s="26">
        <f t="shared" si="51"/>
        <v>-0.63142692085499719</v>
      </c>
      <c r="H320" s="31">
        <f t="shared" si="52"/>
        <v>242.81818181818181</v>
      </c>
      <c r="I320" s="26">
        <f t="shared" si="53"/>
        <v>-0.59228753275926627</v>
      </c>
      <c r="J320">
        <v>2</v>
      </c>
      <c r="K320" s="22">
        <v>198</v>
      </c>
      <c r="L320" s="1">
        <v>45184</v>
      </c>
      <c r="M320" t="s">
        <v>73</v>
      </c>
      <c r="N320">
        <v>11</v>
      </c>
      <c r="O320" t="str">
        <f>VLOOKUP(N320,Клиенты_[],4,FALSE)</f>
        <v>нет</v>
      </c>
      <c r="P320" s="35">
        <f>VLOOKUP(N320,Клиенты_[],5,FALSE)</f>
        <v>44690</v>
      </c>
      <c r="Q320" s="23">
        <f t="shared" si="54"/>
        <v>494</v>
      </c>
      <c r="R320" t="str">
        <f>VLOOKUP(N320,Клиенты_[],7,FALSE)</f>
        <v>Таджикистан</v>
      </c>
      <c r="S320" s="20" t="str">
        <f>VLOOKUP(N320,Клиенты_[],8,FALSE)</f>
        <v>Силин</v>
      </c>
      <c r="T320" s="20">
        <f t="shared" si="55"/>
        <v>5</v>
      </c>
      <c r="U320" s="20">
        <f t="shared" si="56"/>
        <v>1738</v>
      </c>
      <c r="V320" s="20">
        <f t="shared" si="57"/>
        <v>347.6</v>
      </c>
      <c r="W320" s="20">
        <f t="shared" si="58"/>
        <v>186</v>
      </c>
      <c r="X320" s="20">
        <f t="shared" si="49"/>
        <v>0.2</v>
      </c>
    </row>
    <row r="321" spans="1:24" x14ac:dyDescent="0.3">
      <c r="A321">
        <v>320</v>
      </c>
      <c r="B321">
        <v>346</v>
      </c>
      <c r="C321" t="str">
        <f>VLOOKUP(Продажи_[[#This Row],[id товара]],Товары_[],3,FALSE)</f>
        <v>Greenfield</v>
      </c>
      <c r="D321" t="str">
        <f>VLOOKUP(Продажи_[[#This Row],[id товара]],Товары_[],2,FALSE)</f>
        <v>Чай</v>
      </c>
      <c r="E321" s="22">
        <v>178</v>
      </c>
      <c r="F321" s="21">
        <f t="shared" si="50"/>
        <v>271.18181818181819</v>
      </c>
      <c r="G321" s="26">
        <f t="shared" si="51"/>
        <v>-0.34361381159906135</v>
      </c>
      <c r="H321" s="31">
        <f t="shared" si="52"/>
        <v>291.45454545454544</v>
      </c>
      <c r="I321" s="26">
        <f t="shared" si="53"/>
        <v>-0.38927011852776039</v>
      </c>
      <c r="J321">
        <v>5</v>
      </c>
      <c r="K321" s="22">
        <v>890</v>
      </c>
      <c r="L321" s="1">
        <v>45297</v>
      </c>
      <c r="M321" t="s">
        <v>79</v>
      </c>
      <c r="N321">
        <v>75</v>
      </c>
      <c r="O321" t="str">
        <f>VLOOKUP(N321,Клиенты_[],4,FALSE)</f>
        <v>нет</v>
      </c>
      <c r="P321" s="35">
        <f>VLOOKUP(N321,Клиенты_[],5,FALSE)</f>
        <v>44796</v>
      </c>
      <c r="Q321" s="23">
        <f t="shared" si="54"/>
        <v>501</v>
      </c>
      <c r="R321" t="str">
        <f>VLOOKUP(N321,Клиенты_[],7,FALSE)</f>
        <v>Украина</v>
      </c>
      <c r="S321" s="20" t="str">
        <f>VLOOKUP(N321,Клиенты_[],8,FALSE)</f>
        <v>Леонид</v>
      </c>
      <c r="T321" s="20">
        <f t="shared" si="55"/>
        <v>5</v>
      </c>
      <c r="U321" s="20">
        <f t="shared" si="56"/>
        <v>3994</v>
      </c>
      <c r="V321" s="20">
        <f t="shared" si="57"/>
        <v>798.8</v>
      </c>
      <c r="W321" s="20">
        <f t="shared" si="58"/>
        <v>187</v>
      </c>
      <c r="X321" s="20">
        <f t="shared" si="49"/>
        <v>0.2</v>
      </c>
    </row>
    <row r="322" spans="1:24" x14ac:dyDescent="0.3">
      <c r="A322">
        <v>35</v>
      </c>
      <c r="B322">
        <v>157</v>
      </c>
      <c r="C322" t="str">
        <f>VLOOKUP(Продажи_[[#This Row],[id товара]],Товары_[],3,FALSE)</f>
        <v>President</v>
      </c>
      <c r="D322" t="str">
        <f>VLOOKUP(Продажи_[[#This Row],[id товара]],Товары_[],2,FALSE)</f>
        <v>Сыр</v>
      </c>
      <c r="E322" s="22">
        <v>55</v>
      </c>
      <c r="F322" s="21">
        <f t="shared" si="50"/>
        <v>262.63492063492066</v>
      </c>
      <c r="G322" s="26">
        <f t="shared" si="51"/>
        <v>-0.79058382690680529</v>
      </c>
      <c r="H322" s="31">
        <f t="shared" si="52"/>
        <v>238.72222222222223</v>
      </c>
      <c r="I322" s="26">
        <f t="shared" si="53"/>
        <v>-0.76960670235047712</v>
      </c>
      <c r="J322">
        <v>2</v>
      </c>
      <c r="K322" s="22">
        <v>110</v>
      </c>
      <c r="L322" s="1">
        <v>45381</v>
      </c>
      <c r="M322" t="s">
        <v>68</v>
      </c>
      <c r="N322">
        <v>179</v>
      </c>
      <c r="O322" t="str">
        <f>VLOOKUP(N322,Клиенты_[],4,FALSE)</f>
        <v>да</v>
      </c>
      <c r="P322" s="35">
        <f>VLOOKUP(N322,Клиенты_[],5,FALSE)</f>
        <v>44833</v>
      </c>
      <c r="Q322" s="23">
        <f t="shared" si="54"/>
        <v>548</v>
      </c>
      <c r="R322" t="str">
        <f>VLOOKUP(N322,Клиенты_[],7,FALSE)</f>
        <v>Россия</v>
      </c>
      <c r="S322" s="20" t="str">
        <f>VLOOKUP(N322,Клиенты_[],8,FALSE)</f>
        <v>Капустина</v>
      </c>
      <c r="T322" s="20">
        <f t="shared" si="55"/>
        <v>3</v>
      </c>
      <c r="U322" s="20">
        <f t="shared" si="56"/>
        <v>1833</v>
      </c>
      <c r="V322" s="20">
        <f t="shared" si="57"/>
        <v>611</v>
      </c>
      <c r="W322" s="20">
        <f t="shared" si="58"/>
        <v>314</v>
      </c>
      <c r="X322" s="20">
        <f t="shared" ref="X322:X385" si="59">1/T322</f>
        <v>0.33333333333333331</v>
      </c>
    </row>
    <row r="323" spans="1:24" x14ac:dyDescent="0.3">
      <c r="A323">
        <v>322</v>
      </c>
      <c r="B323">
        <v>115</v>
      </c>
      <c r="C323" t="str">
        <f>VLOOKUP(Продажи_[[#This Row],[id товара]],Товары_[],3,FALSE)</f>
        <v>President</v>
      </c>
      <c r="D323" t="str">
        <f>VLOOKUP(Продажи_[[#This Row],[id товара]],Товары_[],2,FALSE)</f>
        <v>Сыр</v>
      </c>
      <c r="E323" s="22">
        <v>479</v>
      </c>
      <c r="F323" s="21">
        <f t="shared" si="50"/>
        <v>262.63492063492066</v>
      </c>
      <c r="G323" s="26">
        <f t="shared" si="51"/>
        <v>0.82382448930255037</v>
      </c>
      <c r="H323" s="31">
        <f t="shared" si="52"/>
        <v>238.72222222222223</v>
      </c>
      <c r="I323" s="26">
        <f t="shared" si="53"/>
        <v>1.0065161740749358</v>
      </c>
      <c r="J323">
        <v>1</v>
      </c>
      <c r="K323" s="22">
        <v>479</v>
      </c>
      <c r="L323" s="1">
        <v>45283</v>
      </c>
      <c r="M323" t="s">
        <v>78</v>
      </c>
      <c r="N323">
        <v>297</v>
      </c>
      <c r="O323" t="str">
        <f>VLOOKUP(N323,Клиенты_[],4,FALSE)</f>
        <v>нет</v>
      </c>
      <c r="P323" s="35">
        <f>VLOOKUP(N323,Клиенты_[],5,FALSE)</f>
        <v>44666</v>
      </c>
      <c r="Q323" s="23">
        <f t="shared" si="54"/>
        <v>617</v>
      </c>
      <c r="R323" t="str">
        <f>VLOOKUP(N323,Клиенты_[],7,FALSE)</f>
        <v>Украина</v>
      </c>
      <c r="S323" s="20" t="str">
        <f>VLOOKUP(N323,Клиенты_[],8,FALSE)</f>
        <v>Чеслав</v>
      </c>
      <c r="T323" s="20">
        <f t="shared" si="55"/>
        <v>2</v>
      </c>
      <c r="U323" s="20">
        <f t="shared" si="56"/>
        <v>795</v>
      </c>
      <c r="V323" s="20">
        <f t="shared" si="57"/>
        <v>397.5</v>
      </c>
      <c r="W323" s="20">
        <f t="shared" si="58"/>
        <v>187</v>
      </c>
      <c r="X323" s="20">
        <f t="shared" si="59"/>
        <v>0.5</v>
      </c>
    </row>
    <row r="324" spans="1:24" x14ac:dyDescent="0.3">
      <c r="A324">
        <v>323</v>
      </c>
      <c r="B324">
        <v>360</v>
      </c>
      <c r="C324" t="str">
        <f>VLOOKUP(Продажи_[[#This Row],[id товара]],Товары_[],3,FALSE)</f>
        <v>Славянская</v>
      </c>
      <c r="D324" t="str">
        <f>VLOOKUP(Продажи_[[#This Row],[id товара]],Товары_[],2,FALSE)</f>
        <v>Соль</v>
      </c>
      <c r="E324" s="22">
        <v>463</v>
      </c>
      <c r="F324" s="21">
        <f t="shared" si="50"/>
        <v>264.8679245283019</v>
      </c>
      <c r="G324" s="26">
        <f t="shared" si="51"/>
        <v>0.74804103148596668</v>
      </c>
      <c r="H324" s="31">
        <f t="shared" si="52"/>
        <v>236.91666666666666</v>
      </c>
      <c r="I324" s="26">
        <f t="shared" si="53"/>
        <v>0.95427365459022173</v>
      </c>
      <c r="J324">
        <v>3</v>
      </c>
      <c r="K324" s="22">
        <v>1389</v>
      </c>
      <c r="L324" s="1">
        <v>45258</v>
      </c>
      <c r="M324" t="s">
        <v>81</v>
      </c>
      <c r="N324">
        <v>497</v>
      </c>
      <c r="O324" t="str">
        <f>VLOOKUP(N324,Клиенты_[],4,FALSE)</f>
        <v>нет</v>
      </c>
      <c r="P324" s="35">
        <f>VLOOKUP(N324,Клиенты_[],5,FALSE)</f>
        <v>44826</v>
      </c>
      <c r="Q324" s="23">
        <f t="shared" si="54"/>
        <v>432</v>
      </c>
      <c r="R324" t="str">
        <f>VLOOKUP(N324,Клиенты_[],7,FALSE)</f>
        <v>Узбекистан</v>
      </c>
      <c r="S324" s="20" t="str">
        <f>VLOOKUP(N324,Клиенты_[],8,FALSE)</f>
        <v>Валерьян</v>
      </c>
      <c r="T324" s="20">
        <f t="shared" si="55"/>
        <v>3</v>
      </c>
      <c r="U324" s="20">
        <f t="shared" si="56"/>
        <v>3648</v>
      </c>
      <c r="V324" s="20">
        <f t="shared" si="57"/>
        <v>1216</v>
      </c>
      <c r="W324" s="20">
        <f t="shared" si="58"/>
        <v>191</v>
      </c>
      <c r="X324" s="20">
        <f t="shared" si="59"/>
        <v>0.33333333333333331</v>
      </c>
    </row>
    <row r="325" spans="1:24" x14ac:dyDescent="0.3">
      <c r="A325">
        <v>324</v>
      </c>
      <c r="B325">
        <v>230</v>
      </c>
      <c r="C325" t="str">
        <f>VLOOKUP(Продажи_[[#This Row],[id товара]],Товары_[],3,FALSE)</f>
        <v>Фруктовый сад</v>
      </c>
      <c r="D325" t="str">
        <f>VLOOKUP(Продажи_[[#This Row],[id товара]],Товары_[],2,FALSE)</f>
        <v>Сок</v>
      </c>
      <c r="E325" s="22">
        <v>431</v>
      </c>
      <c r="F325" s="21">
        <f t="shared" ref="F325:F388" si="60">AVERAGEIF($D:$D,D325,$E:$E)</f>
        <v>268.60344827586209</v>
      </c>
      <c r="G325" s="26">
        <f t="shared" ref="G325:G388" si="61">E325/F325-1</f>
        <v>0.60459593041915394</v>
      </c>
      <c r="H325" s="31">
        <f t="shared" ref="H325:H388" si="62">AVERAGEIFS($E:$E,$D:$D,D325,$C:$C,C325)</f>
        <v>281.96875</v>
      </c>
      <c r="I325" s="26">
        <f t="shared" ref="I325:I388" si="63">E325/H325-1</f>
        <v>0.52853818020613996</v>
      </c>
      <c r="J325">
        <v>3</v>
      </c>
      <c r="K325" s="22">
        <v>1293</v>
      </c>
      <c r="L325" s="1">
        <v>45282</v>
      </c>
      <c r="M325" t="s">
        <v>84</v>
      </c>
      <c r="N325">
        <v>191</v>
      </c>
      <c r="O325" t="str">
        <f>VLOOKUP(N325,Клиенты_[],4,FALSE)</f>
        <v>да</v>
      </c>
      <c r="P325" s="35">
        <f>VLOOKUP(N325,Клиенты_[],5,FALSE)</f>
        <v>44866</v>
      </c>
      <c r="Q325" s="23">
        <f t="shared" ref="Q325:Q388" si="64">L325-P325</f>
        <v>416</v>
      </c>
      <c r="R325" t="str">
        <f>VLOOKUP(N325,Клиенты_[],7,FALSE)</f>
        <v>Украина</v>
      </c>
      <c r="S325" s="20" t="str">
        <f>VLOOKUP(N325,Клиенты_[],8,FALSE)</f>
        <v>Матвей</v>
      </c>
      <c r="T325" s="20">
        <f t="shared" ref="T325:T388" si="65">COUNTIF(N:N,N325)</f>
        <v>7</v>
      </c>
      <c r="U325" s="20">
        <f t="shared" ref="U325:U388" si="66">SUMIF(N:N,N325,K:K)</f>
        <v>8294</v>
      </c>
      <c r="V325" s="20">
        <f t="shared" ref="V325:V388" si="67">U325/T325</f>
        <v>1184.8571428571429</v>
      </c>
      <c r="W325" s="20">
        <f t="shared" ref="W325:W388" si="68">COUNTIF(R:R,R325)</f>
        <v>187</v>
      </c>
      <c r="X325" s="20">
        <f t="shared" si="59"/>
        <v>0.14285714285714285</v>
      </c>
    </row>
    <row r="326" spans="1:24" x14ac:dyDescent="0.3">
      <c r="A326">
        <v>325</v>
      </c>
      <c r="B326">
        <v>229</v>
      </c>
      <c r="C326" t="str">
        <f>VLOOKUP(Продажи_[[#This Row],[id товара]],Товары_[],3,FALSE)</f>
        <v>Сава</v>
      </c>
      <c r="D326" t="str">
        <f>VLOOKUP(Продажи_[[#This Row],[id товара]],Товары_[],2,FALSE)</f>
        <v>Мясо</v>
      </c>
      <c r="E326" s="22">
        <v>173</v>
      </c>
      <c r="F326" s="21">
        <f t="shared" si="60"/>
        <v>271.74545454545455</v>
      </c>
      <c r="G326" s="26">
        <f t="shared" si="61"/>
        <v>-0.36337481600428212</v>
      </c>
      <c r="H326" s="31">
        <f t="shared" si="62"/>
        <v>212.8125</v>
      </c>
      <c r="I326" s="26">
        <f t="shared" si="63"/>
        <v>-0.18707782672540385</v>
      </c>
      <c r="J326">
        <v>4</v>
      </c>
      <c r="K326" s="22">
        <v>692</v>
      </c>
      <c r="L326" s="1">
        <v>45038</v>
      </c>
      <c r="M326" t="s">
        <v>80</v>
      </c>
      <c r="N326">
        <v>327</v>
      </c>
      <c r="O326" t="str">
        <f>VLOOKUP(N326,Клиенты_[],4,FALSE)</f>
        <v>нет</v>
      </c>
      <c r="P326" s="35">
        <f>VLOOKUP(N326,Клиенты_[],5,FALSE)</f>
        <v>44565</v>
      </c>
      <c r="Q326" s="23">
        <f t="shared" si="64"/>
        <v>473</v>
      </c>
      <c r="R326" t="str">
        <f>VLOOKUP(N326,Клиенты_[],7,FALSE)</f>
        <v>Таджикистан</v>
      </c>
      <c r="S326" s="20" t="str">
        <f>VLOOKUP(N326,Клиенты_[],8,FALSE)</f>
        <v>Маргарита</v>
      </c>
      <c r="T326" s="20">
        <f t="shared" si="65"/>
        <v>3</v>
      </c>
      <c r="U326" s="20">
        <f t="shared" si="66"/>
        <v>1510</v>
      </c>
      <c r="V326" s="20">
        <f t="shared" si="67"/>
        <v>503.33333333333331</v>
      </c>
      <c r="W326" s="20">
        <f t="shared" si="68"/>
        <v>186</v>
      </c>
      <c r="X326" s="20">
        <f t="shared" si="59"/>
        <v>0.33333333333333331</v>
      </c>
    </row>
    <row r="327" spans="1:24" x14ac:dyDescent="0.3">
      <c r="A327">
        <v>326</v>
      </c>
      <c r="B327">
        <v>486</v>
      </c>
      <c r="C327" t="str">
        <f>VLOOKUP(Продажи_[[#This Row],[id товара]],Товары_[],3,FALSE)</f>
        <v>Илецкая</v>
      </c>
      <c r="D327" t="str">
        <f>VLOOKUP(Продажи_[[#This Row],[id товара]],Товары_[],2,FALSE)</f>
        <v>Соль</v>
      </c>
      <c r="E327" s="22">
        <v>213</v>
      </c>
      <c r="F327" s="21">
        <f t="shared" si="60"/>
        <v>264.8679245283019</v>
      </c>
      <c r="G327" s="26">
        <f t="shared" si="61"/>
        <v>-0.19582561618464167</v>
      </c>
      <c r="H327" s="31">
        <f t="shared" si="62"/>
        <v>238.16666666666666</v>
      </c>
      <c r="I327" s="26">
        <f t="shared" si="63"/>
        <v>-0.10566829951014689</v>
      </c>
      <c r="J327">
        <v>1</v>
      </c>
      <c r="K327" s="22">
        <v>213</v>
      </c>
      <c r="L327" s="1">
        <v>45279</v>
      </c>
      <c r="M327" t="s">
        <v>84</v>
      </c>
      <c r="N327">
        <v>58</v>
      </c>
      <c r="O327" t="str">
        <f>VLOOKUP(N327,Клиенты_[],4,FALSE)</f>
        <v>нет</v>
      </c>
      <c r="P327" s="35">
        <f>VLOOKUP(N327,Клиенты_[],5,FALSE)</f>
        <v>44628</v>
      </c>
      <c r="Q327" s="23">
        <f t="shared" si="64"/>
        <v>651</v>
      </c>
      <c r="R327" t="str">
        <f>VLOOKUP(N327,Клиенты_[],7,FALSE)</f>
        <v>Беларусь</v>
      </c>
      <c r="S327" s="20" t="str">
        <f>VLOOKUP(N327,Клиенты_[],8,FALSE)</f>
        <v>Алина</v>
      </c>
      <c r="T327" s="20">
        <f t="shared" si="65"/>
        <v>2</v>
      </c>
      <c r="U327" s="20">
        <f t="shared" si="66"/>
        <v>263</v>
      </c>
      <c r="V327" s="20">
        <f t="shared" si="67"/>
        <v>131.5</v>
      </c>
      <c r="W327" s="20">
        <f t="shared" si="68"/>
        <v>122</v>
      </c>
      <c r="X327" s="20">
        <f t="shared" si="59"/>
        <v>0.5</v>
      </c>
    </row>
    <row r="328" spans="1:24" x14ac:dyDescent="0.3">
      <c r="A328">
        <v>327</v>
      </c>
      <c r="B328">
        <v>353</v>
      </c>
      <c r="C328" t="str">
        <f>VLOOKUP(Продажи_[[#This Row],[id товара]],Товары_[],3,FALSE)</f>
        <v>Паста Зара</v>
      </c>
      <c r="D328" t="str">
        <f>VLOOKUP(Продажи_[[#This Row],[id товара]],Товары_[],2,FALSE)</f>
        <v>Макароны</v>
      </c>
      <c r="E328" s="22">
        <v>115</v>
      </c>
      <c r="F328" s="21">
        <f t="shared" si="60"/>
        <v>265.47674418604652</v>
      </c>
      <c r="G328" s="26">
        <f t="shared" si="61"/>
        <v>-0.56681704699750335</v>
      </c>
      <c r="H328" s="31">
        <f t="shared" si="62"/>
        <v>276.67567567567568</v>
      </c>
      <c r="I328" s="26">
        <f t="shared" si="63"/>
        <v>-0.5843508840480609</v>
      </c>
      <c r="J328">
        <v>2</v>
      </c>
      <c r="K328" s="22">
        <v>230</v>
      </c>
      <c r="L328" s="1">
        <v>45087</v>
      </c>
      <c r="M328" t="s">
        <v>75</v>
      </c>
      <c r="N328">
        <v>446</v>
      </c>
      <c r="O328" t="str">
        <f>VLOOKUP(N328,Клиенты_[],4,FALSE)</f>
        <v>да</v>
      </c>
      <c r="P328" s="35">
        <f>VLOOKUP(N328,Клиенты_[],5,FALSE)</f>
        <v>44671</v>
      </c>
      <c r="Q328" s="23">
        <f t="shared" si="64"/>
        <v>416</v>
      </c>
      <c r="R328" t="str">
        <f>VLOOKUP(N328,Клиенты_[],7,FALSE)</f>
        <v>Таджикистан</v>
      </c>
      <c r="S328" s="20" t="str">
        <f>VLOOKUP(N328,Клиенты_[],8,FALSE)</f>
        <v>Лора</v>
      </c>
      <c r="T328" s="20">
        <f t="shared" si="65"/>
        <v>3</v>
      </c>
      <c r="U328" s="20">
        <f t="shared" si="66"/>
        <v>1224</v>
      </c>
      <c r="V328" s="20">
        <f t="shared" si="67"/>
        <v>408</v>
      </c>
      <c r="W328" s="20">
        <f t="shared" si="68"/>
        <v>186</v>
      </c>
      <c r="X328" s="20">
        <f t="shared" si="59"/>
        <v>0.33333333333333331</v>
      </c>
    </row>
    <row r="329" spans="1:24" x14ac:dyDescent="0.3">
      <c r="A329">
        <v>328</v>
      </c>
      <c r="B329">
        <v>65</v>
      </c>
      <c r="C329" t="str">
        <f>VLOOKUP(Продажи_[[#This Row],[id товара]],Товары_[],3,FALSE)</f>
        <v>Хлебный Дом</v>
      </c>
      <c r="D329" t="str">
        <f>VLOOKUP(Продажи_[[#This Row],[id товара]],Товары_[],2,FALSE)</f>
        <v>Хлеб</v>
      </c>
      <c r="E329" s="22">
        <v>455</v>
      </c>
      <c r="F329" s="21">
        <f t="shared" si="60"/>
        <v>300.31818181818181</v>
      </c>
      <c r="G329" s="26">
        <f t="shared" si="61"/>
        <v>0.51505978507643402</v>
      </c>
      <c r="H329" s="31">
        <f t="shared" si="62"/>
        <v>281.73333333333335</v>
      </c>
      <c r="I329" s="26">
        <f t="shared" si="63"/>
        <v>0.61500236630383331</v>
      </c>
      <c r="J329">
        <v>5</v>
      </c>
      <c r="K329" s="22">
        <v>2275</v>
      </c>
      <c r="L329" s="1">
        <v>45370</v>
      </c>
      <c r="M329" t="s">
        <v>76</v>
      </c>
      <c r="N329">
        <v>117</v>
      </c>
      <c r="O329" t="str">
        <f>VLOOKUP(N329,Клиенты_[],4,FALSE)</f>
        <v>да</v>
      </c>
      <c r="P329" s="35">
        <f>VLOOKUP(N329,Клиенты_[],5,FALSE)</f>
        <v>44706</v>
      </c>
      <c r="Q329" s="23">
        <f t="shared" si="64"/>
        <v>664</v>
      </c>
      <c r="R329" t="str">
        <f>VLOOKUP(N329,Клиенты_[],7,FALSE)</f>
        <v>Украина</v>
      </c>
      <c r="S329" s="20" t="str">
        <f>VLOOKUP(N329,Клиенты_[],8,FALSE)</f>
        <v>Мирон</v>
      </c>
      <c r="T329" s="20">
        <f t="shared" si="65"/>
        <v>3</v>
      </c>
      <c r="U329" s="20">
        <f t="shared" si="66"/>
        <v>3141</v>
      </c>
      <c r="V329" s="20">
        <f t="shared" si="67"/>
        <v>1047</v>
      </c>
      <c r="W329" s="20">
        <f t="shared" si="68"/>
        <v>187</v>
      </c>
      <c r="X329" s="20">
        <f t="shared" si="59"/>
        <v>0.33333333333333331</v>
      </c>
    </row>
    <row r="330" spans="1:24" x14ac:dyDescent="0.3">
      <c r="A330">
        <v>329</v>
      </c>
      <c r="B330">
        <v>490</v>
      </c>
      <c r="C330" t="str">
        <f>VLOOKUP(Продажи_[[#This Row],[id товара]],Товары_[],3,FALSE)</f>
        <v>Сырная долина</v>
      </c>
      <c r="D330" t="str">
        <f>VLOOKUP(Продажи_[[#This Row],[id товара]],Товары_[],2,FALSE)</f>
        <v>Сыр</v>
      </c>
      <c r="E330" s="22">
        <v>176</v>
      </c>
      <c r="F330" s="21">
        <f t="shared" si="60"/>
        <v>262.63492063492066</v>
      </c>
      <c r="G330" s="26">
        <f t="shared" si="61"/>
        <v>-0.3298682461017769</v>
      </c>
      <c r="H330" s="31">
        <f t="shared" si="62"/>
        <v>271</v>
      </c>
      <c r="I330" s="26">
        <f t="shared" si="63"/>
        <v>-0.35055350553505538</v>
      </c>
      <c r="J330">
        <v>3</v>
      </c>
      <c r="K330" s="22">
        <v>528</v>
      </c>
      <c r="L330" s="1">
        <v>45183</v>
      </c>
      <c r="M330" t="s">
        <v>83</v>
      </c>
      <c r="N330">
        <v>32</v>
      </c>
      <c r="O330" t="str">
        <f>VLOOKUP(N330,Клиенты_[],4,FALSE)</f>
        <v>да</v>
      </c>
      <c r="P330" s="35">
        <f>VLOOKUP(N330,Клиенты_[],5,FALSE)</f>
        <v>44922</v>
      </c>
      <c r="Q330" s="23">
        <f t="shared" si="64"/>
        <v>261</v>
      </c>
      <c r="R330" t="str">
        <f>VLOOKUP(N330,Клиенты_[],7,FALSE)</f>
        <v>Узбекистан</v>
      </c>
      <c r="S330" s="20" t="str">
        <f>VLOOKUP(N330,Клиенты_[],8,FALSE)</f>
        <v>Гущин</v>
      </c>
      <c r="T330" s="20">
        <f t="shared" si="65"/>
        <v>3</v>
      </c>
      <c r="U330" s="20">
        <f t="shared" si="66"/>
        <v>2221</v>
      </c>
      <c r="V330" s="20">
        <f t="shared" si="67"/>
        <v>740.33333333333337</v>
      </c>
      <c r="W330" s="20">
        <f t="shared" si="68"/>
        <v>191</v>
      </c>
      <c r="X330" s="20">
        <f t="shared" si="59"/>
        <v>0.33333333333333331</v>
      </c>
    </row>
    <row r="331" spans="1:24" x14ac:dyDescent="0.3">
      <c r="A331">
        <v>553</v>
      </c>
      <c r="B331">
        <v>388</v>
      </c>
      <c r="C331" t="str">
        <f>VLOOKUP(Продажи_[[#This Row],[id товара]],Товары_[],3,FALSE)</f>
        <v>Меридиан</v>
      </c>
      <c r="D331" t="str">
        <f>VLOOKUP(Продажи_[[#This Row],[id товара]],Товары_[],2,FALSE)</f>
        <v>Рыба</v>
      </c>
      <c r="E331" s="22">
        <v>107</v>
      </c>
      <c r="F331" s="21">
        <f t="shared" si="60"/>
        <v>258.5128205128205</v>
      </c>
      <c r="G331" s="26">
        <f t="shared" si="61"/>
        <v>-0.5860940289625074</v>
      </c>
      <c r="H331" s="31">
        <f t="shared" si="62"/>
        <v>260.64705882352939</v>
      </c>
      <c r="I331" s="26">
        <f t="shared" si="63"/>
        <v>-0.58948318663958466</v>
      </c>
      <c r="J331">
        <v>1</v>
      </c>
      <c r="K331" s="22">
        <v>107</v>
      </c>
      <c r="L331" s="1">
        <v>45137</v>
      </c>
      <c r="M331" t="s">
        <v>69</v>
      </c>
      <c r="N331">
        <v>179</v>
      </c>
      <c r="O331" t="str">
        <f>VLOOKUP(N331,Клиенты_[],4,FALSE)</f>
        <v>да</v>
      </c>
      <c r="P331" s="35">
        <f>VLOOKUP(N331,Клиенты_[],5,FALSE)</f>
        <v>44833</v>
      </c>
      <c r="Q331" s="23">
        <f t="shared" si="64"/>
        <v>304</v>
      </c>
      <c r="R331" t="str">
        <f>VLOOKUP(N331,Клиенты_[],7,FALSE)</f>
        <v>Россия</v>
      </c>
      <c r="S331" s="20" t="str">
        <f>VLOOKUP(N331,Клиенты_[],8,FALSE)</f>
        <v>Капустина</v>
      </c>
      <c r="T331" s="20">
        <f t="shared" si="65"/>
        <v>3</v>
      </c>
      <c r="U331" s="20">
        <f t="shared" si="66"/>
        <v>1833</v>
      </c>
      <c r="V331" s="20">
        <f t="shared" si="67"/>
        <v>611</v>
      </c>
      <c r="W331" s="20">
        <f t="shared" si="68"/>
        <v>314</v>
      </c>
      <c r="X331" s="20">
        <f t="shared" si="59"/>
        <v>0.33333333333333331</v>
      </c>
    </row>
    <row r="332" spans="1:24" x14ac:dyDescent="0.3">
      <c r="A332">
        <v>331</v>
      </c>
      <c r="B332">
        <v>17</v>
      </c>
      <c r="C332" t="str">
        <f>VLOOKUP(Продажи_[[#This Row],[id товара]],Товары_[],3,FALSE)</f>
        <v>Jacobs</v>
      </c>
      <c r="D332" t="str">
        <f>VLOOKUP(Продажи_[[#This Row],[id товара]],Товары_[],2,FALSE)</f>
        <v>Кофе</v>
      </c>
      <c r="E332" s="22">
        <v>212</v>
      </c>
      <c r="F332" s="21">
        <f t="shared" si="60"/>
        <v>249.02380952380952</v>
      </c>
      <c r="G332" s="26">
        <f t="shared" si="61"/>
        <v>-0.14867578162348216</v>
      </c>
      <c r="H332" s="31">
        <f t="shared" si="62"/>
        <v>276.21052631578948</v>
      </c>
      <c r="I332" s="26">
        <f t="shared" si="63"/>
        <v>-0.23246951219512202</v>
      </c>
      <c r="J332">
        <v>3</v>
      </c>
      <c r="K332" s="22">
        <v>636</v>
      </c>
      <c r="L332" s="1">
        <v>45366</v>
      </c>
      <c r="M332" t="s">
        <v>80</v>
      </c>
      <c r="N332">
        <v>111</v>
      </c>
      <c r="O332" t="str">
        <f>VLOOKUP(N332,Клиенты_[],4,FALSE)</f>
        <v>да</v>
      </c>
      <c r="P332" s="35">
        <f>VLOOKUP(N332,Клиенты_[],5,FALSE)</f>
        <v>44804</v>
      </c>
      <c r="Q332" s="23">
        <f t="shared" si="64"/>
        <v>562</v>
      </c>
      <c r="R332" t="str">
        <f>VLOOKUP(N332,Клиенты_[],7,FALSE)</f>
        <v>Узбекистан</v>
      </c>
      <c r="S332" s="20" t="str">
        <f>VLOOKUP(N332,Клиенты_[],8,FALSE)</f>
        <v>Эмилия</v>
      </c>
      <c r="T332" s="20">
        <f t="shared" si="65"/>
        <v>3</v>
      </c>
      <c r="U332" s="20">
        <f t="shared" si="66"/>
        <v>3241</v>
      </c>
      <c r="V332" s="20">
        <f t="shared" si="67"/>
        <v>1080.3333333333333</v>
      </c>
      <c r="W332" s="20">
        <f t="shared" si="68"/>
        <v>191</v>
      </c>
      <c r="X332" s="20">
        <f t="shared" si="59"/>
        <v>0.33333333333333331</v>
      </c>
    </row>
    <row r="333" spans="1:24" x14ac:dyDescent="0.3">
      <c r="A333">
        <v>629</v>
      </c>
      <c r="B333">
        <v>310</v>
      </c>
      <c r="C333" t="str">
        <f>VLOOKUP(Продажи_[[#This Row],[id товара]],Товары_[],3,FALSE)</f>
        <v>Паста Зара</v>
      </c>
      <c r="D333" t="str">
        <f>VLOOKUP(Продажи_[[#This Row],[id товара]],Товары_[],2,FALSE)</f>
        <v>Макароны</v>
      </c>
      <c r="E333" s="22">
        <v>404</v>
      </c>
      <c r="F333" s="21">
        <f t="shared" si="60"/>
        <v>265.47674418604652</v>
      </c>
      <c r="G333" s="26">
        <f t="shared" si="61"/>
        <v>0.52179054793920554</v>
      </c>
      <c r="H333" s="31">
        <f t="shared" si="62"/>
        <v>276.67567567567568</v>
      </c>
      <c r="I333" s="26">
        <f t="shared" si="63"/>
        <v>0.46019341603985531</v>
      </c>
      <c r="J333">
        <v>4</v>
      </c>
      <c r="K333" s="22">
        <v>1616</v>
      </c>
      <c r="L333" s="1">
        <v>45031</v>
      </c>
      <c r="M333" t="s">
        <v>74</v>
      </c>
      <c r="N333">
        <v>179</v>
      </c>
      <c r="O333" t="str">
        <f>VLOOKUP(N333,Клиенты_[],4,FALSE)</f>
        <v>да</v>
      </c>
      <c r="P333" s="35">
        <f>VLOOKUP(N333,Клиенты_[],5,FALSE)</f>
        <v>44833</v>
      </c>
      <c r="Q333" s="23">
        <f t="shared" si="64"/>
        <v>198</v>
      </c>
      <c r="R333" t="str">
        <f>VLOOKUP(N333,Клиенты_[],7,FALSE)</f>
        <v>Россия</v>
      </c>
      <c r="S333" s="20" t="str">
        <f>VLOOKUP(N333,Клиенты_[],8,FALSE)</f>
        <v>Капустина</v>
      </c>
      <c r="T333" s="20">
        <f t="shared" si="65"/>
        <v>3</v>
      </c>
      <c r="U333" s="20">
        <f t="shared" si="66"/>
        <v>1833</v>
      </c>
      <c r="V333" s="20">
        <f t="shared" si="67"/>
        <v>611</v>
      </c>
      <c r="W333" s="20">
        <f t="shared" si="68"/>
        <v>314</v>
      </c>
      <c r="X333" s="20">
        <f t="shared" si="59"/>
        <v>0.33333333333333331</v>
      </c>
    </row>
    <row r="334" spans="1:24" x14ac:dyDescent="0.3">
      <c r="A334">
        <v>333</v>
      </c>
      <c r="B334">
        <v>23</v>
      </c>
      <c r="C334" t="str">
        <f>VLOOKUP(Продажи_[[#This Row],[id товара]],Товары_[],3,FALSE)</f>
        <v>Санта Бремор</v>
      </c>
      <c r="D334" t="str">
        <f>VLOOKUP(Продажи_[[#This Row],[id товара]],Товары_[],2,FALSE)</f>
        <v>Рыба</v>
      </c>
      <c r="E334" s="22">
        <v>476</v>
      </c>
      <c r="F334" s="21">
        <f t="shared" si="60"/>
        <v>258.5128205128205</v>
      </c>
      <c r="G334" s="26">
        <f t="shared" si="61"/>
        <v>0.8413013291013689</v>
      </c>
      <c r="H334" s="31">
        <f t="shared" si="62"/>
        <v>216.4</v>
      </c>
      <c r="I334" s="26">
        <f t="shared" si="63"/>
        <v>1.1996303142329019</v>
      </c>
      <c r="J334">
        <v>3</v>
      </c>
      <c r="K334" s="22">
        <v>1428</v>
      </c>
      <c r="L334" s="1">
        <v>45102</v>
      </c>
      <c r="M334" t="s">
        <v>68</v>
      </c>
      <c r="N334">
        <v>283</v>
      </c>
      <c r="O334" t="str">
        <f>VLOOKUP(N334,Клиенты_[],4,FALSE)</f>
        <v>нет</v>
      </c>
      <c r="P334" s="35">
        <f>VLOOKUP(N334,Клиенты_[],5,FALSE)</f>
        <v>44889</v>
      </c>
      <c r="Q334" s="23">
        <f t="shared" si="64"/>
        <v>213</v>
      </c>
      <c r="R334" t="str">
        <f>VLOOKUP(N334,Клиенты_[],7,FALSE)</f>
        <v>Таджикистан</v>
      </c>
      <c r="S334" s="20" t="str">
        <f>VLOOKUP(N334,Клиенты_[],8,FALSE)</f>
        <v>Валерьян</v>
      </c>
      <c r="T334" s="20">
        <f t="shared" si="65"/>
        <v>5</v>
      </c>
      <c r="U334" s="20">
        <f t="shared" si="66"/>
        <v>4461</v>
      </c>
      <c r="V334" s="20">
        <f t="shared" si="67"/>
        <v>892.2</v>
      </c>
      <c r="W334" s="20">
        <f t="shared" si="68"/>
        <v>186</v>
      </c>
      <c r="X334" s="20">
        <f t="shared" si="59"/>
        <v>0.2</v>
      </c>
    </row>
    <row r="335" spans="1:24" x14ac:dyDescent="0.3">
      <c r="A335">
        <v>334</v>
      </c>
      <c r="B335">
        <v>99</v>
      </c>
      <c r="C335" t="str">
        <f>VLOOKUP(Продажи_[[#This Row],[id товара]],Товары_[],3,FALSE)</f>
        <v>Семко</v>
      </c>
      <c r="D335" t="str">
        <f>VLOOKUP(Продажи_[[#This Row],[id товара]],Товары_[],2,FALSE)</f>
        <v>Овощи</v>
      </c>
      <c r="E335" s="22">
        <v>51</v>
      </c>
      <c r="F335" s="21">
        <f t="shared" si="60"/>
        <v>250.48780487804879</v>
      </c>
      <c r="G335" s="26">
        <f t="shared" si="61"/>
        <v>-0.79639727361246349</v>
      </c>
      <c r="H335" s="31">
        <f t="shared" si="62"/>
        <v>208</v>
      </c>
      <c r="I335" s="26">
        <f t="shared" si="63"/>
        <v>-0.75480769230769229</v>
      </c>
      <c r="J335">
        <v>5</v>
      </c>
      <c r="K335" s="22">
        <v>255</v>
      </c>
      <c r="L335" s="1">
        <v>45423</v>
      </c>
      <c r="M335" t="s">
        <v>73</v>
      </c>
      <c r="N335">
        <v>265</v>
      </c>
      <c r="O335" t="str">
        <f>VLOOKUP(N335,Клиенты_[],4,FALSE)</f>
        <v>нет</v>
      </c>
      <c r="P335" s="35">
        <f>VLOOKUP(N335,Клиенты_[],5,FALSE)</f>
        <v>44756</v>
      </c>
      <c r="Q335" s="23">
        <f t="shared" si="64"/>
        <v>667</v>
      </c>
      <c r="R335" t="str">
        <f>VLOOKUP(N335,Клиенты_[],7,FALSE)</f>
        <v>Узбекистан</v>
      </c>
      <c r="S335" s="20" t="str">
        <f>VLOOKUP(N335,Клиенты_[],8,FALSE)</f>
        <v>Эраст</v>
      </c>
      <c r="T335" s="20">
        <f t="shared" si="65"/>
        <v>5</v>
      </c>
      <c r="U335" s="20">
        <f t="shared" si="66"/>
        <v>3450</v>
      </c>
      <c r="V335" s="20">
        <f t="shared" si="67"/>
        <v>690</v>
      </c>
      <c r="W335" s="20">
        <f t="shared" si="68"/>
        <v>191</v>
      </c>
      <c r="X335" s="20">
        <f t="shared" si="59"/>
        <v>0.2</v>
      </c>
    </row>
    <row r="336" spans="1:24" x14ac:dyDescent="0.3">
      <c r="A336">
        <v>335</v>
      </c>
      <c r="B336">
        <v>196</v>
      </c>
      <c r="C336" t="str">
        <f>VLOOKUP(Продажи_[[#This Row],[id товара]],Товары_[],3,FALSE)</f>
        <v>Рот Фронт</v>
      </c>
      <c r="D336" t="str">
        <f>VLOOKUP(Продажи_[[#This Row],[id товара]],Товары_[],2,FALSE)</f>
        <v>Конфеты</v>
      </c>
      <c r="E336" s="22">
        <v>452</v>
      </c>
      <c r="F336" s="21">
        <f t="shared" si="60"/>
        <v>267.85483870967744</v>
      </c>
      <c r="G336" s="26">
        <f t="shared" si="61"/>
        <v>0.68748118263382896</v>
      </c>
      <c r="H336" s="31">
        <f t="shared" si="62"/>
        <v>288.23809523809524</v>
      </c>
      <c r="I336" s="26">
        <f t="shared" si="63"/>
        <v>0.56814802577234436</v>
      </c>
      <c r="J336">
        <v>2</v>
      </c>
      <c r="K336" s="22">
        <v>904</v>
      </c>
      <c r="L336" s="1">
        <v>45337</v>
      </c>
      <c r="M336" t="s">
        <v>66</v>
      </c>
      <c r="N336">
        <v>136</v>
      </c>
      <c r="O336" t="str">
        <f>VLOOKUP(N336,Клиенты_[],4,FALSE)</f>
        <v>да</v>
      </c>
      <c r="P336" s="35">
        <f>VLOOKUP(N336,Клиенты_[],5,FALSE)</f>
        <v>44860</v>
      </c>
      <c r="Q336" s="23">
        <f t="shared" si="64"/>
        <v>477</v>
      </c>
      <c r="R336" t="str">
        <f>VLOOKUP(N336,Клиенты_[],7,FALSE)</f>
        <v>Украина</v>
      </c>
      <c r="S336" s="20" t="str">
        <f>VLOOKUP(N336,Клиенты_[],8,FALSE)</f>
        <v>Ефрем</v>
      </c>
      <c r="T336" s="20">
        <f t="shared" si="65"/>
        <v>6</v>
      </c>
      <c r="U336" s="20">
        <f t="shared" si="66"/>
        <v>5506</v>
      </c>
      <c r="V336" s="20">
        <f t="shared" si="67"/>
        <v>917.66666666666663</v>
      </c>
      <c r="W336" s="20">
        <f t="shared" si="68"/>
        <v>187</v>
      </c>
      <c r="X336" s="20">
        <f t="shared" si="59"/>
        <v>0.16666666666666666</v>
      </c>
    </row>
    <row r="337" spans="1:24" x14ac:dyDescent="0.3">
      <c r="A337">
        <v>336</v>
      </c>
      <c r="B337">
        <v>415</v>
      </c>
      <c r="C337" t="str">
        <f>VLOOKUP(Продажи_[[#This Row],[id товара]],Товары_[],3,FALSE)</f>
        <v>Pringles</v>
      </c>
      <c r="D337" t="str">
        <f>VLOOKUP(Продажи_[[#This Row],[id товара]],Товары_[],2,FALSE)</f>
        <v>Чипсы</v>
      </c>
      <c r="E337" s="22">
        <v>222</v>
      </c>
      <c r="F337" s="21">
        <f t="shared" si="60"/>
        <v>273.72549019607845</v>
      </c>
      <c r="G337" s="26">
        <f t="shared" si="61"/>
        <v>-0.18896848137535827</v>
      </c>
      <c r="H337" s="31">
        <f t="shared" si="62"/>
        <v>280.23809523809524</v>
      </c>
      <c r="I337" s="26">
        <f t="shared" si="63"/>
        <v>-0.20781648258283769</v>
      </c>
      <c r="J337">
        <v>3</v>
      </c>
      <c r="K337" s="22">
        <v>666</v>
      </c>
      <c r="L337" s="1">
        <v>45161</v>
      </c>
      <c r="M337" t="s">
        <v>82</v>
      </c>
      <c r="N337">
        <v>395</v>
      </c>
      <c r="O337" t="str">
        <f>VLOOKUP(N337,Клиенты_[],4,FALSE)</f>
        <v>нет</v>
      </c>
      <c r="P337" s="35">
        <f>VLOOKUP(N337,Клиенты_[],5,FALSE)</f>
        <v>44890</v>
      </c>
      <c r="Q337" s="23">
        <f t="shared" si="64"/>
        <v>271</v>
      </c>
      <c r="R337" t="str">
        <f>VLOOKUP(N337,Клиенты_[],7,FALSE)</f>
        <v>Узбекистан</v>
      </c>
      <c r="S337" s="20" t="str">
        <f>VLOOKUP(N337,Клиенты_[],8,FALSE)</f>
        <v>Мина</v>
      </c>
      <c r="T337" s="20">
        <f t="shared" si="65"/>
        <v>3</v>
      </c>
      <c r="U337" s="20">
        <f t="shared" si="66"/>
        <v>1326</v>
      </c>
      <c r="V337" s="20">
        <f t="shared" si="67"/>
        <v>442</v>
      </c>
      <c r="W337" s="20">
        <f t="shared" si="68"/>
        <v>191</v>
      </c>
      <c r="X337" s="20">
        <f t="shared" si="59"/>
        <v>0.33333333333333331</v>
      </c>
    </row>
    <row r="338" spans="1:24" x14ac:dyDescent="0.3">
      <c r="A338">
        <v>337</v>
      </c>
      <c r="B338">
        <v>328</v>
      </c>
      <c r="C338" t="str">
        <f>VLOOKUP(Продажи_[[#This Row],[id товара]],Товары_[],3,FALSE)</f>
        <v>Русская картошка</v>
      </c>
      <c r="D338" t="str">
        <f>VLOOKUP(Продажи_[[#This Row],[id товара]],Товары_[],2,FALSE)</f>
        <v>Чипсы</v>
      </c>
      <c r="E338" s="22">
        <v>100</v>
      </c>
      <c r="F338" s="21">
        <f t="shared" si="60"/>
        <v>273.72549019607845</v>
      </c>
      <c r="G338" s="26">
        <f t="shared" si="61"/>
        <v>-0.63467048710601714</v>
      </c>
      <c r="H338" s="31">
        <f t="shared" si="62"/>
        <v>241.83333333333334</v>
      </c>
      <c r="I338" s="26">
        <f t="shared" si="63"/>
        <v>-0.58649207443142659</v>
      </c>
      <c r="J338">
        <v>1</v>
      </c>
      <c r="K338" s="22">
        <v>100</v>
      </c>
      <c r="L338" s="1">
        <v>45077</v>
      </c>
      <c r="M338" t="s">
        <v>70</v>
      </c>
      <c r="N338">
        <v>391</v>
      </c>
      <c r="O338" t="str">
        <f>VLOOKUP(N338,Клиенты_[],4,FALSE)</f>
        <v>да</v>
      </c>
      <c r="P338" s="35">
        <f>VLOOKUP(N338,Клиенты_[],5,FALSE)</f>
        <v>44675</v>
      </c>
      <c r="Q338" s="23">
        <f t="shared" si="64"/>
        <v>402</v>
      </c>
      <c r="R338" t="str">
        <f>VLOOKUP(N338,Клиенты_[],7,FALSE)</f>
        <v>Таджикистан</v>
      </c>
      <c r="S338" s="20" t="str">
        <f>VLOOKUP(N338,Клиенты_[],8,FALSE)</f>
        <v>Вероника</v>
      </c>
      <c r="T338" s="20">
        <f t="shared" si="65"/>
        <v>2</v>
      </c>
      <c r="U338" s="20">
        <f t="shared" si="66"/>
        <v>560</v>
      </c>
      <c r="V338" s="20">
        <f t="shared" si="67"/>
        <v>280</v>
      </c>
      <c r="W338" s="20">
        <f t="shared" si="68"/>
        <v>186</v>
      </c>
      <c r="X338" s="20">
        <f t="shared" si="59"/>
        <v>0.5</v>
      </c>
    </row>
    <row r="339" spans="1:24" x14ac:dyDescent="0.3">
      <c r="A339">
        <v>330</v>
      </c>
      <c r="B339">
        <v>188</v>
      </c>
      <c r="C339" t="str">
        <f>VLOOKUP(Продажи_[[#This Row],[id товара]],Товары_[],3,FALSE)</f>
        <v>Вимм-Билль-Данн</v>
      </c>
      <c r="D339" t="str">
        <f>VLOOKUP(Продажи_[[#This Row],[id товара]],Товары_[],2,FALSE)</f>
        <v>Молоко</v>
      </c>
      <c r="E339" s="22">
        <v>154</v>
      </c>
      <c r="F339" s="21">
        <f t="shared" si="60"/>
        <v>294.95238095238096</v>
      </c>
      <c r="G339" s="26">
        <f t="shared" si="61"/>
        <v>-0.47788182111721023</v>
      </c>
      <c r="H339" s="31">
        <f t="shared" si="62"/>
        <v>193.5</v>
      </c>
      <c r="I339" s="26">
        <f t="shared" si="63"/>
        <v>-0.20413436692506459</v>
      </c>
      <c r="J339">
        <v>4</v>
      </c>
      <c r="K339" s="22">
        <v>616</v>
      </c>
      <c r="L339" s="1">
        <v>45243</v>
      </c>
      <c r="M339" t="s">
        <v>84</v>
      </c>
      <c r="N339">
        <v>187</v>
      </c>
      <c r="O339" t="str">
        <f>VLOOKUP(N339,Клиенты_[],4,FALSE)</f>
        <v>да</v>
      </c>
      <c r="P339" s="35">
        <f>VLOOKUP(N339,Клиенты_[],5,FALSE)</f>
        <v>44848</v>
      </c>
      <c r="Q339" s="23">
        <f t="shared" si="64"/>
        <v>395</v>
      </c>
      <c r="R339" t="str">
        <f>VLOOKUP(N339,Клиенты_[],7,FALSE)</f>
        <v>Россия</v>
      </c>
      <c r="S339" s="20" t="str">
        <f>VLOOKUP(N339,Клиенты_[],8,FALSE)</f>
        <v>Юлия</v>
      </c>
      <c r="T339" s="20">
        <f t="shared" si="65"/>
        <v>1</v>
      </c>
      <c r="U339" s="20">
        <f t="shared" si="66"/>
        <v>616</v>
      </c>
      <c r="V339" s="20">
        <f t="shared" si="67"/>
        <v>616</v>
      </c>
      <c r="W339" s="20">
        <f t="shared" si="68"/>
        <v>314</v>
      </c>
      <c r="X339" s="20">
        <f t="shared" si="59"/>
        <v>1</v>
      </c>
    </row>
    <row r="340" spans="1:24" x14ac:dyDescent="0.3">
      <c r="A340">
        <v>270</v>
      </c>
      <c r="B340">
        <v>462</v>
      </c>
      <c r="C340" t="str">
        <f>VLOOKUP(Продажи_[[#This Row],[id товара]],Товары_[],3,FALSE)</f>
        <v>Белый Злат</v>
      </c>
      <c r="D340" t="str">
        <f>VLOOKUP(Продажи_[[#This Row],[id товара]],Товары_[],2,FALSE)</f>
        <v>Рис</v>
      </c>
      <c r="E340" s="22">
        <v>271</v>
      </c>
      <c r="F340" s="21">
        <f t="shared" si="60"/>
        <v>258.375</v>
      </c>
      <c r="G340" s="26">
        <f t="shared" si="61"/>
        <v>4.8863086598935679E-2</v>
      </c>
      <c r="H340" s="31">
        <f t="shared" si="62"/>
        <v>269.70588235294116</v>
      </c>
      <c r="I340" s="26">
        <f t="shared" si="63"/>
        <v>4.7982551799345963E-3</v>
      </c>
      <c r="J340">
        <v>2</v>
      </c>
      <c r="K340" s="22">
        <v>542</v>
      </c>
      <c r="L340" s="1">
        <v>44976</v>
      </c>
      <c r="M340" t="s">
        <v>66</v>
      </c>
      <c r="N340">
        <v>192</v>
      </c>
      <c r="O340" t="str">
        <f>VLOOKUP(N340,Клиенты_[],4,FALSE)</f>
        <v>да</v>
      </c>
      <c r="P340" s="35">
        <f>VLOOKUP(N340,Клиенты_[],5,FALSE)</f>
        <v>44572</v>
      </c>
      <c r="Q340" s="23">
        <f t="shared" si="64"/>
        <v>404</v>
      </c>
      <c r="R340" t="str">
        <f>VLOOKUP(N340,Клиенты_[],7,FALSE)</f>
        <v>Россия</v>
      </c>
      <c r="S340" s="20" t="str">
        <f>VLOOKUP(N340,Клиенты_[],8,FALSE)</f>
        <v>Евграф</v>
      </c>
      <c r="T340" s="20">
        <f t="shared" si="65"/>
        <v>1</v>
      </c>
      <c r="U340" s="20">
        <f t="shared" si="66"/>
        <v>542</v>
      </c>
      <c r="V340" s="20">
        <f t="shared" si="67"/>
        <v>542</v>
      </c>
      <c r="W340" s="20">
        <f t="shared" si="68"/>
        <v>314</v>
      </c>
      <c r="X340" s="20">
        <f t="shared" si="59"/>
        <v>1</v>
      </c>
    </row>
    <row r="341" spans="1:24" x14ac:dyDescent="0.3">
      <c r="A341">
        <v>340</v>
      </c>
      <c r="B341">
        <v>60</v>
      </c>
      <c r="C341" t="str">
        <f>VLOOKUP(Продажи_[[#This Row],[id товара]],Товары_[],3,FALSE)</f>
        <v>Jacobs</v>
      </c>
      <c r="D341" t="str">
        <f>VLOOKUP(Продажи_[[#This Row],[id товара]],Товары_[],2,FALSE)</f>
        <v>Кофе</v>
      </c>
      <c r="E341" s="22">
        <v>500</v>
      </c>
      <c r="F341" s="21">
        <f t="shared" si="60"/>
        <v>249.02380952380952</v>
      </c>
      <c r="G341" s="26">
        <f t="shared" si="61"/>
        <v>1.0078401376804664</v>
      </c>
      <c r="H341" s="31">
        <f t="shared" si="62"/>
        <v>276.21052631578948</v>
      </c>
      <c r="I341" s="26">
        <f t="shared" si="63"/>
        <v>0.8102134146341462</v>
      </c>
      <c r="J341">
        <v>2</v>
      </c>
      <c r="K341" s="22">
        <v>1000</v>
      </c>
      <c r="L341" s="1">
        <v>45125</v>
      </c>
      <c r="M341" t="s">
        <v>81</v>
      </c>
      <c r="N341">
        <v>145</v>
      </c>
      <c r="O341" t="str">
        <f>VLOOKUP(N341,Клиенты_[],4,FALSE)</f>
        <v>нет</v>
      </c>
      <c r="P341" s="35">
        <f>VLOOKUP(N341,Клиенты_[],5,FALSE)</f>
        <v>44653</v>
      </c>
      <c r="Q341" s="23">
        <f t="shared" si="64"/>
        <v>472</v>
      </c>
      <c r="R341" t="str">
        <f>VLOOKUP(N341,Клиенты_[],7,FALSE)</f>
        <v>Украина</v>
      </c>
      <c r="S341" s="20" t="str">
        <f>VLOOKUP(N341,Клиенты_[],8,FALSE)</f>
        <v>Юлия</v>
      </c>
      <c r="T341" s="20">
        <f t="shared" si="65"/>
        <v>2</v>
      </c>
      <c r="U341" s="20">
        <f t="shared" si="66"/>
        <v>1610</v>
      </c>
      <c r="V341" s="20">
        <f t="shared" si="67"/>
        <v>805</v>
      </c>
      <c r="W341" s="20">
        <f t="shared" si="68"/>
        <v>187</v>
      </c>
      <c r="X341" s="20">
        <f t="shared" si="59"/>
        <v>0.5</v>
      </c>
    </row>
    <row r="342" spans="1:24" x14ac:dyDescent="0.3">
      <c r="A342">
        <v>341</v>
      </c>
      <c r="B342">
        <v>76</v>
      </c>
      <c r="C342" t="str">
        <f>VLOOKUP(Продажи_[[#This Row],[id товара]],Товары_[],3,FALSE)</f>
        <v>Юбилейное</v>
      </c>
      <c r="D342" t="str">
        <f>VLOOKUP(Продажи_[[#This Row],[id товара]],Товары_[],2,FALSE)</f>
        <v>Печенье</v>
      </c>
      <c r="E342" s="22">
        <v>92</v>
      </c>
      <c r="F342" s="21">
        <f t="shared" si="60"/>
        <v>283.468085106383</v>
      </c>
      <c r="G342" s="26">
        <f t="shared" si="61"/>
        <v>-0.67544847256623886</v>
      </c>
      <c r="H342" s="31">
        <f t="shared" si="62"/>
        <v>232.44444444444446</v>
      </c>
      <c r="I342" s="26">
        <f t="shared" si="63"/>
        <v>-0.60420650095602291</v>
      </c>
      <c r="J342">
        <v>2</v>
      </c>
      <c r="K342" s="22">
        <v>184</v>
      </c>
      <c r="L342" s="1">
        <v>45232</v>
      </c>
      <c r="M342" t="s">
        <v>66</v>
      </c>
      <c r="N342">
        <v>104</v>
      </c>
      <c r="O342" t="str">
        <f>VLOOKUP(N342,Клиенты_[],4,FALSE)</f>
        <v>нет</v>
      </c>
      <c r="P342" s="35">
        <f>VLOOKUP(N342,Клиенты_[],5,FALSE)</f>
        <v>44772</v>
      </c>
      <c r="Q342" s="23">
        <f t="shared" si="64"/>
        <v>460</v>
      </c>
      <c r="R342" t="str">
        <f>VLOOKUP(N342,Клиенты_[],7,FALSE)</f>
        <v>Узбекистан</v>
      </c>
      <c r="S342" s="20" t="str">
        <f>VLOOKUP(N342,Клиенты_[],8,FALSE)</f>
        <v>Елизавета</v>
      </c>
      <c r="T342" s="20">
        <f t="shared" si="65"/>
        <v>1</v>
      </c>
      <c r="U342" s="20">
        <f t="shared" si="66"/>
        <v>184</v>
      </c>
      <c r="V342" s="20">
        <f t="shared" si="67"/>
        <v>184</v>
      </c>
      <c r="W342" s="20">
        <f t="shared" si="68"/>
        <v>191</v>
      </c>
      <c r="X342" s="20">
        <f t="shared" si="59"/>
        <v>1</v>
      </c>
    </row>
    <row r="343" spans="1:24" x14ac:dyDescent="0.3">
      <c r="A343">
        <v>342</v>
      </c>
      <c r="B343">
        <v>201</v>
      </c>
      <c r="C343" t="str">
        <f>VLOOKUP(Продажи_[[#This Row],[id товара]],Товары_[],3,FALSE)</f>
        <v>Белогорье</v>
      </c>
      <c r="D343" t="str">
        <f>VLOOKUP(Продажи_[[#This Row],[id товара]],Товары_[],2,FALSE)</f>
        <v>Печенье</v>
      </c>
      <c r="E343" s="22">
        <v>179</v>
      </c>
      <c r="F343" s="21">
        <f t="shared" si="60"/>
        <v>283.468085106383</v>
      </c>
      <c r="G343" s="26">
        <f t="shared" si="61"/>
        <v>-0.36853561510170385</v>
      </c>
      <c r="H343" s="31">
        <f t="shared" si="62"/>
        <v>249.5</v>
      </c>
      <c r="I343" s="26">
        <f t="shared" si="63"/>
        <v>-0.28256513026052099</v>
      </c>
      <c r="J343">
        <v>5</v>
      </c>
      <c r="K343" s="22">
        <v>895</v>
      </c>
      <c r="L343" s="1">
        <v>45091</v>
      </c>
      <c r="M343" t="s">
        <v>71</v>
      </c>
      <c r="N343">
        <v>109</v>
      </c>
      <c r="O343" t="str">
        <f>VLOOKUP(N343,Клиенты_[],4,FALSE)</f>
        <v>да</v>
      </c>
      <c r="P343" s="35">
        <f>VLOOKUP(N343,Клиенты_[],5,FALSE)</f>
        <v>44732</v>
      </c>
      <c r="Q343" s="23">
        <f t="shared" si="64"/>
        <v>359</v>
      </c>
      <c r="R343" t="str">
        <f>VLOOKUP(N343,Клиенты_[],7,FALSE)</f>
        <v>Украина</v>
      </c>
      <c r="S343" s="20" t="str">
        <f>VLOOKUP(N343,Клиенты_[],8,FALSE)</f>
        <v>Людмила</v>
      </c>
      <c r="T343" s="20">
        <f t="shared" si="65"/>
        <v>2</v>
      </c>
      <c r="U343" s="20">
        <f t="shared" si="66"/>
        <v>1369</v>
      </c>
      <c r="V343" s="20">
        <f t="shared" si="67"/>
        <v>684.5</v>
      </c>
      <c r="W343" s="20">
        <f t="shared" si="68"/>
        <v>187</v>
      </c>
      <c r="X343" s="20">
        <f t="shared" si="59"/>
        <v>0.5</v>
      </c>
    </row>
    <row r="344" spans="1:24" x14ac:dyDescent="0.3">
      <c r="A344">
        <v>39</v>
      </c>
      <c r="B344">
        <v>45</v>
      </c>
      <c r="C344" t="str">
        <f>VLOOKUP(Продажи_[[#This Row],[id товара]],Товары_[],3,FALSE)</f>
        <v>Добрый</v>
      </c>
      <c r="D344" t="str">
        <f>VLOOKUP(Продажи_[[#This Row],[id товара]],Товары_[],2,FALSE)</f>
        <v>Сок</v>
      </c>
      <c r="E344" s="22">
        <v>60</v>
      </c>
      <c r="F344" s="21">
        <f t="shared" si="60"/>
        <v>268.60344827586209</v>
      </c>
      <c r="G344" s="26">
        <f t="shared" si="61"/>
        <v>-0.77662237627575581</v>
      </c>
      <c r="H344" s="31">
        <f t="shared" si="62"/>
        <v>242.81818181818181</v>
      </c>
      <c r="I344" s="26">
        <f t="shared" si="63"/>
        <v>-0.75290153500561585</v>
      </c>
      <c r="J344">
        <v>2</v>
      </c>
      <c r="K344" s="22">
        <v>120</v>
      </c>
      <c r="L344" s="1">
        <v>45406</v>
      </c>
      <c r="M344" t="s">
        <v>83</v>
      </c>
      <c r="N344">
        <v>194</v>
      </c>
      <c r="O344" t="str">
        <f>VLOOKUP(N344,Клиенты_[],4,FALSE)</f>
        <v>да</v>
      </c>
      <c r="P344" s="35">
        <f>VLOOKUP(N344,Клиенты_[],5,FALSE)</f>
        <v>44924</v>
      </c>
      <c r="Q344" s="23">
        <f t="shared" si="64"/>
        <v>482</v>
      </c>
      <c r="R344" t="str">
        <f>VLOOKUP(N344,Клиенты_[],7,FALSE)</f>
        <v>Россия</v>
      </c>
      <c r="S344" s="20" t="str">
        <f>VLOOKUP(N344,Клиенты_[],8,FALSE)</f>
        <v>Сила</v>
      </c>
      <c r="T344" s="20">
        <f t="shared" si="65"/>
        <v>2</v>
      </c>
      <c r="U344" s="20">
        <f t="shared" si="66"/>
        <v>1017</v>
      </c>
      <c r="V344" s="20">
        <f t="shared" si="67"/>
        <v>508.5</v>
      </c>
      <c r="W344" s="20">
        <f t="shared" si="68"/>
        <v>314</v>
      </c>
      <c r="X344" s="20">
        <f t="shared" si="59"/>
        <v>0.5</v>
      </c>
    </row>
    <row r="345" spans="1:24" x14ac:dyDescent="0.3">
      <c r="A345">
        <v>344</v>
      </c>
      <c r="B345">
        <v>210</v>
      </c>
      <c r="C345" t="str">
        <f>VLOOKUP(Продажи_[[#This Row],[id товара]],Товары_[],3,FALSE)</f>
        <v>Окраина</v>
      </c>
      <c r="D345" t="str">
        <f>VLOOKUP(Продажи_[[#This Row],[id товара]],Товары_[],2,FALSE)</f>
        <v>Колбаса</v>
      </c>
      <c r="E345" s="22">
        <v>486</v>
      </c>
      <c r="F345" s="21">
        <f t="shared" si="60"/>
        <v>286.92307692307691</v>
      </c>
      <c r="G345" s="26">
        <f t="shared" si="61"/>
        <v>0.69383378016085806</v>
      </c>
      <c r="H345" s="31">
        <f t="shared" si="62"/>
        <v>273.58333333333331</v>
      </c>
      <c r="I345" s="26">
        <f t="shared" si="63"/>
        <v>0.77642400243679566</v>
      </c>
      <c r="J345">
        <v>5</v>
      </c>
      <c r="K345" s="22">
        <v>2430</v>
      </c>
      <c r="L345" s="1">
        <v>45350</v>
      </c>
      <c r="M345" t="s">
        <v>74</v>
      </c>
      <c r="N345">
        <v>78</v>
      </c>
      <c r="O345" t="str">
        <f>VLOOKUP(N345,Клиенты_[],4,FALSE)</f>
        <v>да</v>
      </c>
      <c r="P345" s="35">
        <f>VLOOKUP(N345,Клиенты_[],5,FALSE)</f>
        <v>44658</v>
      </c>
      <c r="Q345" s="23">
        <f t="shared" si="64"/>
        <v>692</v>
      </c>
      <c r="R345" t="str">
        <f>VLOOKUP(N345,Клиенты_[],7,FALSE)</f>
        <v>Украина</v>
      </c>
      <c r="S345" s="20" t="str">
        <f>VLOOKUP(N345,Клиенты_[],8,FALSE)</f>
        <v>Иванна</v>
      </c>
      <c r="T345" s="20">
        <f t="shared" si="65"/>
        <v>1</v>
      </c>
      <c r="U345" s="20">
        <f t="shared" si="66"/>
        <v>2430</v>
      </c>
      <c r="V345" s="20">
        <f t="shared" si="67"/>
        <v>2430</v>
      </c>
      <c r="W345" s="20">
        <f t="shared" si="68"/>
        <v>187</v>
      </c>
      <c r="X345" s="20">
        <f t="shared" si="59"/>
        <v>1</v>
      </c>
    </row>
    <row r="346" spans="1:24" x14ac:dyDescent="0.3">
      <c r="A346">
        <v>345</v>
      </c>
      <c r="B346">
        <v>404</v>
      </c>
      <c r="C346" t="str">
        <f>VLOOKUP(Продажи_[[#This Row],[id товара]],Товары_[],3,FALSE)</f>
        <v>Ростагроэкспорт</v>
      </c>
      <c r="D346" t="str">
        <f>VLOOKUP(Продажи_[[#This Row],[id товара]],Товары_[],2,FALSE)</f>
        <v>Йогурт</v>
      </c>
      <c r="E346" s="22">
        <v>123</v>
      </c>
      <c r="F346" s="21">
        <f t="shared" si="60"/>
        <v>263.25423728813558</v>
      </c>
      <c r="G346" s="26">
        <f t="shared" si="61"/>
        <v>-0.53277105330929686</v>
      </c>
      <c r="H346" s="31">
        <f t="shared" si="62"/>
        <v>257.78260869565219</v>
      </c>
      <c r="I346" s="26">
        <f t="shared" si="63"/>
        <v>-0.52285376960701635</v>
      </c>
      <c r="J346">
        <v>1</v>
      </c>
      <c r="K346" s="22">
        <v>123</v>
      </c>
      <c r="L346" s="1">
        <v>45346</v>
      </c>
      <c r="M346" t="s">
        <v>78</v>
      </c>
      <c r="N346">
        <v>298</v>
      </c>
      <c r="O346" t="str">
        <f>VLOOKUP(N346,Клиенты_[],4,FALSE)</f>
        <v>да</v>
      </c>
      <c r="P346" s="35">
        <f>VLOOKUP(N346,Клиенты_[],5,FALSE)</f>
        <v>44821</v>
      </c>
      <c r="Q346" s="23">
        <f t="shared" si="64"/>
        <v>525</v>
      </c>
      <c r="R346" t="str">
        <f>VLOOKUP(N346,Клиенты_[],7,FALSE)</f>
        <v>Украина</v>
      </c>
      <c r="S346" s="20" t="str">
        <f>VLOOKUP(N346,Клиенты_[],8,FALSE)</f>
        <v>Василиса</v>
      </c>
      <c r="T346" s="20">
        <f t="shared" si="65"/>
        <v>2</v>
      </c>
      <c r="U346" s="20">
        <f t="shared" si="66"/>
        <v>608</v>
      </c>
      <c r="V346" s="20">
        <f t="shared" si="67"/>
        <v>304</v>
      </c>
      <c r="W346" s="20">
        <f t="shared" si="68"/>
        <v>187</v>
      </c>
      <c r="X346" s="20">
        <f t="shared" si="59"/>
        <v>0.5</v>
      </c>
    </row>
    <row r="347" spans="1:24" x14ac:dyDescent="0.3">
      <c r="A347">
        <v>346</v>
      </c>
      <c r="B347">
        <v>178</v>
      </c>
      <c r="C347" t="str">
        <f>VLOOKUP(Продажи_[[#This Row],[id товара]],Товары_[],3,FALSE)</f>
        <v>Ростагроэкспорт</v>
      </c>
      <c r="D347" t="str">
        <f>VLOOKUP(Продажи_[[#This Row],[id товара]],Товары_[],2,FALSE)</f>
        <v>Йогурт</v>
      </c>
      <c r="E347" s="22">
        <v>179</v>
      </c>
      <c r="F347" s="21">
        <f t="shared" si="60"/>
        <v>263.25423728813558</v>
      </c>
      <c r="G347" s="26">
        <f t="shared" si="61"/>
        <v>-0.3200489312387329</v>
      </c>
      <c r="H347" s="31">
        <f t="shared" si="62"/>
        <v>257.78260869565219</v>
      </c>
      <c r="I347" s="26">
        <f t="shared" si="63"/>
        <v>-0.30561646146061738</v>
      </c>
      <c r="J347">
        <v>1</v>
      </c>
      <c r="K347" s="22">
        <v>179</v>
      </c>
      <c r="L347" s="1">
        <v>44938</v>
      </c>
      <c r="M347" t="s">
        <v>75</v>
      </c>
      <c r="N347">
        <v>130</v>
      </c>
      <c r="O347" t="str">
        <f>VLOOKUP(N347,Клиенты_[],4,FALSE)</f>
        <v>нет</v>
      </c>
      <c r="P347" s="35">
        <f>VLOOKUP(N347,Клиенты_[],5,FALSE)</f>
        <v>44863</v>
      </c>
      <c r="Q347" s="23">
        <f t="shared" si="64"/>
        <v>75</v>
      </c>
      <c r="R347" t="str">
        <f>VLOOKUP(N347,Клиенты_[],7,FALSE)</f>
        <v>Таджикистан</v>
      </c>
      <c r="S347" s="20" t="str">
        <f>VLOOKUP(N347,Клиенты_[],8,FALSE)</f>
        <v>Виктор</v>
      </c>
      <c r="T347" s="20">
        <f t="shared" si="65"/>
        <v>5</v>
      </c>
      <c r="U347" s="20">
        <f t="shared" si="66"/>
        <v>3292</v>
      </c>
      <c r="V347" s="20">
        <f t="shared" si="67"/>
        <v>658.4</v>
      </c>
      <c r="W347" s="20">
        <f t="shared" si="68"/>
        <v>186</v>
      </c>
      <c r="X347" s="20">
        <f t="shared" si="59"/>
        <v>0.2</v>
      </c>
    </row>
    <row r="348" spans="1:24" x14ac:dyDescent="0.3">
      <c r="A348">
        <v>909</v>
      </c>
      <c r="B348">
        <v>364</v>
      </c>
      <c r="C348" t="str">
        <f>VLOOKUP(Продажи_[[#This Row],[id товара]],Товары_[],3,FALSE)</f>
        <v>Русский сахар</v>
      </c>
      <c r="D348" t="str">
        <f>VLOOKUP(Продажи_[[#This Row],[id товара]],Товары_[],2,FALSE)</f>
        <v>Сахар</v>
      </c>
      <c r="E348" s="22">
        <v>299</v>
      </c>
      <c r="F348" s="21">
        <f t="shared" si="60"/>
        <v>252.76271186440678</v>
      </c>
      <c r="G348" s="26">
        <f t="shared" si="61"/>
        <v>0.18292764701937902</v>
      </c>
      <c r="H348" s="31">
        <f t="shared" si="62"/>
        <v>293.41176470588238</v>
      </c>
      <c r="I348" s="26">
        <f t="shared" si="63"/>
        <v>1.9045709703287894E-2</v>
      </c>
      <c r="J348">
        <v>3</v>
      </c>
      <c r="K348" s="22">
        <v>897</v>
      </c>
      <c r="L348" s="1">
        <v>44932</v>
      </c>
      <c r="M348" t="s">
        <v>79</v>
      </c>
      <c r="N348">
        <v>194</v>
      </c>
      <c r="O348" t="str">
        <f>VLOOKUP(N348,Клиенты_[],4,FALSE)</f>
        <v>да</v>
      </c>
      <c r="P348" s="35">
        <f>VLOOKUP(N348,Клиенты_[],5,FALSE)</f>
        <v>44924</v>
      </c>
      <c r="Q348" s="23">
        <f t="shared" si="64"/>
        <v>8</v>
      </c>
      <c r="R348" t="str">
        <f>VLOOKUP(N348,Клиенты_[],7,FALSE)</f>
        <v>Россия</v>
      </c>
      <c r="S348" s="20" t="str">
        <f>VLOOKUP(N348,Клиенты_[],8,FALSE)</f>
        <v>Сила</v>
      </c>
      <c r="T348" s="20">
        <f t="shared" si="65"/>
        <v>2</v>
      </c>
      <c r="U348" s="20">
        <f t="shared" si="66"/>
        <v>1017</v>
      </c>
      <c r="V348" s="20">
        <f t="shared" si="67"/>
        <v>508.5</v>
      </c>
      <c r="W348" s="20">
        <f t="shared" si="68"/>
        <v>314</v>
      </c>
      <c r="X348" s="20">
        <f t="shared" si="59"/>
        <v>0.5</v>
      </c>
    </row>
    <row r="349" spans="1:24" x14ac:dyDescent="0.3">
      <c r="A349">
        <v>701</v>
      </c>
      <c r="B349">
        <v>138</v>
      </c>
      <c r="C349" t="str">
        <f>VLOOKUP(Продажи_[[#This Row],[id товара]],Товары_[],3,FALSE)</f>
        <v>Сырная долина</v>
      </c>
      <c r="D349" t="str">
        <f>VLOOKUP(Продажи_[[#This Row],[id товара]],Товары_[],2,FALSE)</f>
        <v>Сыр</v>
      </c>
      <c r="E349" s="22">
        <v>427</v>
      </c>
      <c r="F349" s="21">
        <f t="shared" si="60"/>
        <v>262.63492063492066</v>
      </c>
      <c r="G349" s="26">
        <f t="shared" si="61"/>
        <v>0.62583101655989348</v>
      </c>
      <c r="H349" s="31">
        <f t="shared" si="62"/>
        <v>271</v>
      </c>
      <c r="I349" s="26">
        <f t="shared" si="63"/>
        <v>0.57564575645756455</v>
      </c>
      <c r="J349">
        <v>5</v>
      </c>
      <c r="K349" s="22">
        <v>2135</v>
      </c>
      <c r="L349" s="1">
        <v>45145</v>
      </c>
      <c r="M349" t="s">
        <v>69</v>
      </c>
      <c r="N349">
        <v>196</v>
      </c>
      <c r="O349" t="str">
        <f>VLOOKUP(N349,Клиенты_[],4,FALSE)</f>
        <v>да</v>
      </c>
      <c r="P349" s="35">
        <f>VLOOKUP(N349,Клиенты_[],5,FALSE)</f>
        <v>44835</v>
      </c>
      <c r="Q349" s="23">
        <f t="shared" si="64"/>
        <v>310</v>
      </c>
      <c r="R349" t="str">
        <f>VLOOKUP(N349,Клиенты_[],7,FALSE)</f>
        <v>Россия</v>
      </c>
      <c r="S349" s="20" t="str">
        <f>VLOOKUP(N349,Клиенты_[],8,FALSE)</f>
        <v>Майя</v>
      </c>
      <c r="T349" s="20">
        <f t="shared" si="65"/>
        <v>2</v>
      </c>
      <c r="U349" s="20">
        <f t="shared" si="66"/>
        <v>2675</v>
      </c>
      <c r="V349" s="20">
        <f t="shared" si="67"/>
        <v>1337.5</v>
      </c>
      <c r="W349" s="20">
        <f t="shared" si="68"/>
        <v>314</v>
      </c>
      <c r="X349" s="20">
        <f t="shared" si="59"/>
        <v>0.5</v>
      </c>
    </row>
    <row r="350" spans="1:24" x14ac:dyDescent="0.3">
      <c r="A350">
        <v>349</v>
      </c>
      <c r="B350">
        <v>335</v>
      </c>
      <c r="C350" t="str">
        <f>VLOOKUP(Продажи_[[#This Row],[id товара]],Товары_[],3,FALSE)</f>
        <v>Каравай</v>
      </c>
      <c r="D350" t="str">
        <f>VLOOKUP(Продажи_[[#This Row],[id товара]],Товары_[],2,FALSE)</f>
        <v>Хлеб</v>
      </c>
      <c r="E350" s="22">
        <v>392</v>
      </c>
      <c r="F350" s="21">
        <f t="shared" si="60"/>
        <v>300.31818181818181</v>
      </c>
      <c r="G350" s="26">
        <f t="shared" si="61"/>
        <v>0.30528227637354322</v>
      </c>
      <c r="H350" s="31">
        <f t="shared" si="62"/>
        <v>331.16666666666669</v>
      </c>
      <c r="I350" s="26">
        <f t="shared" si="63"/>
        <v>0.18369401107196781</v>
      </c>
      <c r="J350">
        <v>5</v>
      </c>
      <c r="K350" s="22">
        <v>1960</v>
      </c>
      <c r="L350" s="1">
        <v>45217</v>
      </c>
      <c r="M350" t="s">
        <v>73</v>
      </c>
      <c r="N350">
        <v>307</v>
      </c>
      <c r="O350" t="str">
        <f>VLOOKUP(N350,Клиенты_[],4,FALSE)</f>
        <v>да</v>
      </c>
      <c r="P350" s="35">
        <f>VLOOKUP(N350,Клиенты_[],5,FALSE)</f>
        <v>44764</v>
      </c>
      <c r="Q350" s="23">
        <f t="shared" si="64"/>
        <v>453</v>
      </c>
      <c r="R350" t="str">
        <f>VLOOKUP(N350,Клиенты_[],7,FALSE)</f>
        <v>Беларусь</v>
      </c>
      <c r="S350" s="20" t="str">
        <f>VLOOKUP(N350,Клиенты_[],8,FALSE)</f>
        <v>Клавдия</v>
      </c>
      <c r="T350" s="20">
        <f t="shared" si="65"/>
        <v>3</v>
      </c>
      <c r="U350" s="20">
        <f t="shared" si="66"/>
        <v>4933</v>
      </c>
      <c r="V350" s="20">
        <f t="shared" si="67"/>
        <v>1644.3333333333333</v>
      </c>
      <c r="W350" s="20">
        <f t="shared" si="68"/>
        <v>122</v>
      </c>
      <c r="X350" s="20">
        <f t="shared" si="59"/>
        <v>0.33333333333333331</v>
      </c>
    </row>
    <row r="351" spans="1:24" x14ac:dyDescent="0.3">
      <c r="A351">
        <v>350</v>
      </c>
      <c r="B351">
        <v>427</v>
      </c>
      <c r="C351" t="str">
        <f>VLOOKUP(Продажи_[[#This Row],[id товара]],Товары_[],3,FALSE)</f>
        <v>Русский Хлеб</v>
      </c>
      <c r="D351" t="str">
        <f>VLOOKUP(Продажи_[[#This Row],[id товара]],Товары_[],2,FALSE)</f>
        <v>Хлеб</v>
      </c>
      <c r="E351" s="22">
        <v>273</v>
      </c>
      <c r="F351" s="21">
        <f t="shared" si="60"/>
        <v>300.31818181818181</v>
      </c>
      <c r="G351" s="26">
        <f t="shared" si="61"/>
        <v>-9.0964128954139523E-2</v>
      </c>
      <c r="H351" s="31">
        <f t="shared" si="62"/>
        <v>316.60000000000002</v>
      </c>
      <c r="I351" s="26">
        <f t="shared" si="63"/>
        <v>-0.13771320277953258</v>
      </c>
      <c r="J351">
        <v>5</v>
      </c>
      <c r="K351" s="22">
        <v>1365</v>
      </c>
      <c r="L351" s="1">
        <v>45398</v>
      </c>
      <c r="M351" t="s">
        <v>79</v>
      </c>
      <c r="N351">
        <v>190</v>
      </c>
      <c r="O351" t="str">
        <f>VLOOKUP(N351,Клиенты_[],4,FALSE)</f>
        <v>нет</v>
      </c>
      <c r="P351" s="35">
        <f>VLOOKUP(N351,Клиенты_[],5,FALSE)</f>
        <v>44689</v>
      </c>
      <c r="Q351" s="23">
        <f t="shared" si="64"/>
        <v>709</v>
      </c>
      <c r="R351" t="str">
        <f>VLOOKUP(N351,Клиенты_[],7,FALSE)</f>
        <v>Беларусь</v>
      </c>
      <c r="S351" s="20" t="str">
        <f>VLOOKUP(N351,Клиенты_[],8,FALSE)</f>
        <v>Валентина</v>
      </c>
      <c r="T351" s="20">
        <f t="shared" si="65"/>
        <v>3</v>
      </c>
      <c r="U351" s="20">
        <f t="shared" si="66"/>
        <v>4451</v>
      </c>
      <c r="V351" s="20">
        <f t="shared" si="67"/>
        <v>1483.6666666666667</v>
      </c>
      <c r="W351" s="20">
        <f t="shared" si="68"/>
        <v>122</v>
      </c>
      <c r="X351" s="20">
        <f t="shared" si="59"/>
        <v>0.33333333333333331</v>
      </c>
    </row>
    <row r="352" spans="1:24" x14ac:dyDescent="0.3">
      <c r="A352">
        <v>351</v>
      </c>
      <c r="B352">
        <v>137</v>
      </c>
      <c r="C352" t="str">
        <f>VLOOKUP(Продажи_[[#This Row],[id товара]],Товары_[],3,FALSE)</f>
        <v>Экзотик</v>
      </c>
      <c r="D352" t="str">
        <f>VLOOKUP(Продажи_[[#This Row],[id товара]],Товары_[],2,FALSE)</f>
        <v>Фрукты</v>
      </c>
      <c r="E352" s="22">
        <v>154</v>
      </c>
      <c r="F352" s="21">
        <f t="shared" si="60"/>
        <v>274.16279069767444</v>
      </c>
      <c r="G352" s="26">
        <f t="shared" si="61"/>
        <v>-0.43828993129188232</v>
      </c>
      <c r="H352" s="31">
        <f t="shared" si="62"/>
        <v>253.6875</v>
      </c>
      <c r="I352" s="26">
        <f t="shared" si="63"/>
        <v>-0.39295392953929542</v>
      </c>
      <c r="J352">
        <v>1</v>
      </c>
      <c r="K352" s="22">
        <v>154</v>
      </c>
      <c r="L352" s="1">
        <v>45193</v>
      </c>
      <c r="M352" t="s">
        <v>80</v>
      </c>
      <c r="N352">
        <v>144</v>
      </c>
      <c r="O352" t="str">
        <f>VLOOKUP(N352,Клиенты_[],4,FALSE)</f>
        <v>да</v>
      </c>
      <c r="P352" s="35">
        <f>VLOOKUP(N352,Клиенты_[],5,FALSE)</f>
        <v>44705</v>
      </c>
      <c r="Q352" s="23">
        <f t="shared" si="64"/>
        <v>488</v>
      </c>
      <c r="R352" t="str">
        <f>VLOOKUP(N352,Клиенты_[],7,FALSE)</f>
        <v>Украина</v>
      </c>
      <c r="S352" s="20" t="str">
        <f>VLOOKUP(N352,Клиенты_[],8,FALSE)</f>
        <v>Анастасия</v>
      </c>
      <c r="T352" s="20">
        <f t="shared" si="65"/>
        <v>1</v>
      </c>
      <c r="U352" s="20">
        <f t="shared" si="66"/>
        <v>154</v>
      </c>
      <c r="V352" s="20">
        <f t="shared" si="67"/>
        <v>154</v>
      </c>
      <c r="W352" s="20">
        <f t="shared" si="68"/>
        <v>187</v>
      </c>
      <c r="X352" s="20">
        <f t="shared" si="59"/>
        <v>1</v>
      </c>
    </row>
    <row r="353" spans="1:24" x14ac:dyDescent="0.3">
      <c r="A353">
        <v>352</v>
      </c>
      <c r="B353">
        <v>303</v>
      </c>
      <c r="C353" t="str">
        <f>VLOOKUP(Продажи_[[#This Row],[id товара]],Товары_[],3,FALSE)</f>
        <v>Фруктовый Рай</v>
      </c>
      <c r="D353" t="str">
        <f>VLOOKUP(Продажи_[[#This Row],[id товара]],Товары_[],2,FALSE)</f>
        <v>Фрукты</v>
      </c>
      <c r="E353" s="22">
        <v>68</v>
      </c>
      <c r="F353" s="21">
        <f t="shared" si="60"/>
        <v>274.16279069767444</v>
      </c>
      <c r="G353" s="26">
        <f t="shared" si="61"/>
        <v>-0.75197217745355838</v>
      </c>
      <c r="H353" s="31">
        <f t="shared" si="62"/>
        <v>258.30769230769232</v>
      </c>
      <c r="I353" s="26">
        <f t="shared" si="63"/>
        <v>-0.73674806432400242</v>
      </c>
      <c r="J353">
        <v>4</v>
      </c>
      <c r="K353" s="22">
        <v>272</v>
      </c>
      <c r="L353" s="1">
        <v>44947</v>
      </c>
      <c r="M353" t="s">
        <v>80</v>
      </c>
      <c r="N353">
        <v>76</v>
      </c>
      <c r="O353" t="str">
        <f>VLOOKUP(N353,Клиенты_[],4,FALSE)</f>
        <v>да</v>
      </c>
      <c r="P353" s="35">
        <f>VLOOKUP(N353,Клиенты_[],5,FALSE)</f>
        <v>44575</v>
      </c>
      <c r="Q353" s="23">
        <f t="shared" si="64"/>
        <v>372</v>
      </c>
      <c r="R353" t="str">
        <f>VLOOKUP(N353,Клиенты_[],7,FALSE)</f>
        <v>Беларусь</v>
      </c>
      <c r="S353" s="20" t="str">
        <f>VLOOKUP(N353,Клиенты_[],8,FALSE)</f>
        <v>Василиса</v>
      </c>
      <c r="T353" s="20">
        <f t="shared" si="65"/>
        <v>3</v>
      </c>
      <c r="U353" s="20">
        <f t="shared" si="66"/>
        <v>2148</v>
      </c>
      <c r="V353" s="20">
        <f t="shared" si="67"/>
        <v>716</v>
      </c>
      <c r="W353" s="20">
        <f t="shared" si="68"/>
        <v>122</v>
      </c>
      <c r="X353" s="20">
        <f t="shared" si="59"/>
        <v>0.33333333333333331</v>
      </c>
    </row>
    <row r="354" spans="1:24" x14ac:dyDescent="0.3">
      <c r="A354">
        <v>353</v>
      </c>
      <c r="B354">
        <v>23</v>
      </c>
      <c r="C354" t="str">
        <f>VLOOKUP(Продажи_[[#This Row],[id товара]],Товары_[],3,FALSE)</f>
        <v>Санта Бремор</v>
      </c>
      <c r="D354" t="str">
        <f>VLOOKUP(Продажи_[[#This Row],[id товара]],Товары_[],2,FALSE)</f>
        <v>Рыба</v>
      </c>
      <c r="E354" s="22">
        <v>380</v>
      </c>
      <c r="F354" s="21">
        <f t="shared" si="60"/>
        <v>258.5128205128205</v>
      </c>
      <c r="G354" s="26">
        <f t="shared" si="61"/>
        <v>0.46994643919857171</v>
      </c>
      <c r="H354" s="31">
        <f t="shared" si="62"/>
        <v>216.4</v>
      </c>
      <c r="I354" s="26">
        <f t="shared" si="63"/>
        <v>0.75600739371534198</v>
      </c>
      <c r="J354">
        <v>1</v>
      </c>
      <c r="K354" s="22">
        <v>380</v>
      </c>
      <c r="L354" s="1">
        <v>45199</v>
      </c>
      <c r="M354" t="s">
        <v>73</v>
      </c>
      <c r="N354">
        <v>84</v>
      </c>
      <c r="O354" t="str">
        <f>VLOOKUP(N354,Клиенты_[],4,FALSE)</f>
        <v>нет</v>
      </c>
      <c r="P354" s="35">
        <f>VLOOKUP(N354,Клиенты_[],5,FALSE)</f>
        <v>44805</v>
      </c>
      <c r="Q354" s="23">
        <f t="shared" si="64"/>
        <v>394</v>
      </c>
      <c r="R354" t="str">
        <f>VLOOKUP(N354,Клиенты_[],7,FALSE)</f>
        <v>Таджикистан</v>
      </c>
      <c r="S354" s="20" t="str">
        <f>VLOOKUP(N354,Клиенты_[],8,FALSE)</f>
        <v>Евгения</v>
      </c>
      <c r="T354" s="20">
        <f t="shared" si="65"/>
        <v>1</v>
      </c>
      <c r="U354" s="20">
        <f t="shared" si="66"/>
        <v>380</v>
      </c>
      <c r="V354" s="20">
        <f t="shared" si="67"/>
        <v>380</v>
      </c>
      <c r="W354" s="20">
        <f t="shared" si="68"/>
        <v>186</v>
      </c>
      <c r="X354" s="20">
        <f t="shared" si="59"/>
        <v>1</v>
      </c>
    </row>
    <row r="355" spans="1:24" x14ac:dyDescent="0.3">
      <c r="A355">
        <v>894</v>
      </c>
      <c r="B355">
        <v>148</v>
      </c>
      <c r="C355" t="str">
        <f>VLOOKUP(Продажи_[[#This Row],[id товара]],Товары_[],3,FALSE)</f>
        <v>Фруктовый сад</v>
      </c>
      <c r="D355" t="str">
        <f>VLOOKUP(Продажи_[[#This Row],[id товара]],Товары_[],2,FALSE)</f>
        <v>Сок</v>
      </c>
      <c r="E355" s="22">
        <v>270</v>
      </c>
      <c r="F355" s="21">
        <f t="shared" si="60"/>
        <v>268.60344827586209</v>
      </c>
      <c r="G355" s="26">
        <f t="shared" si="61"/>
        <v>5.199306759098743E-3</v>
      </c>
      <c r="H355" s="31">
        <f t="shared" si="62"/>
        <v>281.96875</v>
      </c>
      <c r="I355" s="26">
        <f t="shared" si="63"/>
        <v>-4.2447079685248856E-2</v>
      </c>
      <c r="J355">
        <v>2</v>
      </c>
      <c r="K355" s="22">
        <v>540</v>
      </c>
      <c r="L355" s="1">
        <v>45206</v>
      </c>
      <c r="M355" t="s">
        <v>70</v>
      </c>
      <c r="N355">
        <v>196</v>
      </c>
      <c r="O355" t="str">
        <f>VLOOKUP(N355,Клиенты_[],4,FALSE)</f>
        <v>да</v>
      </c>
      <c r="P355" s="35">
        <f>VLOOKUP(N355,Клиенты_[],5,FALSE)</f>
        <v>44835</v>
      </c>
      <c r="Q355" s="23">
        <f t="shared" si="64"/>
        <v>371</v>
      </c>
      <c r="R355" t="str">
        <f>VLOOKUP(N355,Клиенты_[],7,FALSE)</f>
        <v>Россия</v>
      </c>
      <c r="S355" s="20" t="str">
        <f>VLOOKUP(N355,Клиенты_[],8,FALSE)</f>
        <v>Майя</v>
      </c>
      <c r="T355" s="20">
        <f t="shared" si="65"/>
        <v>2</v>
      </c>
      <c r="U355" s="20">
        <f t="shared" si="66"/>
        <v>2675</v>
      </c>
      <c r="V355" s="20">
        <f t="shared" si="67"/>
        <v>1337.5</v>
      </c>
      <c r="W355" s="20">
        <f t="shared" si="68"/>
        <v>314</v>
      </c>
      <c r="X355" s="20">
        <f t="shared" si="59"/>
        <v>0.5</v>
      </c>
    </row>
    <row r="356" spans="1:24" x14ac:dyDescent="0.3">
      <c r="A356">
        <v>278</v>
      </c>
      <c r="B356">
        <v>428</v>
      </c>
      <c r="C356" t="str">
        <f>VLOOKUP(Продажи_[[#This Row],[id товара]],Товары_[],3,FALSE)</f>
        <v>Бабаевский</v>
      </c>
      <c r="D356" t="str">
        <f>VLOOKUP(Продажи_[[#This Row],[id товара]],Товары_[],2,FALSE)</f>
        <v>Конфеты</v>
      </c>
      <c r="E356" s="22">
        <v>428</v>
      </c>
      <c r="F356" s="21">
        <f t="shared" si="60"/>
        <v>267.85483870967744</v>
      </c>
      <c r="G356" s="26">
        <f t="shared" si="61"/>
        <v>0.59788041187451069</v>
      </c>
      <c r="H356" s="31">
        <f t="shared" si="62"/>
        <v>250.25925925925927</v>
      </c>
      <c r="I356" s="26">
        <f t="shared" si="63"/>
        <v>0.71022643184845347</v>
      </c>
      <c r="J356">
        <v>4</v>
      </c>
      <c r="K356" s="22">
        <v>1712</v>
      </c>
      <c r="L356" s="1">
        <v>45123</v>
      </c>
      <c r="M356" t="s">
        <v>85</v>
      </c>
      <c r="N356">
        <v>203</v>
      </c>
      <c r="O356" t="str">
        <f>VLOOKUP(N356,Клиенты_[],4,FALSE)</f>
        <v>нет</v>
      </c>
      <c r="P356" s="35">
        <f>VLOOKUP(N356,Клиенты_[],5,FALSE)</f>
        <v>44685</v>
      </c>
      <c r="Q356" s="23">
        <f t="shared" si="64"/>
        <v>438</v>
      </c>
      <c r="R356" t="str">
        <f>VLOOKUP(N356,Клиенты_[],7,FALSE)</f>
        <v>Россия</v>
      </c>
      <c r="S356" s="20" t="str">
        <f>VLOOKUP(N356,Клиенты_[],8,FALSE)</f>
        <v>Станислав</v>
      </c>
      <c r="T356" s="20">
        <f t="shared" si="65"/>
        <v>2</v>
      </c>
      <c r="U356" s="20">
        <f t="shared" si="66"/>
        <v>2430</v>
      </c>
      <c r="V356" s="20">
        <f t="shared" si="67"/>
        <v>1215</v>
      </c>
      <c r="W356" s="20">
        <f t="shared" si="68"/>
        <v>314</v>
      </c>
      <c r="X356" s="20">
        <f t="shared" si="59"/>
        <v>0.5</v>
      </c>
    </row>
    <row r="357" spans="1:24" x14ac:dyDescent="0.3">
      <c r="A357">
        <v>309</v>
      </c>
      <c r="B357">
        <v>276</v>
      </c>
      <c r="C357" t="str">
        <f>VLOOKUP(Продажи_[[#This Row],[id товара]],Товары_[],3,FALSE)</f>
        <v>Дымов</v>
      </c>
      <c r="D357" t="str">
        <f>VLOOKUP(Продажи_[[#This Row],[id товара]],Товары_[],2,FALSE)</f>
        <v>Колбаса</v>
      </c>
      <c r="E357" s="22">
        <v>359</v>
      </c>
      <c r="F357" s="21">
        <f t="shared" si="60"/>
        <v>286.92307692307691</v>
      </c>
      <c r="G357" s="26">
        <f t="shared" si="61"/>
        <v>0.25120643431635403</v>
      </c>
      <c r="H357" s="31">
        <f t="shared" si="62"/>
        <v>312.66666666666669</v>
      </c>
      <c r="I357" s="26">
        <f t="shared" si="63"/>
        <v>0.14818763326226003</v>
      </c>
      <c r="J357">
        <v>2</v>
      </c>
      <c r="K357" s="22">
        <v>718</v>
      </c>
      <c r="L357" s="1">
        <v>45147</v>
      </c>
      <c r="M357" t="s">
        <v>70</v>
      </c>
      <c r="N357">
        <v>203</v>
      </c>
      <c r="O357" t="str">
        <f>VLOOKUP(N357,Клиенты_[],4,FALSE)</f>
        <v>нет</v>
      </c>
      <c r="P357" s="35">
        <f>VLOOKUP(N357,Клиенты_[],5,FALSE)</f>
        <v>44685</v>
      </c>
      <c r="Q357" s="23">
        <f t="shared" si="64"/>
        <v>462</v>
      </c>
      <c r="R357" t="str">
        <f>VLOOKUP(N357,Клиенты_[],7,FALSE)</f>
        <v>Россия</v>
      </c>
      <c r="S357" s="20" t="str">
        <f>VLOOKUP(N357,Клиенты_[],8,FALSE)</f>
        <v>Станислав</v>
      </c>
      <c r="T357" s="20">
        <f t="shared" si="65"/>
        <v>2</v>
      </c>
      <c r="U357" s="20">
        <f t="shared" si="66"/>
        <v>2430</v>
      </c>
      <c r="V357" s="20">
        <f t="shared" si="67"/>
        <v>1215</v>
      </c>
      <c r="W357" s="20">
        <f t="shared" si="68"/>
        <v>314</v>
      </c>
      <c r="X357" s="20">
        <f t="shared" si="59"/>
        <v>0.5</v>
      </c>
    </row>
    <row r="358" spans="1:24" x14ac:dyDescent="0.3">
      <c r="A358">
        <v>357</v>
      </c>
      <c r="B358">
        <v>60</v>
      </c>
      <c r="C358" t="str">
        <f>VLOOKUP(Продажи_[[#This Row],[id товара]],Товары_[],3,FALSE)</f>
        <v>Jacobs</v>
      </c>
      <c r="D358" t="str">
        <f>VLOOKUP(Продажи_[[#This Row],[id товара]],Товары_[],2,FALSE)</f>
        <v>Кофе</v>
      </c>
      <c r="E358" s="22">
        <v>320</v>
      </c>
      <c r="F358" s="21">
        <f t="shared" si="60"/>
        <v>249.02380952380952</v>
      </c>
      <c r="G358" s="26">
        <f t="shared" si="61"/>
        <v>0.28501768811549866</v>
      </c>
      <c r="H358" s="31">
        <f t="shared" si="62"/>
        <v>276.21052631578948</v>
      </c>
      <c r="I358" s="26">
        <f t="shared" si="63"/>
        <v>0.15853658536585358</v>
      </c>
      <c r="J358">
        <v>4</v>
      </c>
      <c r="K358" s="22">
        <v>1280</v>
      </c>
      <c r="L358" s="1">
        <v>45292</v>
      </c>
      <c r="M358" t="s">
        <v>85</v>
      </c>
      <c r="N358">
        <v>273</v>
      </c>
      <c r="O358" t="str">
        <f>VLOOKUP(N358,Клиенты_[],4,FALSE)</f>
        <v>нет</v>
      </c>
      <c r="P358" s="35">
        <f>VLOOKUP(N358,Клиенты_[],5,FALSE)</f>
        <v>44599</v>
      </c>
      <c r="Q358" s="23">
        <f t="shared" si="64"/>
        <v>693</v>
      </c>
      <c r="R358" t="str">
        <f>VLOOKUP(N358,Клиенты_[],7,FALSE)</f>
        <v>Узбекистан</v>
      </c>
      <c r="S358" s="20" t="str">
        <f>VLOOKUP(N358,Клиенты_[],8,FALSE)</f>
        <v>Наина</v>
      </c>
      <c r="T358" s="20">
        <f t="shared" si="65"/>
        <v>2</v>
      </c>
      <c r="U358" s="20">
        <f t="shared" si="66"/>
        <v>1760</v>
      </c>
      <c r="V358" s="20">
        <f t="shared" si="67"/>
        <v>880</v>
      </c>
      <c r="W358" s="20">
        <f t="shared" si="68"/>
        <v>191</v>
      </c>
      <c r="X358" s="20">
        <f t="shared" si="59"/>
        <v>0.5</v>
      </c>
    </row>
    <row r="359" spans="1:24" x14ac:dyDescent="0.3">
      <c r="A359">
        <v>19</v>
      </c>
      <c r="B359">
        <v>226</v>
      </c>
      <c r="C359" t="str">
        <f>VLOOKUP(Продажи_[[#This Row],[id товара]],Товары_[],3,FALSE)</f>
        <v>Карат</v>
      </c>
      <c r="D359" t="str">
        <f>VLOOKUP(Продажи_[[#This Row],[id товара]],Товары_[],2,FALSE)</f>
        <v>Сыр</v>
      </c>
      <c r="E359" s="22">
        <v>190</v>
      </c>
      <c r="F359" s="21">
        <f t="shared" si="60"/>
        <v>262.63492063492066</v>
      </c>
      <c r="G359" s="26">
        <f t="shared" si="61"/>
        <v>-0.2765623111326001</v>
      </c>
      <c r="H359" s="31">
        <f t="shared" si="62"/>
        <v>311.33333333333331</v>
      </c>
      <c r="I359" s="26">
        <f t="shared" si="63"/>
        <v>-0.38972162740899352</v>
      </c>
      <c r="J359">
        <v>5</v>
      </c>
      <c r="K359" s="22">
        <v>950</v>
      </c>
      <c r="L359" s="1">
        <v>45058</v>
      </c>
      <c r="M359" t="s">
        <v>76</v>
      </c>
      <c r="N359">
        <v>204</v>
      </c>
      <c r="O359" t="str">
        <f>VLOOKUP(N359,Клиенты_[],4,FALSE)</f>
        <v>да</v>
      </c>
      <c r="P359" s="35">
        <f>VLOOKUP(N359,Клиенты_[],5,FALSE)</f>
        <v>44867</v>
      </c>
      <c r="Q359" s="23">
        <f t="shared" si="64"/>
        <v>191</v>
      </c>
      <c r="R359" t="str">
        <f>VLOOKUP(N359,Клиенты_[],7,FALSE)</f>
        <v>Россия</v>
      </c>
      <c r="S359" s="20" t="str">
        <f>VLOOKUP(N359,Клиенты_[],8,FALSE)</f>
        <v>Еремей</v>
      </c>
      <c r="T359" s="20">
        <f t="shared" si="65"/>
        <v>3</v>
      </c>
      <c r="U359" s="20">
        <f t="shared" si="66"/>
        <v>1707</v>
      </c>
      <c r="V359" s="20">
        <f t="shared" si="67"/>
        <v>569</v>
      </c>
      <c r="W359" s="20">
        <f t="shared" si="68"/>
        <v>314</v>
      </c>
      <c r="X359" s="20">
        <f t="shared" si="59"/>
        <v>0.33333333333333331</v>
      </c>
    </row>
    <row r="360" spans="1:24" x14ac:dyDescent="0.3">
      <c r="A360">
        <v>359</v>
      </c>
      <c r="B360">
        <v>386</v>
      </c>
      <c r="C360" t="str">
        <f>VLOOKUP(Продажи_[[#This Row],[id товара]],Товары_[],3,FALSE)</f>
        <v>Увелка</v>
      </c>
      <c r="D360" t="str">
        <f>VLOOKUP(Продажи_[[#This Row],[id товара]],Товары_[],2,FALSE)</f>
        <v>Крупа</v>
      </c>
      <c r="E360" s="22">
        <v>424</v>
      </c>
      <c r="F360" s="21">
        <f t="shared" si="60"/>
        <v>255.11627906976744</v>
      </c>
      <c r="G360" s="26">
        <f t="shared" si="61"/>
        <v>0.6619872379216043</v>
      </c>
      <c r="H360" s="31">
        <f t="shared" si="62"/>
        <v>251.91666666666666</v>
      </c>
      <c r="I360" s="26">
        <f t="shared" si="63"/>
        <v>0.68309626199139939</v>
      </c>
      <c r="J360">
        <v>3</v>
      </c>
      <c r="K360" s="22">
        <v>1272</v>
      </c>
      <c r="L360" s="1">
        <v>45166</v>
      </c>
      <c r="M360" t="s">
        <v>81</v>
      </c>
      <c r="N360">
        <v>406</v>
      </c>
      <c r="O360" t="str">
        <f>VLOOKUP(N360,Клиенты_[],4,FALSE)</f>
        <v>да</v>
      </c>
      <c r="P360" s="35">
        <f>VLOOKUP(N360,Клиенты_[],5,FALSE)</f>
        <v>44895</v>
      </c>
      <c r="Q360" s="23">
        <f t="shared" si="64"/>
        <v>271</v>
      </c>
      <c r="R360" t="str">
        <f>VLOOKUP(N360,Клиенты_[],7,FALSE)</f>
        <v>Украина</v>
      </c>
      <c r="S360" s="20" t="str">
        <f>VLOOKUP(N360,Клиенты_[],8,FALSE)</f>
        <v>Дмитрий</v>
      </c>
      <c r="T360" s="20">
        <f t="shared" si="65"/>
        <v>2</v>
      </c>
      <c r="U360" s="20">
        <f t="shared" si="66"/>
        <v>2307</v>
      </c>
      <c r="V360" s="20">
        <f t="shared" si="67"/>
        <v>1153.5</v>
      </c>
      <c r="W360" s="20">
        <f t="shared" si="68"/>
        <v>187</v>
      </c>
      <c r="X360" s="20">
        <f t="shared" si="59"/>
        <v>0.5</v>
      </c>
    </row>
    <row r="361" spans="1:24" x14ac:dyDescent="0.3">
      <c r="A361">
        <v>49</v>
      </c>
      <c r="B361">
        <v>299</v>
      </c>
      <c r="C361" t="str">
        <f>VLOOKUP(Продажи_[[#This Row],[id товара]],Товары_[],3,FALSE)</f>
        <v>Lipton</v>
      </c>
      <c r="D361" t="str">
        <f>VLOOKUP(Продажи_[[#This Row],[id товара]],Товары_[],2,FALSE)</f>
        <v>Чай</v>
      </c>
      <c r="E361" s="22">
        <v>133</v>
      </c>
      <c r="F361" s="21">
        <f t="shared" si="60"/>
        <v>271.18181818181819</v>
      </c>
      <c r="G361" s="26">
        <f t="shared" si="61"/>
        <v>-0.50955414012738853</v>
      </c>
      <c r="H361" s="31">
        <f t="shared" si="62"/>
        <v>260.15789473684208</v>
      </c>
      <c r="I361" s="26">
        <f t="shared" si="63"/>
        <v>-0.48877200080922512</v>
      </c>
      <c r="J361">
        <v>1</v>
      </c>
      <c r="K361" s="22">
        <v>133</v>
      </c>
      <c r="L361" s="1">
        <v>45104</v>
      </c>
      <c r="M361" t="s">
        <v>73</v>
      </c>
      <c r="N361">
        <v>204</v>
      </c>
      <c r="O361" t="str">
        <f>VLOOKUP(N361,Клиенты_[],4,FALSE)</f>
        <v>да</v>
      </c>
      <c r="P361" s="35">
        <f>VLOOKUP(N361,Клиенты_[],5,FALSE)</f>
        <v>44867</v>
      </c>
      <c r="Q361" s="23">
        <f t="shared" si="64"/>
        <v>237</v>
      </c>
      <c r="R361" t="str">
        <f>VLOOKUP(N361,Клиенты_[],7,FALSE)</f>
        <v>Россия</v>
      </c>
      <c r="S361" s="20" t="str">
        <f>VLOOKUP(N361,Клиенты_[],8,FALSE)</f>
        <v>Еремей</v>
      </c>
      <c r="T361" s="20">
        <f t="shared" si="65"/>
        <v>3</v>
      </c>
      <c r="U361" s="20">
        <f t="shared" si="66"/>
        <v>1707</v>
      </c>
      <c r="V361" s="20">
        <f t="shared" si="67"/>
        <v>569</v>
      </c>
      <c r="W361" s="20">
        <f t="shared" si="68"/>
        <v>314</v>
      </c>
      <c r="X361" s="20">
        <f t="shared" si="59"/>
        <v>0.33333333333333331</v>
      </c>
    </row>
    <row r="362" spans="1:24" x14ac:dyDescent="0.3">
      <c r="A362">
        <v>361</v>
      </c>
      <c r="B362">
        <v>350</v>
      </c>
      <c r="C362" t="str">
        <f>VLOOKUP(Продажи_[[#This Row],[id товара]],Товары_[],3,FALSE)</f>
        <v>Фрукты-Ягоды</v>
      </c>
      <c r="D362" t="str">
        <f>VLOOKUP(Продажи_[[#This Row],[id товара]],Товары_[],2,FALSE)</f>
        <v>Фрукты</v>
      </c>
      <c r="E362" s="22">
        <v>319</v>
      </c>
      <c r="F362" s="21">
        <f t="shared" si="60"/>
        <v>274.16279069767444</v>
      </c>
      <c r="G362" s="26">
        <f t="shared" si="61"/>
        <v>0.16354228518110103</v>
      </c>
      <c r="H362" s="31">
        <f t="shared" si="62"/>
        <v>280.66666666666669</v>
      </c>
      <c r="I362" s="26">
        <f t="shared" si="63"/>
        <v>0.13657957244655572</v>
      </c>
      <c r="J362">
        <v>3</v>
      </c>
      <c r="K362" s="22">
        <v>957</v>
      </c>
      <c r="L362" s="1">
        <v>45385</v>
      </c>
      <c r="M362" t="s">
        <v>66</v>
      </c>
      <c r="N362">
        <v>56</v>
      </c>
      <c r="O362" t="str">
        <f>VLOOKUP(N362,Клиенты_[],4,FALSE)</f>
        <v>нет</v>
      </c>
      <c r="P362" s="35">
        <f>VLOOKUP(N362,Клиенты_[],5,FALSE)</f>
        <v>44662</v>
      </c>
      <c r="Q362" s="23">
        <f t="shared" si="64"/>
        <v>723</v>
      </c>
      <c r="R362" t="str">
        <f>VLOOKUP(N362,Клиенты_[],7,FALSE)</f>
        <v>Таджикистан</v>
      </c>
      <c r="S362" s="20" t="str">
        <f>VLOOKUP(N362,Клиенты_[],8,FALSE)</f>
        <v>Пелагея</v>
      </c>
      <c r="T362" s="20">
        <f t="shared" si="65"/>
        <v>4</v>
      </c>
      <c r="U362" s="20">
        <f t="shared" si="66"/>
        <v>2450</v>
      </c>
      <c r="V362" s="20">
        <f t="shared" si="67"/>
        <v>612.5</v>
      </c>
      <c r="W362" s="20">
        <f t="shared" si="68"/>
        <v>186</v>
      </c>
      <c r="X362" s="20">
        <f t="shared" si="59"/>
        <v>0.25</v>
      </c>
    </row>
    <row r="363" spans="1:24" x14ac:dyDescent="0.3">
      <c r="A363">
        <v>362</v>
      </c>
      <c r="B363">
        <v>126</v>
      </c>
      <c r="C363" t="str">
        <f>VLOOKUP(Продажи_[[#This Row],[id товара]],Товары_[],3,FALSE)</f>
        <v>Русский сахар</v>
      </c>
      <c r="D363" t="str">
        <f>VLOOKUP(Продажи_[[#This Row],[id товара]],Товары_[],2,FALSE)</f>
        <v>Сахар</v>
      </c>
      <c r="E363" s="22">
        <v>479</v>
      </c>
      <c r="F363" s="21">
        <f t="shared" si="60"/>
        <v>252.76271186440678</v>
      </c>
      <c r="G363" s="26">
        <f t="shared" si="61"/>
        <v>0.89505800308455719</v>
      </c>
      <c r="H363" s="31">
        <f t="shared" si="62"/>
        <v>293.41176470588238</v>
      </c>
      <c r="I363" s="26">
        <f t="shared" si="63"/>
        <v>0.63251804330392924</v>
      </c>
      <c r="J363">
        <v>2</v>
      </c>
      <c r="K363" s="22">
        <v>958</v>
      </c>
      <c r="L363" s="1">
        <v>45045</v>
      </c>
      <c r="M363" t="s">
        <v>80</v>
      </c>
      <c r="N363">
        <v>10</v>
      </c>
      <c r="O363" t="str">
        <f>VLOOKUP(N363,Клиенты_[],4,FALSE)</f>
        <v>нет</v>
      </c>
      <c r="P363" s="35">
        <f>VLOOKUP(N363,Клиенты_[],5,FALSE)</f>
        <v>44881</v>
      </c>
      <c r="Q363" s="23">
        <f t="shared" si="64"/>
        <v>164</v>
      </c>
      <c r="R363" t="str">
        <f>VLOOKUP(N363,Клиенты_[],7,FALSE)</f>
        <v>Украина</v>
      </c>
      <c r="S363" s="20" t="str">
        <f>VLOOKUP(N363,Клиенты_[],8,FALSE)</f>
        <v>Амос</v>
      </c>
      <c r="T363" s="20">
        <f t="shared" si="65"/>
        <v>2</v>
      </c>
      <c r="U363" s="20">
        <f t="shared" si="66"/>
        <v>2908</v>
      </c>
      <c r="V363" s="20">
        <f t="shared" si="67"/>
        <v>1454</v>
      </c>
      <c r="W363" s="20">
        <f t="shared" si="68"/>
        <v>187</v>
      </c>
      <c r="X363" s="20">
        <f t="shared" si="59"/>
        <v>0.5</v>
      </c>
    </row>
    <row r="364" spans="1:24" x14ac:dyDescent="0.3">
      <c r="A364">
        <v>363</v>
      </c>
      <c r="B364">
        <v>258</v>
      </c>
      <c r="C364" t="str">
        <f>VLOOKUP(Продажи_[[#This Row],[id товара]],Товары_[],3,FALSE)</f>
        <v>Санта Бремор</v>
      </c>
      <c r="D364" t="str">
        <f>VLOOKUP(Продажи_[[#This Row],[id товара]],Товары_[],2,FALSE)</f>
        <v>Рыба</v>
      </c>
      <c r="E364" s="22">
        <v>181</v>
      </c>
      <c r="F364" s="21">
        <f t="shared" si="60"/>
        <v>258.5128205128205</v>
      </c>
      <c r="G364" s="26">
        <f t="shared" si="61"/>
        <v>-0.29984130132910136</v>
      </c>
      <c r="H364" s="31">
        <f t="shared" si="62"/>
        <v>216.4</v>
      </c>
      <c r="I364" s="26">
        <f t="shared" si="63"/>
        <v>-0.16358595194085035</v>
      </c>
      <c r="J364">
        <v>5</v>
      </c>
      <c r="K364" s="22">
        <v>905</v>
      </c>
      <c r="L364" s="1">
        <v>45054</v>
      </c>
      <c r="M364" t="s">
        <v>81</v>
      </c>
      <c r="N364">
        <v>174</v>
      </c>
      <c r="O364" t="str">
        <f>VLOOKUP(N364,Клиенты_[],4,FALSE)</f>
        <v>да</v>
      </c>
      <c r="P364" s="35">
        <f>VLOOKUP(N364,Клиенты_[],5,FALSE)</f>
        <v>44779</v>
      </c>
      <c r="Q364" s="23">
        <f t="shared" si="64"/>
        <v>275</v>
      </c>
      <c r="R364" t="str">
        <f>VLOOKUP(N364,Клиенты_[],7,FALSE)</f>
        <v>Таджикистан</v>
      </c>
      <c r="S364" s="20" t="str">
        <f>VLOOKUP(N364,Клиенты_[],8,FALSE)</f>
        <v>Аникей</v>
      </c>
      <c r="T364" s="20">
        <f t="shared" si="65"/>
        <v>1</v>
      </c>
      <c r="U364" s="20">
        <f t="shared" si="66"/>
        <v>905</v>
      </c>
      <c r="V364" s="20">
        <f t="shared" si="67"/>
        <v>905</v>
      </c>
      <c r="W364" s="20">
        <f t="shared" si="68"/>
        <v>186</v>
      </c>
      <c r="X364" s="20">
        <f t="shared" si="59"/>
        <v>1</v>
      </c>
    </row>
    <row r="365" spans="1:24" x14ac:dyDescent="0.3">
      <c r="A365">
        <v>364</v>
      </c>
      <c r="B365">
        <v>325</v>
      </c>
      <c r="C365" t="str">
        <f>VLOOKUP(Продажи_[[#This Row],[id товара]],Товары_[],3,FALSE)</f>
        <v>Добрый</v>
      </c>
      <c r="D365" t="str">
        <f>VLOOKUP(Продажи_[[#This Row],[id товара]],Товары_[],2,FALSE)</f>
        <v>Сок</v>
      </c>
      <c r="E365" s="22">
        <v>361</v>
      </c>
      <c r="F365" s="21">
        <f t="shared" si="60"/>
        <v>268.60344827586209</v>
      </c>
      <c r="G365" s="26">
        <f t="shared" si="61"/>
        <v>0.34398870274086901</v>
      </c>
      <c r="H365" s="31">
        <f t="shared" si="62"/>
        <v>242.81818181818181</v>
      </c>
      <c r="I365" s="26">
        <f t="shared" si="63"/>
        <v>0.48670909771621118</v>
      </c>
      <c r="J365">
        <v>5</v>
      </c>
      <c r="K365" s="22">
        <v>1805</v>
      </c>
      <c r="L365" s="1">
        <v>45243</v>
      </c>
      <c r="M365" t="s">
        <v>74</v>
      </c>
      <c r="N365">
        <v>110</v>
      </c>
      <c r="O365" t="str">
        <f>VLOOKUP(N365,Клиенты_[],4,FALSE)</f>
        <v>нет</v>
      </c>
      <c r="P365" s="35">
        <f>VLOOKUP(N365,Клиенты_[],5,FALSE)</f>
        <v>44580</v>
      </c>
      <c r="Q365" s="23">
        <f t="shared" si="64"/>
        <v>663</v>
      </c>
      <c r="R365" t="str">
        <f>VLOOKUP(N365,Клиенты_[],7,FALSE)</f>
        <v>Узбекистан</v>
      </c>
      <c r="S365" s="20" t="str">
        <f>VLOOKUP(N365,Клиенты_[],8,FALSE)</f>
        <v>Давыд</v>
      </c>
      <c r="T365" s="20">
        <f t="shared" si="65"/>
        <v>2</v>
      </c>
      <c r="U365" s="20">
        <f t="shared" si="66"/>
        <v>2629</v>
      </c>
      <c r="V365" s="20">
        <f t="shared" si="67"/>
        <v>1314.5</v>
      </c>
      <c r="W365" s="20">
        <f t="shared" si="68"/>
        <v>191</v>
      </c>
      <c r="X365" s="20">
        <f t="shared" si="59"/>
        <v>0.5</v>
      </c>
    </row>
    <row r="366" spans="1:24" x14ac:dyDescent="0.3">
      <c r="A366">
        <v>365</v>
      </c>
      <c r="B366">
        <v>320</v>
      </c>
      <c r="C366" t="str">
        <f>VLOOKUP(Продажи_[[#This Row],[id товара]],Товары_[],3,FALSE)</f>
        <v>Бабаевский</v>
      </c>
      <c r="D366" t="str">
        <f>VLOOKUP(Продажи_[[#This Row],[id товара]],Товары_[],2,FALSE)</f>
        <v>Конфеты</v>
      </c>
      <c r="E366" s="22">
        <v>254</v>
      </c>
      <c r="F366" s="21">
        <f t="shared" si="60"/>
        <v>267.85483870967744</v>
      </c>
      <c r="G366" s="26">
        <f t="shared" si="61"/>
        <v>-5.172517613054739E-2</v>
      </c>
      <c r="H366" s="31">
        <f t="shared" si="62"/>
        <v>250.25925925925927</v>
      </c>
      <c r="I366" s="26">
        <f t="shared" si="63"/>
        <v>1.494746189137186E-2</v>
      </c>
      <c r="J366">
        <v>1</v>
      </c>
      <c r="K366" s="22">
        <v>254</v>
      </c>
      <c r="L366" s="1">
        <v>45316</v>
      </c>
      <c r="M366" t="s">
        <v>77</v>
      </c>
      <c r="N366">
        <v>72</v>
      </c>
      <c r="O366" t="str">
        <f>VLOOKUP(N366,Клиенты_[],4,FALSE)</f>
        <v>да</v>
      </c>
      <c r="P366" s="35">
        <f>VLOOKUP(N366,Клиенты_[],5,FALSE)</f>
        <v>44906</v>
      </c>
      <c r="Q366" s="23">
        <f t="shared" si="64"/>
        <v>410</v>
      </c>
      <c r="R366" t="str">
        <f>VLOOKUP(N366,Клиенты_[],7,FALSE)</f>
        <v>Таджикистан</v>
      </c>
      <c r="S366" s="20" t="str">
        <f>VLOOKUP(N366,Клиенты_[],8,FALSE)</f>
        <v>Фомина</v>
      </c>
      <c r="T366" s="20">
        <f t="shared" si="65"/>
        <v>2</v>
      </c>
      <c r="U366" s="20">
        <f t="shared" si="66"/>
        <v>1286</v>
      </c>
      <c r="V366" s="20">
        <f t="shared" si="67"/>
        <v>643</v>
      </c>
      <c r="W366" s="20">
        <f t="shared" si="68"/>
        <v>186</v>
      </c>
      <c r="X366" s="20">
        <f t="shared" si="59"/>
        <v>0.5</v>
      </c>
    </row>
    <row r="367" spans="1:24" x14ac:dyDescent="0.3">
      <c r="A367">
        <v>366</v>
      </c>
      <c r="B367">
        <v>329</v>
      </c>
      <c r="C367" t="str">
        <f>VLOOKUP(Продажи_[[#This Row],[id товара]],Товары_[],3,FALSE)</f>
        <v>Славянская</v>
      </c>
      <c r="D367" t="str">
        <f>VLOOKUP(Продажи_[[#This Row],[id товара]],Товары_[],2,FALSE)</f>
        <v>Соль</v>
      </c>
      <c r="E367" s="22">
        <v>187</v>
      </c>
      <c r="F367" s="21">
        <f t="shared" si="60"/>
        <v>264.8679245283019</v>
      </c>
      <c r="G367" s="26">
        <f t="shared" si="61"/>
        <v>-0.29398774754238499</v>
      </c>
      <c r="H367" s="31">
        <f t="shared" si="62"/>
        <v>236.91666666666666</v>
      </c>
      <c r="I367" s="26">
        <f t="shared" si="63"/>
        <v>-0.21069293000351741</v>
      </c>
      <c r="J367">
        <v>4</v>
      </c>
      <c r="K367" s="22">
        <v>748</v>
      </c>
      <c r="L367" s="1">
        <v>45274</v>
      </c>
      <c r="M367" t="s">
        <v>78</v>
      </c>
      <c r="N367">
        <v>307</v>
      </c>
      <c r="O367" t="str">
        <f>VLOOKUP(N367,Клиенты_[],4,FALSE)</f>
        <v>да</v>
      </c>
      <c r="P367" s="35">
        <f>VLOOKUP(N367,Клиенты_[],5,FALSE)</f>
        <v>44764</v>
      </c>
      <c r="Q367" s="23">
        <f t="shared" si="64"/>
        <v>510</v>
      </c>
      <c r="R367" t="str">
        <f>VLOOKUP(N367,Клиенты_[],7,FALSE)</f>
        <v>Беларусь</v>
      </c>
      <c r="S367" s="20" t="str">
        <f>VLOOKUP(N367,Клиенты_[],8,FALSE)</f>
        <v>Клавдия</v>
      </c>
      <c r="T367" s="20">
        <f t="shared" si="65"/>
        <v>3</v>
      </c>
      <c r="U367" s="20">
        <f t="shared" si="66"/>
        <v>4933</v>
      </c>
      <c r="V367" s="20">
        <f t="shared" si="67"/>
        <v>1644.3333333333333</v>
      </c>
      <c r="W367" s="20">
        <f t="shared" si="68"/>
        <v>122</v>
      </c>
      <c r="X367" s="20">
        <f t="shared" si="59"/>
        <v>0.33333333333333331</v>
      </c>
    </row>
    <row r="368" spans="1:24" x14ac:dyDescent="0.3">
      <c r="A368">
        <v>367</v>
      </c>
      <c r="B368">
        <v>226</v>
      </c>
      <c r="C368" t="str">
        <f>VLOOKUP(Продажи_[[#This Row],[id товара]],Товары_[],3,FALSE)</f>
        <v>Карат</v>
      </c>
      <c r="D368" t="str">
        <f>VLOOKUP(Продажи_[[#This Row],[id товара]],Товары_[],2,FALSE)</f>
        <v>Сыр</v>
      </c>
      <c r="E368" s="22">
        <v>155</v>
      </c>
      <c r="F368" s="21">
        <f t="shared" si="60"/>
        <v>262.63492063492066</v>
      </c>
      <c r="G368" s="26">
        <f t="shared" si="61"/>
        <v>-0.40982714855554214</v>
      </c>
      <c r="H368" s="31">
        <f t="shared" si="62"/>
        <v>311.33333333333331</v>
      </c>
      <c r="I368" s="26">
        <f t="shared" si="63"/>
        <v>-0.50214132762312635</v>
      </c>
      <c r="J368">
        <v>4</v>
      </c>
      <c r="K368" s="22">
        <v>620</v>
      </c>
      <c r="L368" s="1">
        <v>44967</v>
      </c>
      <c r="M368" t="s">
        <v>75</v>
      </c>
      <c r="N368">
        <v>202</v>
      </c>
      <c r="O368" t="str">
        <f>VLOOKUP(N368,Клиенты_[],4,FALSE)</f>
        <v>нет</v>
      </c>
      <c r="P368" s="35">
        <f>VLOOKUP(N368,Клиенты_[],5,FALSE)</f>
        <v>44766</v>
      </c>
      <c r="Q368" s="23">
        <f t="shared" si="64"/>
        <v>201</v>
      </c>
      <c r="R368" t="str">
        <f>VLOOKUP(N368,Клиенты_[],7,FALSE)</f>
        <v>Беларусь</v>
      </c>
      <c r="S368" s="20" t="str">
        <f>VLOOKUP(N368,Клиенты_[],8,FALSE)</f>
        <v>Оксана</v>
      </c>
      <c r="T368" s="20">
        <f t="shared" si="65"/>
        <v>4</v>
      </c>
      <c r="U368" s="20">
        <f t="shared" si="66"/>
        <v>3716</v>
      </c>
      <c r="V368" s="20">
        <f t="shared" si="67"/>
        <v>929</v>
      </c>
      <c r="W368" s="20">
        <f t="shared" si="68"/>
        <v>122</v>
      </c>
      <c r="X368" s="20">
        <f t="shared" si="59"/>
        <v>0.25</v>
      </c>
    </row>
    <row r="369" spans="1:24" x14ac:dyDescent="0.3">
      <c r="A369">
        <v>311</v>
      </c>
      <c r="B369">
        <v>229</v>
      </c>
      <c r="C369" t="str">
        <f>VLOOKUP(Продажи_[[#This Row],[id товара]],Товары_[],3,FALSE)</f>
        <v>Сава</v>
      </c>
      <c r="D369" t="str">
        <f>VLOOKUP(Продажи_[[#This Row],[id товара]],Товары_[],2,FALSE)</f>
        <v>Мясо</v>
      </c>
      <c r="E369" s="22">
        <v>156</v>
      </c>
      <c r="F369" s="21">
        <f t="shared" si="60"/>
        <v>271.74545454545455</v>
      </c>
      <c r="G369" s="26">
        <f t="shared" si="61"/>
        <v>-0.42593336009634686</v>
      </c>
      <c r="H369" s="31">
        <f t="shared" si="62"/>
        <v>212.8125</v>
      </c>
      <c r="I369" s="26">
        <f t="shared" si="63"/>
        <v>-0.2669603524229075</v>
      </c>
      <c r="J369">
        <v>4</v>
      </c>
      <c r="K369" s="22">
        <v>624</v>
      </c>
      <c r="L369" s="1">
        <v>45168</v>
      </c>
      <c r="M369" t="s">
        <v>79</v>
      </c>
      <c r="N369">
        <v>204</v>
      </c>
      <c r="O369" t="str">
        <f>VLOOKUP(N369,Клиенты_[],4,FALSE)</f>
        <v>да</v>
      </c>
      <c r="P369" s="35">
        <f>VLOOKUP(N369,Клиенты_[],5,FALSE)</f>
        <v>44867</v>
      </c>
      <c r="Q369" s="23">
        <f t="shared" si="64"/>
        <v>301</v>
      </c>
      <c r="R369" t="str">
        <f>VLOOKUP(N369,Клиенты_[],7,FALSE)</f>
        <v>Россия</v>
      </c>
      <c r="S369" s="20" t="str">
        <f>VLOOKUP(N369,Клиенты_[],8,FALSE)</f>
        <v>Еремей</v>
      </c>
      <c r="T369" s="20">
        <f t="shared" si="65"/>
        <v>3</v>
      </c>
      <c r="U369" s="20">
        <f t="shared" si="66"/>
        <v>1707</v>
      </c>
      <c r="V369" s="20">
        <f t="shared" si="67"/>
        <v>569</v>
      </c>
      <c r="W369" s="20">
        <f t="shared" si="68"/>
        <v>314</v>
      </c>
      <c r="X369" s="20">
        <f t="shared" si="59"/>
        <v>0.33333333333333331</v>
      </c>
    </row>
    <row r="370" spans="1:24" x14ac:dyDescent="0.3">
      <c r="A370">
        <v>369</v>
      </c>
      <c r="B370">
        <v>233</v>
      </c>
      <c r="C370" t="str">
        <f>VLOOKUP(Продажи_[[#This Row],[id товара]],Товары_[],3,FALSE)</f>
        <v>Ростагроэкспорт</v>
      </c>
      <c r="D370" t="str">
        <f>VLOOKUP(Продажи_[[#This Row],[id товара]],Товары_[],2,FALSE)</f>
        <v>Йогурт</v>
      </c>
      <c r="E370" s="22">
        <v>478</v>
      </c>
      <c r="F370" s="21">
        <f t="shared" si="60"/>
        <v>263.25423728813558</v>
      </c>
      <c r="G370" s="26">
        <f t="shared" si="61"/>
        <v>0.8157352562451714</v>
      </c>
      <c r="H370" s="31">
        <f t="shared" si="62"/>
        <v>257.78260869565219</v>
      </c>
      <c r="I370" s="26">
        <f t="shared" si="63"/>
        <v>0.85427559453533464</v>
      </c>
      <c r="J370">
        <v>2</v>
      </c>
      <c r="K370" s="22">
        <v>956</v>
      </c>
      <c r="L370" s="1">
        <v>45129</v>
      </c>
      <c r="M370" t="s">
        <v>79</v>
      </c>
      <c r="N370">
        <v>270</v>
      </c>
      <c r="O370" t="str">
        <f>VLOOKUP(N370,Клиенты_[],4,FALSE)</f>
        <v>да</v>
      </c>
      <c r="P370" s="35">
        <f>VLOOKUP(N370,Клиенты_[],5,FALSE)</f>
        <v>44827</v>
      </c>
      <c r="Q370" s="23">
        <f t="shared" si="64"/>
        <v>302</v>
      </c>
      <c r="R370" t="str">
        <f>VLOOKUP(N370,Клиенты_[],7,FALSE)</f>
        <v>Таджикистан</v>
      </c>
      <c r="S370" s="20" t="str">
        <f>VLOOKUP(N370,Клиенты_[],8,FALSE)</f>
        <v>Дементий</v>
      </c>
      <c r="T370" s="20">
        <f t="shared" si="65"/>
        <v>3</v>
      </c>
      <c r="U370" s="20">
        <f t="shared" si="66"/>
        <v>2794</v>
      </c>
      <c r="V370" s="20">
        <f t="shared" si="67"/>
        <v>931.33333333333337</v>
      </c>
      <c r="W370" s="20">
        <f t="shared" si="68"/>
        <v>186</v>
      </c>
      <c r="X370" s="20">
        <f t="shared" si="59"/>
        <v>0.33333333333333331</v>
      </c>
    </row>
    <row r="371" spans="1:24" x14ac:dyDescent="0.3">
      <c r="A371">
        <v>370</v>
      </c>
      <c r="B371">
        <v>178</v>
      </c>
      <c r="C371" t="str">
        <f>VLOOKUP(Продажи_[[#This Row],[id товара]],Товары_[],3,FALSE)</f>
        <v>Ростагроэкспорт</v>
      </c>
      <c r="D371" t="str">
        <f>VLOOKUP(Продажи_[[#This Row],[id товара]],Товары_[],2,FALSE)</f>
        <v>Йогурт</v>
      </c>
      <c r="E371" s="22">
        <v>176</v>
      </c>
      <c r="F371" s="21">
        <f t="shared" si="60"/>
        <v>263.25423728813558</v>
      </c>
      <c r="G371" s="26">
        <f t="shared" si="61"/>
        <v>-0.33144475920679883</v>
      </c>
      <c r="H371" s="31">
        <f t="shared" si="62"/>
        <v>257.78260869565219</v>
      </c>
      <c r="I371" s="26">
        <f t="shared" si="63"/>
        <v>-0.31725417439703152</v>
      </c>
      <c r="J371">
        <v>5</v>
      </c>
      <c r="K371" s="22">
        <v>880</v>
      </c>
      <c r="L371" s="1">
        <v>45183</v>
      </c>
      <c r="M371" t="s">
        <v>76</v>
      </c>
      <c r="N371">
        <v>65</v>
      </c>
      <c r="O371" t="str">
        <f>VLOOKUP(N371,Клиенты_[],4,FALSE)</f>
        <v>нет</v>
      </c>
      <c r="P371" s="35">
        <f>VLOOKUP(N371,Клиенты_[],5,FALSE)</f>
        <v>44623</v>
      </c>
      <c r="Q371" s="23">
        <f t="shared" si="64"/>
        <v>560</v>
      </c>
      <c r="R371" t="str">
        <f>VLOOKUP(N371,Клиенты_[],7,FALSE)</f>
        <v>Украина</v>
      </c>
      <c r="S371" s="20" t="str">
        <f>VLOOKUP(N371,Клиенты_[],8,FALSE)</f>
        <v>Жанна</v>
      </c>
      <c r="T371" s="20">
        <f t="shared" si="65"/>
        <v>4</v>
      </c>
      <c r="U371" s="20">
        <f t="shared" si="66"/>
        <v>3215</v>
      </c>
      <c r="V371" s="20">
        <f t="shared" si="67"/>
        <v>803.75</v>
      </c>
      <c r="W371" s="20">
        <f t="shared" si="68"/>
        <v>187</v>
      </c>
      <c r="X371" s="20">
        <f t="shared" si="59"/>
        <v>0.25</v>
      </c>
    </row>
    <row r="372" spans="1:24" x14ac:dyDescent="0.3">
      <c r="A372">
        <v>371</v>
      </c>
      <c r="B372">
        <v>293</v>
      </c>
      <c r="C372" t="str">
        <f>VLOOKUP(Продажи_[[#This Row],[id товара]],Товары_[],3,FALSE)</f>
        <v>Бабаевский</v>
      </c>
      <c r="D372" t="str">
        <f>VLOOKUP(Продажи_[[#This Row],[id товара]],Товары_[],2,FALSE)</f>
        <v>Конфеты</v>
      </c>
      <c r="E372" s="22">
        <v>179</v>
      </c>
      <c r="F372" s="21">
        <f t="shared" si="60"/>
        <v>267.85483870967744</v>
      </c>
      <c r="G372" s="26">
        <f t="shared" si="61"/>
        <v>-0.33172758475341724</v>
      </c>
      <c r="H372" s="31">
        <f t="shared" si="62"/>
        <v>250.25925925925927</v>
      </c>
      <c r="I372" s="26">
        <f t="shared" si="63"/>
        <v>-0.28474174929702534</v>
      </c>
      <c r="J372">
        <v>4</v>
      </c>
      <c r="K372" s="22">
        <v>716</v>
      </c>
      <c r="L372" s="1">
        <v>45258</v>
      </c>
      <c r="M372" t="s">
        <v>74</v>
      </c>
      <c r="N372">
        <v>38</v>
      </c>
      <c r="O372" t="str">
        <f>VLOOKUP(N372,Клиенты_[],4,FALSE)</f>
        <v>нет</v>
      </c>
      <c r="P372" s="35">
        <f>VLOOKUP(N372,Клиенты_[],5,FALSE)</f>
        <v>44819</v>
      </c>
      <c r="Q372" s="23">
        <f t="shared" si="64"/>
        <v>439</v>
      </c>
      <c r="R372" t="str">
        <f>VLOOKUP(N372,Клиенты_[],7,FALSE)</f>
        <v>Таджикистан</v>
      </c>
      <c r="S372" s="20" t="str">
        <f>VLOOKUP(N372,Клиенты_[],8,FALSE)</f>
        <v>Ираида</v>
      </c>
      <c r="T372" s="20">
        <f t="shared" si="65"/>
        <v>2</v>
      </c>
      <c r="U372" s="20">
        <f t="shared" si="66"/>
        <v>2592</v>
      </c>
      <c r="V372" s="20">
        <f t="shared" si="67"/>
        <v>1296</v>
      </c>
      <c r="W372" s="20">
        <f t="shared" si="68"/>
        <v>186</v>
      </c>
      <c r="X372" s="20">
        <f t="shared" si="59"/>
        <v>0.5</v>
      </c>
    </row>
    <row r="373" spans="1:24" x14ac:dyDescent="0.3">
      <c r="A373">
        <v>372</v>
      </c>
      <c r="B373">
        <v>286</v>
      </c>
      <c r="C373" t="str">
        <f>VLOOKUP(Продажи_[[#This Row],[id товара]],Товары_[],3,FALSE)</f>
        <v>Ростагроэкспорт</v>
      </c>
      <c r="D373" t="str">
        <f>VLOOKUP(Продажи_[[#This Row],[id товара]],Товары_[],2,FALSE)</f>
        <v>Йогурт</v>
      </c>
      <c r="E373" s="22">
        <v>122</v>
      </c>
      <c r="F373" s="21">
        <f t="shared" si="60"/>
        <v>263.25423728813558</v>
      </c>
      <c r="G373" s="26">
        <f t="shared" si="61"/>
        <v>-0.53656966263198558</v>
      </c>
      <c r="H373" s="31">
        <f t="shared" si="62"/>
        <v>257.78260869565219</v>
      </c>
      <c r="I373" s="26">
        <f t="shared" si="63"/>
        <v>-0.52673300725248784</v>
      </c>
      <c r="J373">
        <v>5</v>
      </c>
      <c r="K373" s="22">
        <v>610</v>
      </c>
      <c r="L373" s="1">
        <v>45147</v>
      </c>
      <c r="M373" t="s">
        <v>70</v>
      </c>
      <c r="N373">
        <v>356</v>
      </c>
      <c r="O373" t="str">
        <f>VLOOKUP(N373,Клиенты_[],4,FALSE)</f>
        <v>нет</v>
      </c>
      <c r="P373" s="35">
        <f>VLOOKUP(N373,Клиенты_[],5,FALSE)</f>
        <v>44570</v>
      </c>
      <c r="Q373" s="23">
        <f t="shared" si="64"/>
        <v>577</v>
      </c>
      <c r="R373" t="str">
        <f>VLOOKUP(N373,Клиенты_[],7,FALSE)</f>
        <v>Таджикистан</v>
      </c>
      <c r="S373" s="20" t="str">
        <f>VLOOKUP(N373,Клиенты_[],8,FALSE)</f>
        <v>Акулина</v>
      </c>
      <c r="T373" s="20">
        <f t="shared" si="65"/>
        <v>4</v>
      </c>
      <c r="U373" s="20">
        <f t="shared" si="66"/>
        <v>2799</v>
      </c>
      <c r="V373" s="20">
        <f t="shared" si="67"/>
        <v>699.75</v>
      </c>
      <c r="W373" s="20">
        <f t="shared" si="68"/>
        <v>186</v>
      </c>
      <c r="X373" s="20">
        <f t="shared" si="59"/>
        <v>0.25</v>
      </c>
    </row>
    <row r="374" spans="1:24" x14ac:dyDescent="0.3">
      <c r="A374">
        <v>373</v>
      </c>
      <c r="B374">
        <v>11</v>
      </c>
      <c r="C374" t="str">
        <f>VLOOKUP(Продажи_[[#This Row],[id товара]],Товары_[],3,FALSE)</f>
        <v>Русский Хлеб</v>
      </c>
      <c r="D374" t="str">
        <f>VLOOKUP(Продажи_[[#This Row],[id товара]],Товары_[],2,FALSE)</f>
        <v>Хлеб</v>
      </c>
      <c r="E374" s="22">
        <v>199</v>
      </c>
      <c r="F374" s="21">
        <f t="shared" si="60"/>
        <v>300.31818181818181</v>
      </c>
      <c r="G374" s="26">
        <f t="shared" si="61"/>
        <v>-0.33736945663690021</v>
      </c>
      <c r="H374" s="31">
        <f t="shared" si="62"/>
        <v>316.60000000000002</v>
      </c>
      <c r="I374" s="26">
        <f t="shared" si="63"/>
        <v>-0.37144662034112452</v>
      </c>
      <c r="J374">
        <v>4</v>
      </c>
      <c r="K374" s="22">
        <v>796</v>
      </c>
      <c r="L374" s="1">
        <v>45374</v>
      </c>
      <c r="M374" t="s">
        <v>76</v>
      </c>
      <c r="N374">
        <v>296</v>
      </c>
      <c r="O374" t="str">
        <f>VLOOKUP(N374,Клиенты_[],4,FALSE)</f>
        <v>нет</v>
      </c>
      <c r="P374" s="35">
        <f>VLOOKUP(N374,Клиенты_[],5,FALSE)</f>
        <v>44758</v>
      </c>
      <c r="Q374" s="23">
        <f t="shared" si="64"/>
        <v>616</v>
      </c>
      <c r="R374" t="str">
        <f>VLOOKUP(N374,Клиенты_[],7,FALSE)</f>
        <v>Узбекистан</v>
      </c>
      <c r="S374" s="20" t="str">
        <f>VLOOKUP(N374,Клиенты_[],8,FALSE)</f>
        <v>Людмила</v>
      </c>
      <c r="T374" s="20">
        <f t="shared" si="65"/>
        <v>3</v>
      </c>
      <c r="U374" s="20">
        <f t="shared" si="66"/>
        <v>1421</v>
      </c>
      <c r="V374" s="20">
        <f t="shared" si="67"/>
        <v>473.66666666666669</v>
      </c>
      <c r="W374" s="20">
        <f t="shared" si="68"/>
        <v>191</v>
      </c>
      <c r="X374" s="20">
        <f t="shared" si="59"/>
        <v>0.33333333333333331</v>
      </c>
    </row>
    <row r="375" spans="1:24" x14ac:dyDescent="0.3">
      <c r="A375">
        <v>393</v>
      </c>
      <c r="B375">
        <v>322</v>
      </c>
      <c r="C375" t="str">
        <f>VLOOKUP(Продажи_[[#This Row],[id товара]],Товары_[],3,FALSE)</f>
        <v>Увелка</v>
      </c>
      <c r="D375" t="str">
        <f>VLOOKUP(Продажи_[[#This Row],[id товара]],Товары_[],2,FALSE)</f>
        <v>Крупа</v>
      </c>
      <c r="E375" s="22">
        <v>223</v>
      </c>
      <c r="F375" s="21">
        <f t="shared" si="60"/>
        <v>255.11627906976744</v>
      </c>
      <c r="G375" s="26">
        <f t="shared" si="61"/>
        <v>-0.1258887876025524</v>
      </c>
      <c r="H375" s="31">
        <f t="shared" si="62"/>
        <v>251.91666666666666</v>
      </c>
      <c r="I375" s="26">
        <f t="shared" si="63"/>
        <v>-0.11478663579225934</v>
      </c>
      <c r="J375">
        <v>2</v>
      </c>
      <c r="K375" s="22">
        <v>446</v>
      </c>
      <c r="L375" s="1">
        <v>45254</v>
      </c>
      <c r="M375" t="s">
        <v>72</v>
      </c>
      <c r="N375">
        <v>205</v>
      </c>
      <c r="O375" t="str">
        <f>VLOOKUP(N375,Клиенты_[],4,FALSE)</f>
        <v>да</v>
      </c>
      <c r="P375" s="35">
        <f>VLOOKUP(N375,Клиенты_[],5,FALSE)</f>
        <v>44918</v>
      </c>
      <c r="Q375" s="23">
        <f t="shared" si="64"/>
        <v>336</v>
      </c>
      <c r="R375" t="str">
        <f>VLOOKUP(N375,Клиенты_[],7,FALSE)</f>
        <v>Россия</v>
      </c>
      <c r="S375" s="20" t="str">
        <f>VLOOKUP(N375,Клиенты_[],8,FALSE)</f>
        <v>Пантелеймон</v>
      </c>
      <c r="T375" s="20">
        <f t="shared" si="65"/>
        <v>1</v>
      </c>
      <c r="U375" s="20">
        <f t="shared" si="66"/>
        <v>446</v>
      </c>
      <c r="V375" s="20">
        <f t="shared" si="67"/>
        <v>446</v>
      </c>
      <c r="W375" s="20">
        <f t="shared" si="68"/>
        <v>314</v>
      </c>
      <c r="X375" s="20">
        <f t="shared" si="59"/>
        <v>1</v>
      </c>
    </row>
    <row r="376" spans="1:24" x14ac:dyDescent="0.3">
      <c r="A376">
        <v>375</v>
      </c>
      <c r="B376">
        <v>19</v>
      </c>
      <c r="C376" t="str">
        <f>VLOOKUP(Продажи_[[#This Row],[id товара]],Товары_[],3,FALSE)</f>
        <v>Снежана</v>
      </c>
      <c r="D376" t="str">
        <f>VLOOKUP(Продажи_[[#This Row],[id товара]],Товары_[],2,FALSE)</f>
        <v>Мясо</v>
      </c>
      <c r="E376" s="22">
        <v>142</v>
      </c>
      <c r="F376" s="21">
        <f t="shared" si="60"/>
        <v>271.74545454545455</v>
      </c>
      <c r="G376" s="26">
        <f t="shared" si="61"/>
        <v>-0.47745216111334132</v>
      </c>
      <c r="H376" s="31">
        <f t="shared" si="62"/>
        <v>272.35294117647061</v>
      </c>
      <c r="I376" s="26">
        <f t="shared" si="63"/>
        <v>-0.47861771058315339</v>
      </c>
      <c r="J376">
        <v>3</v>
      </c>
      <c r="K376" s="22">
        <v>426</v>
      </c>
      <c r="L376" s="1">
        <v>45157</v>
      </c>
      <c r="M376" t="s">
        <v>68</v>
      </c>
      <c r="N376">
        <v>18</v>
      </c>
      <c r="O376" t="str">
        <f>VLOOKUP(N376,Клиенты_[],4,FALSE)</f>
        <v>нет</v>
      </c>
      <c r="P376" s="35">
        <f>VLOOKUP(N376,Клиенты_[],5,FALSE)</f>
        <v>44578</v>
      </c>
      <c r="Q376" s="23">
        <f t="shared" si="64"/>
        <v>579</v>
      </c>
      <c r="R376" t="str">
        <f>VLOOKUP(N376,Клиенты_[],7,FALSE)</f>
        <v>Украина</v>
      </c>
      <c r="S376" s="20" t="str">
        <f>VLOOKUP(N376,Клиенты_[],8,FALSE)</f>
        <v>Кира</v>
      </c>
      <c r="T376" s="20">
        <f t="shared" si="65"/>
        <v>4</v>
      </c>
      <c r="U376" s="20">
        <f t="shared" si="66"/>
        <v>2394</v>
      </c>
      <c r="V376" s="20">
        <f t="shared" si="67"/>
        <v>598.5</v>
      </c>
      <c r="W376" s="20">
        <f t="shared" si="68"/>
        <v>187</v>
      </c>
      <c r="X376" s="20">
        <f t="shared" si="59"/>
        <v>0.25</v>
      </c>
    </row>
    <row r="377" spans="1:24" x14ac:dyDescent="0.3">
      <c r="A377">
        <v>376</v>
      </c>
      <c r="B377">
        <v>340</v>
      </c>
      <c r="C377" t="str">
        <f>VLOOKUP(Продажи_[[#This Row],[id товара]],Товары_[],3,FALSE)</f>
        <v>Карат</v>
      </c>
      <c r="D377" t="str">
        <f>VLOOKUP(Продажи_[[#This Row],[id товара]],Товары_[],2,FALSE)</f>
        <v>Сыр</v>
      </c>
      <c r="E377" s="22">
        <v>157</v>
      </c>
      <c r="F377" s="21">
        <f t="shared" si="60"/>
        <v>262.63492063492066</v>
      </c>
      <c r="G377" s="26">
        <f t="shared" si="61"/>
        <v>-0.40221201498851689</v>
      </c>
      <c r="H377" s="31">
        <f t="shared" si="62"/>
        <v>311.33333333333331</v>
      </c>
      <c r="I377" s="26">
        <f t="shared" si="63"/>
        <v>-0.49571734475374729</v>
      </c>
      <c r="J377">
        <v>2</v>
      </c>
      <c r="K377" s="22">
        <v>314</v>
      </c>
      <c r="L377" s="1">
        <v>45075</v>
      </c>
      <c r="M377" t="s">
        <v>85</v>
      </c>
      <c r="N377">
        <v>376</v>
      </c>
      <c r="O377" t="str">
        <f>VLOOKUP(N377,Клиенты_[],4,FALSE)</f>
        <v>да</v>
      </c>
      <c r="P377" s="35">
        <f>VLOOKUP(N377,Клиенты_[],5,FALSE)</f>
        <v>44730</v>
      </c>
      <c r="Q377" s="23">
        <f t="shared" si="64"/>
        <v>345</v>
      </c>
      <c r="R377" t="str">
        <f>VLOOKUP(N377,Клиенты_[],7,FALSE)</f>
        <v>Беларусь</v>
      </c>
      <c r="S377" s="20" t="str">
        <f>VLOOKUP(N377,Клиенты_[],8,FALSE)</f>
        <v>Лукин</v>
      </c>
      <c r="T377" s="20">
        <f t="shared" si="65"/>
        <v>4</v>
      </c>
      <c r="U377" s="20">
        <f t="shared" si="66"/>
        <v>1722</v>
      </c>
      <c r="V377" s="20">
        <f t="shared" si="67"/>
        <v>430.5</v>
      </c>
      <c r="W377" s="20">
        <f t="shared" si="68"/>
        <v>122</v>
      </c>
      <c r="X377" s="20">
        <f t="shared" si="59"/>
        <v>0.25</v>
      </c>
    </row>
    <row r="378" spans="1:24" x14ac:dyDescent="0.3">
      <c r="A378">
        <v>496</v>
      </c>
      <c r="B378">
        <v>149</v>
      </c>
      <c r="C378" t="str">
        <f>VLOOKUP(Продажи_[[#This Row],[id товара]],Товары_[],3,FALSE)</f>
        <v>Бабаевский</v>
      </c>
      <c r="D378" t="str">
        <f>VLOOKUP(Продажи_[[#This Row],[id товара]],Товары_[],2,FALSE)</f>
        <v>Конфеты</v>
      </c>
      <c r="E378" s="22">
        <v>448</v>
      </c>
      <c r="F378" s="21">
        <f t="shared" si="60"/>
        <v>267.85483870967744</v>
      </c>
      <c r="G378" s="26">
        <f t="shared" si="61"/>
        <v>0.67254772084060921</v>
      </c>
      <c r="H378" s="31">
        <f t="shared" si="62"/>
        <v>250.25925925925927</v>
      </c>
      <c r="I378" s="26">
        <f t="shared" si="63"/>
        <v>0.79014355483202592</v>
      </c>
      <c r="J378">
        <v>2</v>
      </c>
      <c r="K378" s="22">
        <v>896</v>
      </c>
      <c r="L378" s="1">
        <v>45069</v>
      </c>
      <c r="M378" t="s">
        <v>73</v>
      </c>
      <c r="N378">
        <v>206</v>
      </c>
      <c r="O378" t="str">
        <f>VLOOKUP(N378,Клиенты_[],4,FALSE)</f>
        <v>нет</v>
      </c>
      <c r="P378" s="35">
        <f>VLOOKUP(N378,Клиенты_[],5,FALSE)</f>
        <v>44568</v>
      </c>
      <c r="Q378" s="23">
        <f t="shared" si="64"/>
        <v>501</v>
      </c>
      <c r="R378" t="str">
        <f>VLOOKUP(N378,Клиенты_[],7,FALSE)</f>
        <v>Россия</v>
      </c>
      <c r="S378" s="20" t="str">
        <f>VLOOKUP(N378,Клиенты_[],8,FALSE)</f>
        <v>Радислав</v>
      </c>
      <c r="T378" s="20">
        <f t="shared" si="65"/>
        <v>1</v>
      </c>
      <c r="U378" s="20">
        <f t="shared" si="66"/>
        <v>896</v>
      </c>
      <c r="V378" s="20">
        <f t="shared" si="67"/>
        <v>896</v>
      </c>
      <c r="W378" s="20">
        <f t="shared" si="68"/>
        <v>314</v>
      </c>
      <c r="X378" s="20">
        <f t="shared" si="59"/>
        <v>1</v>
      </c>
    </row>
    <row r="379" spans="1:24" x14ac:dyDescent="0.3">
      <c r="A379">
        <v>378</v>
      </c>
      <c r="B379">
        <v>452</v>
      </c>
      <c r="C379" t="str">
        <f>VLOOKUP(Продажи_[[#This Row],[id товара]],Товары_[],3,FALSE)</f>
        <v>Экзотик</v>
      </c>
      <c r="D379" t="str">
        <f>VLOOKUP(Продажи_[[#This Row],[id товара]],Товары_[],2,FALSE)</f>
        <v>Фрукты</v>
      </c>
      <c r="E379" s="22">
        <v>325</v>
      </c>
      <c r="F379" s="21">
        <f t="shared" si="60"/>
        <v>274.16279069767444</v>
      </c>
      <c r="G379" s="26">
        <f t="shared" si="61"/>
        <v>0.18542709305284588</v>
      </c>
      <c r="H379" s="31">
        <f t="shared" si="62"/>
        <v>253.6875</v>
      </c>
      <c r="I379" s="26">
        <f t="shared" si="63"/>
        <v>0.28110372012811036</v>
      </c>
      <c r="J379">
        <v>2</v>
      </c>
      <c r="K379" s="22">
        <v>650</v>
      </c>
      <c r="L379" s="1">
        <v>45160</v>
      </c>
      <c r="M379" t="s">
        <v>72</v>
      </c>
      <c r="N379">
        <v>88</v>
      </c>
      <c r="O379" t="str">
        <f>VLOOKUP(N379,Клиенты_[],4,FALSE)</f>
        <v>да</v>
      </c>
      <c r="P379" s="35">
        <f>VLOOKUP(N379,Клиенты_[],5,FALSE)</f>
        <v>44630</v>
      </c>
      <c r="Q379" s="23">
        <f t="shared" si="64"/>
        <v>530</v>
      </c>
      <c r="R379" t="str">
        <f>VLOOKUP(N379,Клиенты_[],7,FALSE)</f>
        <v>Украина</v>
      </c>
      <c r="S379" s="20" t="str">
        <f>VLOOKUP(N379,Клиенты_[],8,FALSE)</f>
        <v>Севастьян</v>
      </c>
      <c r="T379" s="20">
        <f t="shared" si="65"/>
        <v>5</v>
      </c>
      <c r="U379" s="20">
        <f t="shared" si="66"/>
        <v>4574</v>
      </c>
      <c r="V379" s="20">
        <f t="shared" si="67"/>
        <v>914.8</v>
      </c>
      <c r="W379" s="20">
        <f t="shared" si="68"/>
        <v>187</v>
      </c>
      <c r="X379" s="20">
        <f t="shared" si="59"/>
        <v>0.2</v>
      </c>
    </row>
    <row r="380" spans="1:24" x14ac:dyDescent="0.3">
      <c r="A380">
        <v>379</v>
      </c>
      <c r="B380">
        <v>340</v>
      </c>
      <c r="C380" t="str">
        <f>VLOOKUP(Продажи_[[#This Row],[id товара]],Товары_[],3,FALSE)</f>
        <v>Карат</v>
      </c>
      <c r="D380" t="str">
        <f>VLOOKUP(Продажи_[[#This Row],[id товара]],Товары_[],2,FALSE)</f>
        <v>Сыр</v>
      </c>
      <c r="E380" s="22">
        <v>457</v>
      </c>
      <c r="F380" s="21">
        <f t="shared" si="60"/>
        <v>262.63492063492066</v>
      </c>
      <c r="G380" s="26">
        <f t="shared" si="61"/>
        <v>0.74005802006527244</v>
      </c>
      <c r="H380" s="31">
        <f t="shared" si="62"/>
        <v>311.33333333333331</v>
      </c>
      <c r="I380" s="26">
        <f t="shared" si="63"/>
        <v>0.4678800856531049</v>
      </c>
      <c r="J380">
        <v>1</v>
      </c>
      <c r="K380" s="22">
        <v>457</v>
      </c>
      <c r="L380" s="1">
        <v>44945</v>
      </c>
      <c r="M380" t="s">
        <v>70</v>
      </c>
      <c r="N380">
        <v>325</v>
      </c>
      <c r="O380" t="str">
        <f>VLOOKUP(N380,Клиенты_[],4,FALSE)</f>
        <v>нет</v>
      </c>
      <c r="P380" s="35">
        <f>VLOOKUP(N380,Клиенты_[],5,FALSE)</f>
        <v>44875</v>
      </c>
      <c r="Q380" s="23">
        <f t="shared" si="64"/>
        <v>70</v>
      </c>
      <c r="R380" t="str">
        <f>VLOOKUP(N380,Клиенты_[],7,FALSE)</f>
        <v>Таджикистан</v>
      </c>
      <c r="S380" s="20" t="str">
        <f>VLOOKUP(N380,Клиенты_[],8,FALSE)</f>
        <v>Милован</v>
      </c>
      <c r="T380" s="20">
        <f t="shared" si="65"/>
        <v>3</v>
      </c>
      <c r="U380" s="20">
        <f t="shared" si="66"/>
        <v>1075</v>
      </c>
      <c r="V380" s="20">
        <f t="shared" si="67"/>
        <v>358.33333333333331</v>
      </c>
      <c r="W380" s="20">
        <f t="shared" si="68"/>
        <v>186</v>
      </c>
      <c r="X380" s="20">
        <f t="shared" si="59"/>
        <v>0.33333333333333331</v>
      </c>
    </row>
    <row r="381" spans="1:24" x14ac:dyDescent="0.3">
      <c r="A381">
        <v>380</v>
      </c>
      <c r="B381">
        <v>466</v>
      </c>
      <c r="C381" t="str">
        <f>VLOOKUP(Продажи_[[#This Row],[id товара]],Товары_[],3,FALSE)</f>
        <v>Green Garden</v>
      </c>
      <c r="D381" t="str">
        <f>VLOOKUP(Продажи_[[#This Row],[id товара]],Товары_[],2,FALSE)</f>
        <v>Фрукты</v>
      </c>
      <c r="E381" s="22">
        <v>425</v>
      </c>
      <c r="F381" s="21">
        <f t="shared" si="60"/>
        <v>274.16279069767444</v>
      </c>
      <c r="G381" s="26">
        <f t="shared" si="61"/>
        <v>0.55017389091525981</v>
      </c>
      <c r="H381" s="31">
        <f t="shared" si="62"/>
        <v>369.2</v>
      </c>
      <c r="I381" s="26">
        <f t="shared" si="63"/>
        <v>0.15113759479956657</v>
      </c>
      <c r="J381">
        <v>5</v>
      </c>
      <c r="K381" s="22">
        <v>2125</v>
      </c>
      <c r="L381" s="1">
        <v>45132</v>
      </c>
      <c r="M381" t="s">
        <v>75</v>
      </c>
      <c r="N381">
        <v>129</v>
      </c>
      <c r="O381" t="str">
        <f>VLOOKUP(N381,Клиенты_[],4,FALSE)</f>
        <v>нет</v>
      </c>
      <c r="P381" s="35">
        <f>VLOOKUP(N381,Клиенты_[],5,FALSE)</f>
        <v>44868</v>
      </c>
      <c r="Q381" s="23">
        <f t="shared" si="64"/>
        <v>264</v>
      </c>
      <c r="R381" t="str">
        <f>VLOOKUP(N381,Клиенты_[],7,FALSE)</f>
        <v>Беларусь</v>
      </c>
      <c r="S381" s="20" t="str">
        <f>VLOOKUP(N381,Клиенты_[],8,FALSE)</f>
        <v>Ираида</v>
      </c>
      <c r="T381" s="20">
        <f t="shared" si="65"/>
        <v>2</v>
      </c>
      <c r="U381" s="20">
        <f t="shared" si="66"/>
        <v>2478</v>
      </c>
      <c r="V381" s="20">
        <f t="shared" si="67"/>
        <v>1239</v>
      </c>
      <c r="W381" s="20">
        <f t="shared" si="68"/>
        <v>122</v>
      </c>
      <c r="X381" s="20">
        <f t="shared" si="59"/>
        <v>0.5</v>
      </c>
    </row>
    <row r="382" spans="1:24" x14ac:dyDescent="0.3">
      <c r="A382">
        <v>417</v>
      </c>
      <c r="B382">
        <v>371</v>
      </c>
      <c r="C382" t="str">
        <f>VLOOKUP(Продажи_[[#This Row],[id товара]],Товары_[],3,FALSE)</f>
        <v>Русский сахар</v>
      </c>
      <c r="D382" t="str">
        <f>VLOOKUP(Продажи_[[#This Row],[id товара]],Товары_[],2,FALSE)</f>
        <v>Сахар</v>
      </c>
      <c r="E382" s="22">
        <v>245</v>
      </c>
      <c r="F382" s="21">
        <f t="shared" si="60"/>
        <v>252.76271186440678</v>
      </c>
      <c r="G382" s="26">
        <f t="shared" si="61"/>
        <v>-3.0711459800174312E-2</v>
      </c>
      <c r="H382" s="31">
        <f t="shared" si="62"/>
        <v>293.41176470588238</v>
      </c>
      <c r="I382" s="26">
        <f t="shared" si="63"/>
        <v>-0.1649959903769046</v>
      </c>
      <c r="J382">
        <v>1</v>
      </c>
      <c r="K382" s="22">
        <v>245</v>
      </c>
      <c r="L382" s="1">
        <v>44985</v>
      </c>
      <c r="M382" t="s">
        <v>81</v>
      </c>
      <c r="N382">
        <v>209</v>
      </c>
      <c r="O382" t="str">
        <f>VLOOKUP(N382,Клиенты_[],4,FALSE)</f>
        <v>нет</v>
      </c>
      <c r="P382" s="35">
        <f>VLOOKUP(N382,Клиенты_[],5,FALSE)</f>
        <v>44628</v>
      </c>
      <c r="Q382" s="23">
        <f t="shared" si="64"/>
        <v>357</v>
      </c>
      <c r="R382" t="str">
        <f>VLOOKUP(N382,Клиенты_[],7,FALSE)</f>
        <v>Россия</v>
      </c>
      <c r="S382" s="20" t="str">
        <f>VLOOKUP(N382,Клиенты_[],8,FALSE)</f>
        <v>Дарья</v>
      </c>
      <c r="T382" s="20">
        <f t="shared" si="65"/>
        <v>2</v>
      </c>
      <c r="U382" s="20">
        <f t="shared" si="66"/>
        <v>993</v>
      </c>
      <c r="V382" s="20">
        <f t="shared" si="67"/>
        <v>496.5</v>
      </c>
      <c r="W382" s="20">
        <f t="shared" si="68"/>
        <v>314</v>
      </c>
      <c r="X382" s="20">
        <f t="shared" si="59"/>
        <v>0.5</v>
      </c>
    </row>
    <row r="383" spans="1:24" x14ac:dyDescent="0.3">
      <c r="A383">
        <v>927</v>
      </c>
      <c r="B383">
        <v>210</v>
      </c>
      <c r="C383" t="str">
        <f>VLOOKUP(Продажи_[[#This Row],[id товара]],Товары_[],3,FALSE)</f>
        <v>Окраина</v>
      </c>
      <c r="D383" t="str">
        <f>VLOOKUP(Продажи_[[#This Row],[id товара]],Товары_[],2,FALSE)</f>
        <v>Колбаса</v>
      </c>
      <c r="E383" s="22">
        <v>374</v>
      </c>
      <c r="F383" s="21">
        <f t="shared" si="60"/>
        <v>286.92307692307691</v>
      </c>
      <c r="G383" s="26">
        <f t="shared" si="61"/>
        <v>0.30348525469168908</v>
      </c>
      <c r="H383" s="31">
        <f t="shared" si="62"/>
        <v>273.58333333333331</v>
      </c>
      <c r="I383" s="26">
        <f t="shared" si="63"/>
        <v>0.36704233932378938</v>
      </c>
      <c r="J383">
        <v>2</v>
      </c>
      <c r="K383" s="22">
        <v>748</v>
      </c>
      <c r="L383" s="1">
        <v>45052</v>
      </c>
      <c r="M383" t="s">
        <v>73</v>
      </c>
      <c r="N383">
        <v>209</v>
      </c>
      <c r="O383" t="str">
        <f>VLOOKUP(N383,Клиенты_[],4,FALSE)</f>
        <v>нет</v>
      </c>
      <c r="P383" s="35">
        <f>VLOOKUP(N383,Клиенты_[],5,FALSE)</f>
        <v>44628</v>
      </c>
      <c r="Q383" s="23">
        <f t="shared" si="64"/>
        <v>424</v>
      </c>
      <c r="R383" t="str">
        <f>VLOOKUP(N383,Клиенты_[],7,FALSE)</f>
        <v>Россия</v>
      </c>
      <c r="S383" s="20" t="str">
        <f>VLOOKUP(N383,Клиенты_[],8,FALSE)</f>
        <v>Дарья</v>
      </c>
      <c r="T383" s="20">
        <f t="shared" si="65"/>
        <v>2</v>
      </c>
      <c r="U383" s="20">
        <f t="shared" si="66"/>
        <v>993</v>
      </c>
      <c r="V383" s="20">
        <f t="shared" si="67"/>
        <v>496.5</v>
      </c>
      <c r="W383" s="20">
        <f t="shared" si="68"/>
        <v>314</v>
      </c>
      <c r="X383" s="20">
        <f t="shared" si="59"/>
        <v>0.5</v>
      </c>
    </row>
    <row r="384" spans="1:24" x14ac:dyDescent="0.3">
      <c r="A384">
        <v>383</v>
      </c>
      <c r="B384">
        <v>116</v>
      </c>
      <c r="C384" t="str">
        <f>VLOOKUP(Продажи_[[#This Row],[id товара]],Товары_[],3,FALSE)</f>
        <v>Экстра</v>
      </c>
      <c r="D384" t="str">
        <f>VLOOKUP(Продажи_[[#This Row],[id товара]],Товары_[],2,FALSE)</f>
        <v>Соль</v>
      </c>
      <c r="E384" s="22">
        <v>426</v>
      </c>
      <c r="F384" s="21">
        <f t="shared" si="60"/>
        <v>264.8679245283019</v>
      </c>
      <c r="G384" s="26">
        <f t="shared" si="61"/>
        <v>0.60834876763071666</v>
      </c>
      <c r="H384" s="31">
        <f t="shared" si="62"/>
        <v>320.84615384615387</v>
      </c>
      <c r="I384" s="26">
        <f t="shared" si="63"/>
        <v>0.32773915128266595</v>
      </c>
      <c r="J384">
        <v>5</v>
      </c>
      <c r="K384" s="22">
        <v>2130</v>
      </c>
      <c r="L384" s="1">
        <v>44993</v>
      </c>
      <c r="M384" t="s">
        <v>82</v>
      </c>
      <c r="N384">
        <v>285</v>
      </c>
      <c r="O384" t="str">
        <f>VLOOKUP(N384,Клиенты_[],4,FALSE)</f>
        <v>нет</v>
      </c>
      <c r="P384" s="35">
        <f>VLOOKUP(N384,Клиенты_[],5,FALSE)</f>
        <v>44922</v>
      </c>
      <c r="Q384" s="23">
        <f t="shared" si="64"/>
        <v>71</v>
      </c>
      <c r="R384" t="str">
        <f>VLOOKUP(N384,Клиенты_[],7,FALSE)</f>
        <v>Таджикистан</v>
      </c>
      <c r="S384" s="20" t="str">
        <f>VLOOKUP(N384,Клиенты_[],8,FALSE)</f>
        <v>Лариса</v>
      </c>
      <c r="T384" s="20">
        <f t="shared" si="65"/>
        <v>1</v>
      </c>
      <c r="U384" s="20">
        <f t="shared" si="66"/>
        <v>2130</v>
      </c>
      <c r="V384" s="20">
        <f t="shared" si="67"/>
        <v>2130</v>
      </c>
      <c r="W384" s="20">
        <f t="shared" si="68"/>
        <v>186</v>
      </c>
      <c r="X384" s="20">
        <f t="shared" si="59"/>
        <v>1</v>
      </c>
    </row>
    <row r="385" spans="1:24" x14ac:dyDescent="0.3">
      <c r="A385">
        <v>573</v>
      </c>
      <c r="B385">
        <v>63</v>
      </c>
      <c r="C385" t="str">
        <f>VLOOKUP(Продажи_[[#This Row],[id товара]],Товары_[],3,FALSE)</f>
        <v>Балтийский берег</v>
      </c>
      <c r="D385" t="str">
        <f>VLOOKUP(Продажи_[[#This Row],[id товара]],Товары_[],2,FALSE)</f>
        <v>Рыба</v>
      </c>
      <c r="E385" s="22">
        <v>251</v>
      </c>
      <c r="F385" s="21">
        <f t="shared" si="60"/>
        <v>258.5128205128205</v>
      </c>
      <c r="G385" s="26">
        <f t="shared" si="61"/>
        <v>-2.9061694108311831E-2</v>
      </c>
      <c r="H385" s="31">
        <f t="shared" si="62"/>
        <v>289.88888888888891</v>
      </c>
      <c r="I385" s="26">
        <f t="shared" si="63"/>
        <v>-0.13415101571483334</v>
      </c>
      <c r="J385">
        <v>1</v>
      </c>
      <c r="K385" s="22">
        <v>251</v>
      </c>
      <c r="L385" s="1">
        <v>45087</v>
      </c>
      <c r="M385" t="s">
        <v>77</v>
      </c>
      <c r="N385">
        <v>214</v>
      </c>
      <c r="O385" t="str">
        <f>VLOOKUP(N385,Клиенты_[],4,FALSE)</f>
        <v>да</v>
      </c>
      <c r="P385" s="35">
        <f>VLOOKUP(N385,Клиенты_[],5,FALSE)</f>
        <v>44601</v>
      </c>
      <c r="Q385" s="23">
        <f t="shared" si="64"/>
        <v>486</v>
      </c>
      <c r="R385" t="str">
        <f>VLOOKUP(N385,Клиенты_[],7,FALSE)</f>
        <v>Россия</v>
      </c>
      <c r="S385" s="20" t="str">
        <f>VLOOKUP(N385,Клиенты_[],8,FALSE)</f>
        <v>Андроник</v>
      </c>
      <c r="T385" s="20">
        <f t="shared" si="65"/>
        <v>1</v>
      </c>
      <c r="U385" s="20">
        <f t="shared" si="66"/>
        <v>251</v>
      </c>
      <c r="V385" s="20">
        <f t="shared" si="67"/>
        <v>251</v>
      </c>
      <c r="W385" s="20">
        <f t="shared" si="68"/>
        <v>314</v>
      </c>
      <c r="X385" s="20">
        <f t="shared" si="59"/>
        <v>1</v>
      </c>
    </row>
    <row r="386" spans="1:24" x14ac:dyDescent="0.3">
      <c r="A386">
        <v>385</v>
      </c>
      <c r="B386">
        <v>409</v>
      </c>
      <c r="C386" t="str">
        <f>VLOOKUP(Продажи_[[#This Row],[id товара]],Товары_[],3,FALSE)</f>
        <v>Фруктовый Рай</v>
      </c>
      <c r="D386" t="str">
        <f>VLOOKUP(Продажи_[[#This Row],[id товара]],Товары_[],2,FALSE)</f>
        <v>Фрукты</v>
      </c>
      <c r="E386" s="22">
        <v>386</v>
      </c>
      <c r="F386" s="21">
        <f t="shared" si="60"/>
        <v>274.16279069767444</v>
      </c>
      <c r="G386" s="26">
        <f t="shared" si="61"/>
        <v>0.4079226397489184</v>
      </c>
      <c r="H386" s="31">
        <f t="shared" si="62"/>
        <v>258.30769230769232</v>
      </c>
      <c r="I386" s="26">
        <f t="shared" si="63"/>
        <v>0.49434187016080999</v>
      </c>
      <c r="J386">
        <v>1</v>
      </c>
      <c r="K386" s="22">
        <v>386</v>
      </c>
      <c r="L386" s="1">
        <v>45192</v>
      </c>
      <c r="M386" t="s">
        <v>70</v>
      </c>
      <c r="N386">
        <v>461</v>
      </c>
      <c r="O386" t="str">
        <f>VLOOKUP(N386,Клиенты_[],4,FALSE)</f>
        <v>да</v>
      </c>
      <c r="P386" s="35">
        <f>VLOOKUP(N386,Клиенты_[],5,FALSE)</f>
        <v>44667</v>
      </c>
      <c r="Q386" s="23">
        <f t="shared" si="64"/>
        <v>525</v>
      </c>
      <c r="R386" t="str">
        <f>VLOOKUP(N386,Клиенты_[],7,FALSE)</f>
        <v>Узбекистан</v>
      </c>
      <c r="S386" s="20" t="str">
        <f>VLOOKUP(N386,Клиенты_[],8,FALSE)</f>
        <v>Олимпиада</v>
      </c>
      <c r="T386" s="20">
        <f t="shared" si="65"/>
        <v>1</v>
      </c>
      <c r="U386" s="20">
        <f t="shared" si="66"/>
        <v>386</v>
      </c>
      <c r="V386" s="20">
        <f t="shared" si="67"/>
        <v>386</v>
      </c>
      <c r="W386" s="20">
        <f t="shared" si="68"/>
        <v>191</v>
      </c>
      <c r="X386" s="20">
        <f t="shared" ref="X386:X449" si="69">1/T386</f>
        <v>1</v>
      </c>
    </row>
    <row r="387" spans="1:24" x14ac:dyDescent="0.3">
      <c r="A387">
        <v>386</v>
      </c>
      <c r="B387">
        <v>129</v>
      </c>
      <c r="C387" t="str">
        <f>VLOOKUP(Продажи_[[#This Row],[id товара]],Товары_[],3,FALSE)</f>
        <v>Агрокомплекс</v>
      </c>
      <c r="D387" t="str">
        <f>VLOOKUP(Продажи_[[#This Row],[id товара]],Товары_[],2,FALSE)</f>
        <v>Мясо</v>
      </c>
      <c r="E387" s="22">
        <v>235</v>
      </c>
      <c r="F387" s="21">
        <f t="shared" si="60"/>
        <v>271.74545454545455</v>
      </c>
      <c r="G387" s="26">
        <f t="shared" si="61"/>
        <v>-0.13522012578616349</v>
      </c>
      <c r="H387" s="31">
        <f t="shared" si="62"/>
        <v>311.2</v>
      </c>
      <c r="I387" s="26">
        <f t="shared" si="63"/>
        <v>-0.24485861182519275</v>
      </c>
      <c r="J387">
        <v>2</v>
      </c>
      <c r="K387" s="22">
        <v>470</v>
      </c>
      <c r="L387" s="1">
        <v>45207</v>
      </c>
      <c r="M387" t="s">
        <v>68</v>
      </c>
      <c r="N387">
        <v>149</v>
      </c>
      <c r="O387" t="str">
        <f>VLOOKUP(N387,Клиенты_[],4,FALSE)</f>
        <v>да</v>
      </c>
      <c r="P387" s="35">
        <f>VLOOKUP(N387,Клиенты_[],5,FALSE)</f>
        <v>44882</v>
      </c>
      <c r="Q387" s="23">
        <f t="shared" si="64"/>
        <v>325</v>
      </c>
      <c r="R387" t="str">
        <f>VLOOKUP(N387,Клиенты_[],7,FALSE)</f>
        <v>Таджикистан</v>
      </c>
      <c r="S387" s="20" t="str">
        <f>VLOOKUP(N387,Клиенты_[],8,FALSE)</f>
        <v>Феофан</v>
      </c>
      <c r="T387" s="20">
        <f t="shared" si="65"/>
        <v>2</v>
      </c>
      <c r="U387" s="20">
        <f t="shared" si="66"/>
        <v>1450</v>
      </c>
      <c r="V387" s="20">
        <f t="shared" si="67"/>
        <v>725</v>
      </c>
      <c r="W387" s="20">
        <f t="shared" si="68"/>
        <v>186</v>
      </c>
      <c r="X387" s="20">
        <f t="shared" si="69"/>
        <v>0.5</v>
      </c>
    </row>
    <row r="388" spans="1:24" x14ac:dyDescent="0.3">
      <c r="A388">
        <v>387</v>
      </c>
      <c r="B388">
        <v>283</v>
      </c>
      <c r="C388" t="str">
        <f>VLOOKUP(Продажи_[[#This Row],[id товара]],Товары_[],3,FALSE)</f>
        <v>Рот Фронт</v>
      </c>
      <c r="D388" t="str">
        <f>VLOOKUP(Продажи_[[#This Row],[id товара]],Товары_[],2,FALSE)</f>
        <v>Конфеты</v>
      </c>
      <c r="E388" s="22">
        <v>107</v>
      </c>
      <c r="F388" s="21">
        <f t="shared" si="60"/>
        <v>267.85483870967744</v>
      </c>
      <c r="G388" s="26">
        <f t="shared" si="61"/>
        <v>-0.60052989703137238</v>
      </c>
      <c r="H388" s="31">
        <f t="shared" si="62"/>
        <v>288.23809523809524</v>
      </c>
      <c r="I388" s="26">
        <f t="shared" si="63"/>
        <v>-0.62877911779283002</v>
      </c>
      <c r="J388">
        <v>3</v>
      </c>
      <c r="K388" s="22">
        <v>321</v>
      </c>
      <c r="L388" s="1">
        <v>45413</v>
      </c>
      <c r="M388" t="s">
        <v>85</v>
      </c>
      <c r="N388">
        <v>222</v>
      </c>
      <c r="O388" t="str">
        <f>VLOOKUP(N388,Клиенты_[],4,FALSE)</f>
        <v>да</v>
      </c>
      <c r="P388" s="35">
        <f>VLOOKUP(N388,Клиенты_[],5,FALSE)</f>
        <v>44694</v>
      </c>
      <c r="Q388" s="23">
        <f t="shared" si="64"/>
        <v>719</v>
      </c>
      <c r="R388" t="str">
        <f>VLOOKUP(N388,Клиенты_[],7,FALSE)</f>
        <v>Украина</v>
      </c>
      <c r="S388" s="20" t="str">
        <f>VLOOKUP(N388,Клиенты_[],8,FALSE)</f>
        <v>Эмилия</v>
      </c>
      <c r="T388" s="20">
        <f t="shared" si="65"/>
        <v>3</v>
      </c>
      <c r="U388" s="20">
        <f t="shared" si="66"/>
        <v>1403</v>
      </c>
      <c r="V388" s="20">
        <f t="shared" si="67"/>
        <v>467.66666666666669</v>
      </c>
      <c r="W388" s="20">
        <f t="shared" si="68"/>
        <v>187</v>
      </c>
      <c r="X388" s="20">
        <f t="shared" si="69"/>
        <v>0.33333333333333331</v>
      </c>
    </row>
    <row r="389" spans="1:24" x14ac:dyDescent="0.3">
      <c r="A389">
        <v>461</v>
      </c>
      <c r="B389">
        <v>345</v>
      </c>
      <c r="C389" t="str">
        <f>VLOOKUP(Продажи_[[#This Row],[id товара]],Товары_[],3,FALSE)</f>
        <v>Рот Фронт</v>
      </c>
      <c r="D389" t="str">
        <f>VLOOKUP(Продажи_[[#This Row],[id товара]],Товары_[],2,FALSE)</f>
        <v>Конфеты</v>
      </c>
      <c r="E389" s="22">
        <v>455</v>
      </c>
      <c r="F389" s="21">
        <f t="shared" ref="F389:F452" si="70">AVERAGEIF($D:$D,D389,$E:$E)</f>
        <v>267.85483870967744</v>
      </c>
      <c r="G389" s="26">
        <f t="shared" ref="G389:G452" si="71">E389/F389-1</f>
        <v>0.69868127897874377</v>
      </c>
      <c r="H389" s="31">
        <f t="shared" ref="H389:H452" si="72">AVERAGEIFS($E:$E,$D:$D,D389,$C:$C,C389)</f>
        <v>288.23809523809524</v>
      </c>
      <c r="I389" s="26">
        <f t="shared" ref="I389:I452" si="73">E389/H389-1</f>
        <v>0.57855608789030222</v>
      </c>
      <c r="J389">
        <v>5</v>
      </c>
      <c r="K389" s="22">
        <v>2275</v>
      </c>
      <c r="L389" s="1">
        <v>45213</v>
      </c>
      <c r="M389" t="s">
        <v>74</v>
      </c>
      <c r="N389">
        <v>215</v>
      </c>
      <c r="O389" t="str">
        <f>VLOOKUP(N389,Клиенты_[],4,FALSE)</f>
        <v>нет</v>
      </c>
      <c r="P389" s="35">
        <f>VLOOKUP(N389,Клиенты_[],5,FALSE)</f>
        <v>44799</v>
      </c>
      <c r="Q389" s="23">
        <f t="shared" ref="Q389:Q452" si="74">L389-P389</f>
        <v>414</v>
      </c>
      <c r="R389" t="str">
        <f>VLOOKUP(N389,Клиенты_[],7,FALSE)</f>
        <v>Россия</v>
      </c>
      <c r="S389" s="20" t="str">
        <f>VLOOKUP(N389,Клиенты_[],8,FALSE)</f>
        <v>Корнил</v>
      </c>
      <c r="T389" s="20">
        <f t="shared" ref="T389:T452" si="75">COUNTIF(N:N,N389)</f>
        <v>1</v>
      </c>
      <c r="U389" s="20">
        <f t="shared" ref="U389:U452" si="76">SUMIF(N:N,N389,K:K)</f>
        <v>2275</v>
      </c>
      <c r="V389" s="20">
        <f t="shared" ref="V389:V452" si="77">U389/T389</f>
        <v>2275</v>
      </c>
      <c r="W389" s="20">
        <f t="shared" ref="W389:W452" si="78">COUNTIF(R:R,R389)</f>
        <v>314</v>
      </c>
      <c r="X389" s="20">
        <f t="shared" si="69"/>
        <v>1</v>
      </c>
    </row>
    <row r="390" spans="1:24" x14ac:dyDescent="0.3">
      <c r="A390">
        <v>389</v>
      </c>
      <c r="B390">
        <v>290</v>
      </c>
      <c r="C390" t="str">
        <f>VLOOKUP(Продажи_[[#This Row],[id товара]],Товары_[],3,FALSE)</f>
        <v>Продимекс</v>
      </c>
      <c r="D390" t="str">
        <f>VLOOKUP(Продажи_[[#This Row],[id товара]],Товары_[],2,FALSE)</f>
        <v>Сахар</v>
      </c>
      <c r="E390" s="22">
        <v>50</v>
      </c>
      <c r="F390" s="21">
        <f t="shared" si="70"/>
        <v>252.76271186440678</v>
      </c>
      <c r="G390" s="26">
        <f t="shared" si="71"/>
        <v>-0.80218601220411723</v>
      </c>
      <c r="H390" s="31">
        <f t="shared" si="72"/>
        <v>240.5</v>
      </c>
      <c r="I390" s="26">
        <f t="shared" si="73"/>
        <v>-0.79209979209979209</v>
      </c>
      <c r="J390">
        <v>5</v>
      </c>
      <c r="K390" s="22">
        <v>250</v>
      </c>
      <c r="L390" s="1">
        <v>45052</v>
      </c>
      <c r="M390" t="s">
        <v>76</v>
      </c>
      <c r="N390">
        <v>495</v>
      </c>
      <c r="O390" t="str">
        <f>VLOOKUP(N390,Клиенты_[],4,FALSE)</f>
        <v>да</v>
      </c>
      <c r="P390" s="35">
        <f>VLOOKUP(N390,Клиенты_[],5,FALSE)</f>
        <v>44654</v>
      </c>
      <c r="Q390" s="23">
        <f t="shared" si="74"/>
        <v>398</v>
      </c>
      <c r="R390" t="str">
        <f>VLOOKUP(N390,Клиенты_[],7,FALSE)</f>
        <v>Узбекистан</v>
      </c>
      <c r="S390" s="20" t="str">
        <f>VLOOKUP(N390,Клиенты_[],8,FALSE)</f>
        <v>Мефодий</v>
      </c>
      <c r="T390" s="20">
        <f t="shared" si="75"/>
        <v>2</v>
      </c>
      <c r="U390" s="20">
        <f t="shared" si="76"/>
        <v>842</v>
      </c>
      <c r="V390" s="20">
        <f t="shared" si="77"/>
        <v>421</v>
      </c>
      <c r="W390" s="20">
        <f t="shared" si="78"/>
        <v>191</v>
      </c>
      <c r="X390" s="20">
        <f t="shared" si="69"/>
        <v>0.5</v>
      </c>
    </row>
    <row r="391" spans="1:24" x14ac:dyDescent="0.3">
      <c r="A391">
        <v>390</v>
      </c>
      <c r="B391">
        <v>229</v>
      </c>
      <c r="C391" t="str">
        <f>VLOOKUP(Продажи_[[#This Row],[id товара]],Товары_[],3,FALSE)</f>
        <v>Сава</v>
      </c>
      <c r="D391" t="str">
        <f>VLOOKUP(Продажи_[[#This Row],[id товара]],Товары_[],2,FALSE)</f>
        <v>Мясо</v>
      </c>
      <c r="E391" s="22">
        <v>269</v>
      </c>
      <c r="F391" s="21">
        <f t="shared" si="70"/>
        <v>271.74545454545455</v>
      </c>
      <c r="G391" s="26">
        <f t="shared" si="71"/>
        <v>-1.0103037602034015E-2</v>
      </c>
      <c r="H391" s="31">
        <f t="shared" si="72"/>
        <v>212.8125</v>
      </c>
      <c r="I391" s="26">
        <f t="shared" si="73"/>
        <v>0.26402349486049936</v>
      </c>
      <c r="J391">
        <v>5</v>
      </c>
      <c r="K391" s="22">
        <v>1345</v>
      </c>
      <c r="L391" s="1">
        <v>45011</v>
      </c>
      <c r="M391" t="s">
        <v>71</v>
      </c>
      <c r="N391">
        <v>278</v>
      </c>
      <c r="O391" t="str">
        <f>VLOOKUP(N391,Клиенты_[],4,FALSE)</f>
        <v>нет</v>
      </c>
      <c r="P391" s="35">
        <f>VLOOKUP(N391,Клиенты_[],5,FALSE)</f>
        <v>44920</v>
      </c>
      <c r="Q391" s="23">
        <f t="shared" si="74"/>
        <v>91</v>
      </c>
      <c r="R391" t="str">
        <f>VLOOKUP(N391,Клиенты_[],7,FALSE)</f>
        <v>Узбекистан</v>
      </c>
      <c r="S391" s="20" t="str">
        <f>VLOOKUP(N391,Клиенты_[],8,FALSE)</f>
        <v>Савватий</v>
      </c>
      <c r="T391" s="20">
        <f t="shared" si="75"/>
        <v>1</v>
      </c>
      <c r="U391" s="20">
        <f t="shared" si="76"/>
        <v>1345</v>
      </c>
      <c r="V391" s="20">
        <f t="shared" si="77"/>
        <v>1345</v>
      </c>
      <c r="W391" s="20">
        <f t="shared" si="78"/>
        <v>191</v>
      </c>
      <c r="X391" s="20">
        <f t="shared" si="69"/>
        <v>1</v>
      </c>
    </row>
    <row r="392" spans="1:24" x14ac:dyDescent="0.3">
      <c r="A392">
        <v>391</v>
      </c>
      <c r="B392">
        <v>313</v>
      </c>
      <c r="C392" t="str">
        <f>VLOOKUP(Продажи_[[#This Row],[id товара]],Товары_[],3,FALSE)</f>
        <v>Бабаевский</v>
      </c>
      <c r="D392" t="str">
        <f>VLOOKUP(Продажи_[[#This Row],[id товара]],Товары_[],2,FALSE)</f>
        <v>Конфеты</v>
      </c>
      <c r="E392" s="22">
        <v>385</v>
      </c>
      <c r="F392" s="21">
        <f t="shared" si="70"/>
        <v>267.85483870967744</v>
      </c>
      <c r="G392" s="26">
        <f t="shared" si="71"/>
        <v>0.43734569759739861</v>
      </c>
      <c r="H392" s="31">
        <f t="shared" si="72"/>
        <v>250.25925925925927</v>
      </c>
      <c r="I392" s="26">
        <f t="shared" si="73"/>
        <v>0.53840461743377244</v>
      </c>
      <c r="J392">
        <v>4</v>
      </c>
      <c r="K392" s="22">
        <v>1540</v>
      </c>
      <c r="L392" s="1">
        <v>44982</v>
      </c>
      <c r="M392" t="s">
        <v>85</v>
      </c>
      <c r="N392">
        <v>246</v>
      </c>
      <c r="O392" t="str">
        <f>VLOOKUP(N392,Клиенты_[],4,FALSE)</f>
        <v>нет</v>
      </c>
      <c r="P392" s="35">
        <f>VLOOKUP(N392,Клиенты_[],5,FALSE)</f>
        <v>44805</v>
      </c>
      <c r="Q392" s="23">
        <f t="shared" si="74"/>
        <v>177</v>
      </c>
      <c r="R392" t="str">
        <f>VLOOKUP(N392,Клиенты_[],7,FALSE)</f>
        <v>Узбекистан</v>
      </c>
      <c r="S392" s="20" t="str">
        <f>VLOOKUP(N392,Клиенты_[],8,FALSE)</f>
        <v>Евфросиния</v>
      </c>
      <c r="T392" s="20">
        <f t="shared" si="75"/>
        <v>3</v>
      </c>
      <c r="U392" s="20">
        <f t="shared" si="76"/>
        <v>2466</v>
      </c>
      <c r="V392" s="20">
        <f t="shared" si="77"/>
        <v>822</v>
      </c>
      <c r="W392" s="20">
        <f t="shared" si="78"/>
        <v>191</v>
      </c>
      <c r="X392" s="20">
        <f t="shared" si="69"/>
        <v>0.33333333333333331</v>
      </c>
    </row>
    <row r="393" spans="1:24" x14ac:dyDescent="0.3">
      <c r="A393">
        <v>392</v>
      </c>
      <c r="B393">
        <v>368</v>
      </c>
      <c r="C393" t="str">
        <f>VLOOKUP(Продажи_[[#This Row],[id товара]],Товары_[],3,FALSE)</f>
        <v>Сырная долина</v>
      </c>
      <c r="D393" t="str">
        <f>VLOOKUP(Продажи_[[#This Row],[id товара]],Товары_[],2,FALSE)</f>
        <v>Сыр</v>
      </c>
      <c r="E393" s="22">
        <v>64</v>
      </c>
      <c r="F393" s="21">
        <f t="shared" si="70"/>
        <v>262.63492063492066</v>
      </c>
      <c r="G393" s="26">
        <f t="shared" si="71"/>
        <v>-0.75631572585519158</v>
      </c>
      <c r="H393" s="31">
        <f t="shared" si="72"/>
        <v>271</v>
      </c>
      <c r="I393" s="26">
        <f t="shared" si="73"/>
        <v>-0.76383763837638374</v>
      </c>
      <c r="J393">
        <v>5</v>
      </c>
      <c r="K393" s="22">
        <v>320</v>
      </c>
      <c r="L393" s="1">
        <v>45340</v>
      </c>
      <c r="M393" t="s">
        <v>69</v>
      </c>
      <c r="N393">
        <v>480</v>
      </c>
      <c r="O393" t="str">
        <f>VLOOKUP(N393,Клиенты_[],4,FALSE)</f>
        <v>да</v>
      </c>
      <c r="P393" s="35">
        <f>VLOOKUP(N393,Клиенты_[],5,FALSE)</f>
        <v>44568</v>
      </c>
      <c r="Q393" s="23">
        <f t="shared" si="74"/>
        <v>772</v>
      </c>
      <c r="R393" t="str">
        <f>VLOOKUP(N393,Клиенты_[],7,FALSE)</f>
        <v>Узбекистан</v>
      </c>
      <c r="S393" s="20" t="str">
        <f>VLOOKUP(N393,Клиенты_[],8,FALSE)</f>
        <v>Юлия</v>
      </c>
      <c r="T393" s="20">
        <f t="shared" si="75"/>
        <v>4</v>
      </c>
      <c r="U393" s="20">
        <f t="shared" si="76"/>
        <v>3740</v>
      </c>
      <c r="V393" s="20">
        <f t="shared" si="77"/>
        <v>935</v>
      </c>
      <c r="W393" s="20">
        <f t="shared" si="78"/>
        <v>191</v>
      </c>
      <c r="X393" s="20">
        <f t="shared" si="69"/>
        <v>0.25</v>
      </c>
    </row>
    <row r="394" spans="1:24" x14ac:dyDescent="0.3">
      <c r="A394">
        <v>441</v>
      </c>
      <c r="B394">
        <v>420</v>
      </c>
      <c r="C394" t="str">
        <f>VLOOKUP(Продажи_[[#This Row],[id товара]],Товары_[],3,FALSE)</f>
        <v>Хлебный Дом</v>
      </c>
      <c r="D394" t="str">
        <f>VLOOKUP(Продажи_[[#This Row],[id товара]],Товары_[],2,FALSE)</f>
        <v>Хлеб</v>
      </c>
      <c r="E394" s="22">
        <v>390</v>
      </c>
      <c r="F394" s="21">
        <f t="shared" si="70"/>
        <v>300.31818181818181</v>
      </c>
      <c r="G394" s="26">
        <f t="shared" si="71"/>
        <v>0.29862267292265776</v>
      </c>
      <c r="H394" s="31">
        <f t="shared" si="72"/>
        <v>281.73333333333335</v>
      </c>
      <c r="I394" s="26">
        <f t="shared" si="73"/>
        <v>0.38428774254614284</v>
      </c>
      <c r="J394">
        <v>3</v>
      </c>
      <c r="K394" s="22">
        <v>1170</v>
      </c>
      <c r="L394" s="1">
        <v>45183</v>
      </c>
      <c r="M394" t="s">
        <v>67</v>
      </c>
      <c r="N394">
        <v>217</v>
      </c>
      <c r="O394" t="str">
        <f>VLOOKUP(N394,Клиенты_[],4,FALSE)</f>
        <v>нет</v>
      </c>
      <c r="P394" s="35">
        <f>VLOOKUP(N394,Клиенты_[],5,FALSE)</f>
        <v>44826</v>
      </c>
      <c r="Q394" s="23">
        <f t="shared" si="74"/>
        <v>357</v>
      </c>
      <c r="R394" t="str">
        <f>VLOOKUP(N394,Клиенты_[],7,FALSE)</f>
        <v>Россия</v>
      </c>
      <c r="S394" s="20" t="str">
        <f>VLOOKUP(N394,Клиенты_[],8,FALSE)</f>
        <v>Ипполит</v>
      </c>
      <c r="T394" s="20">
        <f t="shared" si="75"/>
        <v>2</v>
      </c>
      <c r="U394" s="20">
        <f t="shared" si="76"/>
        <v>1491</v>
      </c>
      <c r="V394" s="20">
        <f t="shared" si="77"/>
        <v>745.5</v>
      </c>
      <c r="W394" s="20">
        <f t="shared" si="78"/>
        <v>314</v>
      </c>
      <c r="X394" s="20">
        <f t="shared" si="69"/>
        <v>0.5</v>
      </c>
    </row>
    <row r="395" spans="1:24" x14ac:dyDescent="0.3">
      <c r="A395">
        <v>394</v>
      </c>
      <c r="B395">
        <v>206</v>
      </c>
      <c r="C395" t="str">
        <f>VLOOKUP(Продажи_[[#This Row],[id товара]],Товары_[],3,FALSE)</f>
        <v>Домик в деревне</v>
      </c>
      <c r="D395" t="str">
        <f>VLOOKUP(Продажи_[[#This Row],[id товара]],Товары_[],2,FALSE)</f>
        <v>Молоко</v>
      </c>
      <c r="E395" s="22">
        <v>226</v>
      </c>
      <c r="F395" s="21">
        <f t="shared" si="70"/>
        <v>294.95238095238096</v>
      </c>
      <c r="G395" s="26">
        <f t="shared" si="71"/>
        <v>-0.23377462060058118</v>
      </c>
      <c r="H395" s="31">
        <f t="shared" si="72"/>
        <v>274.77777777777777</v>
      </c>
      <c r="I395" s="26">
        <f t="shared" si="73"/>
        <v>-0.17751718560452889</v>
      </c>
      <c r="J395">
        <v>2</v>
      </c>
      <c r="K395" s="22">
        <v>452</v>
      </c>
      <c r="L395" s="1">
        <v>45264</v>
      </c>
      <c r="M395" t="s">
        <v>72</v>
      </c>
      <c r="N395">
        <v>357</v>
      </c>
      <c r="O395" t="str">
        <f>VLOOKUP(N395,Клиенты_[],4,FALSE)</f>
        <v>да</v>
      </c>
      <c r="P395" s="35">
        <f>VLOOKUP(N395,Клиенты_[],5,FALSE)</f>
        <v>44913</v>
      </c>
      <c r="Q395" s="23">
        <f t="shared" si="74"/>
        <v>351</v>
      </c>
      <c r="R395" t="str">
        <f>VLOOKUP(N395,Клиенты_[],7,FALSE)</f>
        <v>Узбекистан</v>
      </c>
      <c r="S395" s="20" t="str">
        <f>VLOOKUP(N395,Клиенты_[],8,FALSE)</f>
        <v>Любим</v>
      </c>
      <c r="T395" s="20">
        <f t="shared" si="75"/>
        <v>1</v>
      </c>
      <c r="U395" s="20">
        <f t="shared" si="76"/>
        <v>452</v>
      </c>
      <c r="V395" s="20">
        <f t="shared" si="77"/>
        <v>452</v>
      </c>
      <c r="W395" s="20">
        <f t="shared" si="78"/>
        <v>191</v>
      </c>
      <c r="X395" s="20">
        <f t="shared" si="69"/>
        <v>1</v>
      </c>
    </row>
    <row r="396" spans="1:24" x14ac:dyDescent="0.3">
      <c r="A396">
        <v>395</v>
      </c>
      <c r="B396">
        <v>18</v>
      </c>
      <c r="C396" t="str">
        <f>VLOOKUP(Продажи_[[#This Row],[id товара]],Товары_[],3,FALSE)</f>
        <v>Меридиан</v>
      </c>
      <c r="D396" t="str">
        <f>VLOOKUP(Продажи_[[#This Row],[id товара]],Товары_[],2,FALSE)</f>
        <v>Рыба</v>
      </c>
      <c r="E396" s="22">
        <v>459</v>
      </c>
      <c r="F396" s="21">
        <f t="shared" si="70"/>
        <v>258.5128205128205</v>
      </c>
      <c r="G396" s="26">
        <f t="shared" si="71"/>
        <v>0.77554056734774868</v>
      </c>
      <c r="H396" s="31">
        <f t="shared" si="72"/>
        <v>260.64705882352939</v>
      </c>
      <c r="I396" s="26">
        <f t="shared" si="73"/>
        <v>0.76100203114421139</v>
      </c>
      <c r="J396">
        <v>3</v>
      </c>
      <c r="K396" s="22">
        <v>1377</v>
      </c>
      <c r="L396" s="1">
        <v>45342</v>
      </c>
      <c r="M396" t="s">
        <v>73</v>
      </c>
      <c r="N396">
        <v>152</v>
      </c>
      <c r="O396" t="str">
        <f>VLOOKUP(N396,Клиенты_[],4,FALSE)</f>
        <v>нет</v>
      </c>
      <c r="P396" s="35">
        <f>VLOOKUP(N396,Клиенты_[],5,FALSE)</f>
        <v>44791</v>
      </c>
      <c r="Q396" s="23">
        <f t="shared" si="74"/>
        <v>551</v>
      </c>
      <c r="R396" t="str">
        <f>VLOOKUP(N396,Клиенты_[],7,FALSE)</f>
        <v>Беларусь</v>
      </c>
      <c r="S396" s="20" t="str">
        <f>VLOOKUP(N396,Клиенты_[],8,FALSE)</f>
        <v>Вероника</v>
      </c>
      <c r="T396" s="20">
        <f t="shared" si="75"/>
        <v>3</v>
      </c>
      <c r="U396" s="20">
        <f t="shared" si="76"/>
        <v>2437</v>
      </c>
      <c r="V396" s="20">
        <f t="shared" si="77"/>
        <v>812.33333333333337</v>
      </c>
      <c r="W396" s="20">
        <f t="shared" si="78"/>
        <v>122</v>
      </c>
      <c r="X396" s="20">
        <f t="shared" si="69"/>
        <v>0.33333333333333331</v>
      </c>
    </row>
    <row r="397" spans="1:24" x14ac:dyDescent="0.3">
      <c r="A397">
        <v>396</v>
      </c>
      <c r="B397">
        <v>145</v>
      </c>
      <c r="C397" t="str">
        <f>VLOOKUP(Продажи_[[#This Row],[id товара]],Товары_[],3,FALSE)</f>
        <v>Семко</v>
      </c>
      <c r="D397" t="str">
        <f>VLOOKUP(Продажи_[[#This Row],[id товара]],Товары_[],2,FALSE)</f>
        <v>Овощи</v>
      </c>
      <c r="E397" s="22">
        <v>455</v>
      </c>
      <c r="F397" s="21">
        <f t="shared" si="70"/>
        <v>250.48780487804879</v>
      </c>
      <c r="G397" s="26">
        <f t="shared" si="71"/>
        <v>0.81645569620253156</v>
      </c>
      <c r="H397" s="31">
        <f t="shared" si="72"/>
        <v>208</v>
      </c>
      <c r="I397" s="26">
        <f t="shared" si="73"/>
        <v>1.1875</v>
      </c>
      <c r="J397">
        <v>3</v>
      </c>
      <c r="K397" s="22">
        <v>1365</v>
      </c>
      <c r="L397" s="1">
        <v>45373</v>
      </c>
      <c r="M397" t="s">
        <v>79</v>
      </c>
      <c r="N397">
        <v>323</v>
      </c>
      <c r="O397" t="str">
        <f>VLOOKUP(N397,Клиенты_[],4,FALSE)</f>
        <v>да</v>
      </c>
      <c r="P397" s="35">
        <f>VLOOKUP(N397,Клиенты_[],5,FALSE)</f>
        <v>44821</v>
      </c>
      <c r="Q397" s="23">
        <f t="shared" si="74"/>
        <v>552</v>
      </c>
      <c r="R397" t="str">
        <f>VLOOKUP(N397,Клиенты_[],7,FALSE)</f>
        <v>Таджикистан</v>
      </c>
      <c r="S397" s="20" t="str">
        <f>VLOOKUP(N397,Клиенты_[],8,FALSE)</f>
        <v>Прасковья</v>
      </c>
      <c r="T397" s="20">
        <f t="shared" si="75"/>
        <v>5</v>
      </c>
      <c r="U397" s="20">
        <f t="shared" si="76"/>
        <v>4995</v>
      </c>
      <c r="V397" s="20">
        <f t="shared" si="77"/>
        <v>999</v>
      </c>
      <c r="W397" s="20">
        <f t="shared" si="78"/>
        <v>186</v>
      </c>
      <c r="X397" s="20">
        <f t="shared" si="69"/>
        <v>0.2</v>
      </c>
    </row>
    <row r="398" spans="1:24" x14ac:dyDescent="0.3">
      <c r="A398">
        <v>397</v>
      </c>
      <c r="B398">
        <v>491</v>
      </c>
      <c r="C398" t="str">
        <f>VLOOKUP(Продажи_[[#This Row],[id товара]],Товары_[],3,FALSE)</f>
        <v>Зеленая грядка</v>
      </c>
      <c r="D398" t="str">
        <f>VLOOKUP(Продажи_[[#This Row],[id товара]],Товары_[],2,FALSE)</f>
        <v>Овощи</v>
      </c>
      <c r="E398" s="22">
        <v>193</v>
      </c>
      <c r="F398" s="21">
        <f t="shared" si="70"/>
        <v>250.48780487804879</v>
      </c>
      <c r="G398" s="26">
        <f t="shared" si="71"/>
        <v>-0.2295034079844207</v>
      </c>
      <c r="H398" s="31">
        <f t="shared" si="72"/>
        <v>159.19999999999999</v>
      </c>
      <c r="I398" s="26">
        <f t="shared" si="73"/>
        <v>0.21231155778894473</v>
      </c>
      <c r="J398">
        <v>1</v>
      </c>
      <c r="K398" s="22">
        <v>193</v>
      </c>
      <c r="L398" s="1">
        <v>45332</v>
      </c>
      <c r="M398" t="s">
        <v>71</v>
      </c>
      <c r="N398">
        <v>185</v>
      </c>
      <c r="O398" t="str">
        <f>VLOOKUP(N398,Клиенты_[],4,FALSE)</f>
        <v>нет</v>
      </c>
      <c r="P398" s="35">
        <f>VLOOKUP(N398,Клиенты_[],5,FALSE)</f>
        <v>44683</v>
      </c>
      <c r="Q398" s="23">
        <f t="shared" si="74"/>
        <v>649</v>
      </c>
      <c r="R398" t="str">
        <f>VLOOKUP(N398,Клиенты_[],7,FALSE)</f>
        <v>Узбекистан</v>
      </c>
      <c r="S398" s="20" t="str">
        <f>VLOOKUP(N398,Клиенты_[],8,FALSE)</f>
        <v>Родион</v>
      </c>
      <c r="T398" s="20">
        <f t="shared" si="75"/>
        <v>2</v>
      </c>
      <c r="U398" s="20">
        <f t="shared" si="76"/>
        <v>2353</v>
      </c>
      <c r="V398" s="20">
        <f t="shared" si="77"/>
        <v>1176.5</v>
      </c>
      <c r="W398" s="20">
        <f t="shared" si="78"/>
        <v>191</v>
      </c>
      <c r="X398" s="20">
        <f t="shared" si="69"/>
        <v>0.5</v>
      </c>
    </row>
    <row r="399" spans="1:24" x14ac:dyDescent="0.3">
      <c r="A399">
        <v>935</v>
      </c>
      <c r="B399">
        <v>9</v>
      </c>
      <c r="C399" t="str">
        <f>VLOOKUP(Продажи_[[#This Row],[id товара]],Товары_[],3,FALSE)</f>
        <v>Чудо</v>
      </c>
      <c r="D399" t="str">
        <f>VLOOKUP(Продажи_[[#This Row],[id товара]],Товары_[],2,FALSE)</f>
        <v>Йогурт</v>
      </c>
      <c r="E399" s="22">
        <v>321</v>
      </c>
      <c r="F399" s="21">
        <f t="shared" si="70"/>
        <v>263.25423728813558</v>
      </c>
      <c r="G399" s="26">
        <f t="shared" si="71"/>
        <v>0.21935359258305431</v>
      </c>
      <c r="H399" s="31">
        <f t="shared" si="72"/>
        <v>287.10000000000002</v>
      </c>
      <c r="I399" s="26">
        <f t="shared" si="73"/>
        <v>0.11807732497387669</v>
      </c>
      <c r="J399">
        <v>1</v>
      </c>
      <c r="K399" s="22">
        <v>321</v>
      </c>
      <c r="L399" s="1">
        <v>45173</v>
      </c>
      <c r="M399" t="s">
        <v>83</v>
      </c>
      <c r="N399">
        <v>217</v>
      </c>
      <c r="O399" t="str">
        <f>VLOOKUP(N399,Клиенты_[],4,FALSE)</f>
        <v>нет</v>
      </c>
      <c r="P399" s="35">
        <f>VLOOKUP(N399,Клиенты_[],5,FALSE)</f>
        <v>44826</v>
      </c>
      <c r="Q399" s="23">
        <f t="shared" si="74"/>
        <v>347</v>
      </c>
      <c r="R399" t="str">
        <f>VLOOKUP(N399,Клиенты_[],7,FALSE)</f>
        <v>Россия</v>
      </c>
      <c r="S399" s="20" t="str">
        <f>VLOOKUP(N399,Клиенты_[],8,FALSE)</f>
        <v>Ипполит</v>
      </c>
      <c r="T399" s="20">
        <f t="shared" si="75"/>
        <v>2</v>
      </c>
      <c r="U399" s="20">
        <f t="shared" si="76"/>
        <v>1491</v>
      </c>
      <c r="V399" s="20">
        <f t="shared" si="77"/>
        <v>745.5</v>
      </c>
      <c r="W399" s="20">
        <f t="shared" si="78"/>
        <v>314</v>
      </c>
      <c r="X399" s="20">
        <f t="shared" si="69"/>
        <v>0.5</v>
      </c>
    </row>
    <row r="400" spans="1:24" x14ac:dyDescent="0.3">
      <c r="A400">
        <v>399</v>
      </c>
      <c r="B400">
        <v>29</v>
      </c>
      <c r="C400" t="str">
        <f>VLOOKUP(Продажи_[[#This Row],[id товара]],Товары_[],3,FALSE)</f>
        <v>Илецкая</v>
      </c>
      <c r="D400" t="str">
        <f>VLOOKUP(Продажи_[[#This Row],[id товара]],Товары_[],2,FALSE)</f>
        <v>Соль</v>
      </c>
      <c r="E400" s="22">
        <v>91</v>
      </c>
      <c r="F400" s="21">
        <f t="shared" si="70"/>
        <v>264.8679245283019</v>
      </c>
      <c r="G400" s="26">
        <f t="shared" si="71"/>
        <v>-0.65643254024789854</v>
      </c>
      <c r="H400" s="31">
        <f t="shared" si="72"/>
        <v>238.16666666666666</v>
      </c>
      <c r="I400" s="26">
        <f t="shared" si="73"/>
        <v>-0.61791462561231625</v>
      </c>
      <c r="J400">
        <v>5</v>
      </c>
      <c r="K400" s="22">
        <v>455</v>
      </c>
      <c r="L400" s="1">
        <v>45375</v>
      </c>
      <c r="M400" t="s">
        <v>66</v>
      </c>
      <c r="N400">
        <v>476</v>
      </c>
      <c r="O400" t="str">
        <f>VLOOKUP(N400,Клиенты_[],4,FALSE)</f>
        <v>да</v>
      </c>
      <c r="P400" s="35">
        <f>VLOOKUP(N400,Клиенты_[],5,FALSE)</f>
        <v>44703</v>
      </c>
      <c r="Q400" s="23">
        <f t="shared" si="74"/>
        <v>672</v>
      </c>
      <c r="R400" t="str">
        <f>VLOOKUP(N400,Клиенты_[],7,FALSE)</f>
        <v>Украина</v>
      </c>
      <c r="S400" s="20" t="str">
        <f>VLOOKUP(N400,Клиенты_[],8,FALSE)</f>
        <v>Серафим</v>
      </c>
      <c r="T400" s="20">
        <f t="shared" si="75"/>
        <v>1</v>
      </c>
      <c r="U400" s="20">
        <f t="shared" si="76"/>
        <v>455</v>
      </c>
      <c r="V400" s="20">
        <f t="shared" si="77"/>
        <v>455</v>
      </c>
      <c r="W400" s="20">
        <f t="shared" si="78"/>
        <v>187</v>
      </c>
      <c r="X400" s="20">
        <f t="shared" si="69"/>
        <v>1</v>
      </c>
    </row>
    <row r="401" spans="1:24" x14ac:dyDescent="0.3">
      <c r="A401">
        <v>315</v>
      </c>
      <c r="B401">
        <v>270</v>
      </c>
      <c r="C401" t="str">
        <f>VLOOKUP(Продажи_[[#This Row],[id товара]],Товары_[],3,FALSE)</f>
        <v>Славянская</v>
      </c>
      <c r="D401" t="str">
        <f>VLOOKUP(Продажи_[[#This Row],[id товара]],Товары_[],2,FALSE)</f>
        <v>Соль</v>
      </c>
      <c r="E401" s="22">
        <v>204</v>
      </c>
      <c r="F401" s="21">
        <f t="shared" si="70"/>
        <v>264.8679245283019</v>
      </c>
      <c r="G401" s="26">
        <f t="shared" si="71"/>
        <v>-0.22980481550078358</v>
      </c>
      <c r="H401" s="31">
        <f t="shared" si="72"/>
        <v>236.91666666666666</v>
      </c>
      <c r="I401" s="26">
        <f t="shared" si="73"/>
        <v>-0.13893774182201901</v>
      </c>
      <c r="J401">
        <v>3</v>
      </c>
      <c r="K401" s="22">
        <v>612</v>
      </c>
      <c r="L401" s="1">
        <v>45009</v>
      </c>
      <c r="M401" t="s">
        <v>75</v>
      </c>
      <c r="N401">
        <v>226</v>
      </c>
      <c r="O401" t="str">
        <f>VLOOKUP(N401,Клиенты_[],4,FALSE)</f>
        <v>да</v>
      </c>
      <c r="P401" s="35">
        <f>VLOOKUP(N401,Клиенты_[],5,FALSE)</f>
        <v>44702</v>
      </c>
      <c r="Q401" s="23">
        <f t="shared" si="74"/>
        <v>307</v>
      </c>
      <c r="R401" t="str">
        <f>VLOOKUP(N401,Клиенты_[],7,FALSE)</f>
        <v>Россия</v>
      </c>
      <c r="S401" s="20" t="str">
        <f>VLOOKUP(N401,Клиенты_[],8,FALSE)</f>
        <v>Агап</v>
      </c>
      <c r="T401" s="20">
        <f t="shared" si="75"/>
        <v>1</v>
      </c>
      <c r="U401" s="20">
        <f t="shared" si="76"/>
        <v>612</v>
      </c>
      <c r="V401" s="20">
        <f t="shared" si="77"/>
        <v>612</v>
      </c>
      <c r="W401" s="20">
        <f t="shared" si="78"/>
        <v>314</v>
      </c>
      <c r="X401" s="20">
        <f t="shared" si="69"/>
        <v>1</v>
      </c>
    </row>
    <row r="402" spans="1:24" x14ac:dyDescent="0.3">
      <c r="A402">
        <v>401</v>
      </c>
      <c r="B402">
        <v>50</v>
      </c>
      <c r="C402" t="str">
        <f>VLOOKUP(Продажи_[[#This Row],[id товара]],Товары_[],3,FALSE)</f>
        <v>Добрый</v>
      </c>
      <c r="D402" t="str">
        <f>VLOOKUP(Продажи_[[#This Row],[id товара]],Товары_[],2,FALSE)</f>
        <v>Сок</v>
      </c>
      <c r="E402" s="22">
        <v>95</v>
      </c>
      <c r="F402" s="21">
        <f t="shared" si="70"/>
        <v>268.60344827586209</v>
      </c>
      <c r="G402" s="26">
        <f t="shared" si="71"/>
        <v>-0.64631876243661335</v>
      </c>
      <c r="H402" s="31">
        <f t="shared" si="72"/>
        <v>242.81818181818181</v>
      </c>
      <c r="I402" s="26">
        <f t="shared" si="73"/>
        <v>-0.60876076375889177</v>
      </c>
      <c r="J402">
        <v>4</v>
      </c>
      <c r="K402" s="22">
        <v>380</v>
      </c>
      <c r="L402" s="1">
        <v>45069</v>
      </c>
      <c r="M402" t="s">
        <v>78</v>
      </c>
      <c r="N402">
        <v>376</v>
      </c>
      <c r="O402" t="str">
        <f>VLOOKUP(N402,Клиенты_[],4,FALSE)</f>
        <v>да</v>
      </c>
      <c r="P402" s="35">
        <f>VLOOKUP(N402,Клиенты_[],5,FALSE)</f>
        <v>44730</v>
      </c>
      <c r="Q402" s="23">
        <f t="shared" si="74"/>
        <v>339</v>
      </c>
      <c r="R402" t="str">
        <f>VLOOKUP(N402,Клиенты_[],7,FALSE)</f>
        <v>Беларусь</v>
      </c>
      <c r="S402" s="20" t="str">
        <f>VLOOKUP(N402,Клиенты_[],8,FALSE)</f>
        <v>Лукин</v>
      </c>
      <c r="T402" s="20">
        <f t="shared" si="75"/>
        <v>4</v>
      </c>
      <c r="U402" s="20">
        <f t="shared" si="76"/>
        <v>1722</v>
      </c>
      <c r="V402" s="20">
        <f t="shared" si="77"/>
        <v>430.5</v>
      </c>
      <c r="W402" s="20">
        <f t="shared" si="78"/>
        <v>122</v>
      </c>
      <c r="X402" s="20">
        <f t="shared" si="69"/>
        <v>0.25</v>
      </c>
    </row>
    <row r="403" spans="1:24" x14ac:dyDescent="0.3">
      <c r="A403">
        <v>402</v>
      </c>
      <c r="B403">
        <v>495</v>
      </c>
      <c r="C403" t="str">
        <f>VLOOKUP(Продажи_[[#This Row],[id товара]],Товары_[],3,FALSE)</f>
        <v>Greenfield</v>
      </c>
      <c r="D403" t="str">
        <f>VLOOKUP(Продажи_[[#This Row],[id товара]],Товары_[],2,FALSE)</f>
        <v>Чай</v>
      </c>
      <c r="E403" s="22">
        <v>469</v>
      </c>
      <c r="F403" s="21">
        <f t="shared" si="70"/>
        <v>271.18181818181819</v>
      </c>
      <c r="G403" s="26">
        <f t="shared" si="71"/>
        <v>0.72946697955078776</v>
      </c>
      <c r="H403" s="31">
        <f t="shared" si="72"/>
        <v>291.45454545454544</v>
      </c>
      <c r="I403" s="26">
        <f t="shared" si="73"/>
        <v>0.60917030567685604</v>
      </c>
      <c r="J403">
        <v>2</v>
      </c>
      <c r="K403" s="22">
        <v>938</v>
      </c>
      <c r="L403" s="1">
        <v>45368</v>
      </c>
      <c r="M403" t="s">
        <v>80</v>
      </c>
      <c r="N403">
        <v>233</v>
      </c>
      <c r="O403" t="str">
        <f>VLOOKUP(N403,Клиенты_[],4,FALSE)</f>
        <v>да</v>
      </c>
      <c r="P403" s="35">
        <f>VLOOKUP(N403,Клиенты_[],5,FALSE)</f>
        <v>44616</v>
      </c>
      <c r="Q403" s="23">
        <f t="shared" si="74"/>
        <v>752</v>
      </c>
      <c r="R403" t="str">
        <f>VLOOKUP(N403,Клиенты_[],7,FALSE)</f>
        <v>Таджикистан</v>
      </c>
      <c r="S403" s="20" t="str">
        <f>VLOOKUP(N403,Клиенты_[],8,FALSE)</f>
        <v>Синклитикия</v>
      </c>
      <c r="T403" s="20">
        <f t="shared" si="75"/>
        <v>2</v>
      </c>
      <c r="U403" s="20">
        <f t="shared" si="76"/>
        <v>1082</v>
      </c>
      <c r="V403" s="20">
        <f t="shared" si="77"/>
        <v>541</v>
      </c>
      <c r="W403" s="20">
        <f t="shared" si="78"/>
        <v>186</v>
      </c>
      <c r="X403" s="20">
        <f t="shared" si="69"/>
        <v>0.5</v>
      </c>
    </row>
    <row r="404" spans="1:24" x14ac:dyDescent="0.3">
      <c r="A404">
        <v>403</v>
      </c>
      <c r="B404">
        <v>207</v>
      </c>
      <c r="C404" t="str">
        <f>VLOOKUP(Продажи_[[#This Row],[id товара]],Товары_[],3,FALSE)</f>
        <v>Агросахар</v>
      </c>
      <c r="D404" t="str">
        <f>VLOOKUP(Продажи_[[#This Row],[id товара]],Товары_[],2,FALSE)</f>
        <v>Сахар</v>
      </c>
      <c r="E404" s="22">
        <v>237</v>
      </c>
      <c r="F404" s="21">
        <f t="shared" si="70"/>
        <v>252.76271186440678</v>
      </c>
      <c r="G404" s="26">
        <f t="shared" si="71"/>
        <v>-6.2361697847515551E-2</v>
      </c>
      <c r="H404" s="31">
        <f t="shared" si="72"/>
        <v>215.85714285714286</v>
      </c>
      <c r="I404" s="26">
        <f t="shared" si="73"/>
        <v>9.7948378557246807E-2</v>
      </c>
      <c r="J404">
        <v>2</v>
      </c>
      <c r="K404" s="22">
        <v>474</v>
      </c>
      <c r="L404" s="1">
        <v>45081</v>
      </c>
      <c r="M404" t="s">
        <v>74</v>
      </c>
      <c r="N404">
        <v>69</v>
      </c>
      <c r="O404" t="str">
        <f>VLOOKUP(N404,Клиенты_[],4,FALSE)</f>
        <v>нет</v>
      </c>
      <c r="P404" s="35">
        <f>VLOOKUP(N404,Клиенты_[],5,FALSE)</f>
        <v>44587</v>
      </c>
      <c r="Q404" s="23">
        <f t="shared" si="74"/>
        <v>494</v>
      </c>
      <c r="R404" t="str">
        <f>VLOOKUP(N404,Клиенты_[],7,FALSE)</f>
        <v>Таджикистан</v>
      </c>
      <c r="S404" s="20" t="str">
        <f>VLOOKUP(N404,Клиенты_[],8,FALSE)</f>
        <v>Елизар</v>
      </c>
      <c r="T404" s="20">
        <f t="shared" si="75"/>
        <v>2</v>
      </c>
      <c r="U404" s="20">
        <f t="shared" si="76"/>
        <v>1042</v>
      </c>
      <c r="V404" s="20">
        <f t="shared" si="77"/>
        <v>521</v>
      </c>
      <c r="W404" s="20">
        <f t="shared" si="78"/>
        <v>186</v>
      </c>
      <c r="X404" s="20">
        <f t="shared" si="69"/>
        <v>0.5</v>
      </c>
    </row>
    <row r="405" spans="1:24" x14ac:dyDescent="0.3">
      <c r="A405">
        <v>404</v>
      </c>
      <c r="B405">
        <v>145</v>
      </c>
      <c r="C405" t="str">
        <f>VLOOKUP(Продажи_[[#This Row],[id товара]],Товары_[],3,FALSE)</f>
        <v>Семко</v>
      </c>
      <c r="D405" t="str">
        <f>VLOOKUP(Продажи_[[#This Row],[id товара]],Товары_[],2,FALSE)</f>
        <v>Овощи</v>
      </c>
      <c r="E405" s="22">
        <v>356</v>
      </c>
      <c r="F405" s="21">
        <f t="shared" si="70"/>
        <v>250.48780487804879</v>
      </c>
      <c r="G405" s="26">
        <f t="shared" si="71"/>
        <v>0.42122687439143136</v>
      </c>
      <c r="H405" s="31">
        <f t="shared" si="72"/>
        <v>208</v>
      </c>
      <c r="I405" s="26">
        <f t="shared" si="73"/>
        <v>0.71153846153846145</v>
      </c>
      <c r="J405">
        <v>3</v>
      </c>
      <c r="K405" s="22">
        <v>1068</v>
      </c>
      <c r="L405" s="1">
        <v>44928</v>
      </c>
      <c r="M405" t="s">
        <v>66</v>
      </c>
      <c r="N405">
        <v>254</v>
      </c>
      <c r="O405" t="str">
        <f>VLOOKUP(N405,Клиенты_[],4,FALSE)</f>
        <v>да</v>
      </c>
      <c r="P405" s="35">
        <f>VLOOKUP(N405,Клиенты_[],5,FALSE)</f>
        <v>44862</v>
      </c>
      <c r="Q405" s="23">
        <f t="shared" si="74"/>
        <v>66</v>
      </c>
      <c r="R405" t="str">
        <f>VLOOKUP(N405,Клиенты_[],7,FALSE)</f>
        <v>Беларусь</v>
      </c>
      <c r="S405" s="20" t="str">
        <f>VLOOKUP(N405,Клиенты_[],8,FALSE)</f>
        <v>Любовь</v>
      </c>
      <c r="T405" s="20">
        <f t="shared" si="75"/>
        <v>3</v>
      </c>
      <c r="U405" s="20">
        <f t="shared" si="76"/>
        <v>4234</v>
      </c>
      <c r="V405" s="20">
        <f t="shared" si="77"/>
        <v>1411.3333333333333</v>
      </c>
      <c r="W405" s="20">
        <f t="shared" si="78"/>
        <v>122</v>
      </c>
      <c r="X405" s="20">
        <f t="shared" si="69"/>
        <v>0.33333333333333331</v>
      </c>
    </row>
    <row r="406" spans="1:24" x14ac:dyDescent="0.3">
      <c r="A406">
        <v>405</v>
      </c>
      <c r="B406">
        <v>249</v>
      </c>
      <c r="C406" t="str">
        <f>VLOOKUP(Продажи_[[#This Row],[id товара]],Товары_[],3,FALSE)</f>
        <v>Lipton</v>
      </c>
      <c r="D406" t="str">
        <f>VLOOKUP(Продажи_[[#This Row],[id товара]],Товары_[],2,FALSE)</f>
        <v>Чай</v>
      </c>
      <c r="E406" s="22">
        <v>275</v>
      </c>
      <c r="F406" s="21">
        <f t="shared" si="70"/>
        <v>271.18181818181819</v>
      </c>
      <c r="G406" s="26">
        <f t="shared" si="71"/>
        <v>1.4079785450888282E-2</v>
      </c>
      <c r="H406" s="31">
        <f t="shared" si="72"/>
        <v>260.15789473684208</v>
      </c>
      <c r="I406" s="26">
        <f t="shared" si="73"/>
        <v>5.7050374266639725E-2</v>
      </c>
      <c r="J406">
        <v>3</v>
      </c>
      <c r="K406" s="22">
        <v>825</v>
      </c>
      <c r="L406" s="1">
        <v>45039</v>
      </c>
      <c r="M406" t="s">
        <v>83</v>
      </c>
      <c r="N406">
        <v>219</v>
      </c>
      <c r="O406" t="str">
        <f>VLOOKUP(N406,Клиенты_[],4,FALSE)</f>
        <v>да</v>
      </c>
      <c r="P406" s="35">
        <f>VLOOKUP(N406,Клиенты_[],5,FALSE)</f>
        <v>44585</v>
      </c>
      <c r="Q406" s="23">
        <f t="shared" si="74"/>
        <v>454</v>
      </c>
      <c r="R406" t="str">
        <f>VLOOKUP(N406,Клиенты_[],7,FALSE)</f>
        <v>Таджикистан</v>
      </c>
      <c r="S406" s="20" t="str">
        <f>VLOOKUP(N406,Клиенты_[],8,FALSE)</f>
        <v>Арсений</v>
      </c>
      <c r="T406" s="20">
        <f t="shared" si="75"/>
        <v>3</v>
      </c>
      <c r="U406" s="20">
        <f t="shared" si="76"/>
        <v>2211</v>
      </c>
      <c r="V406" s="20">
        <f t="shared" si="77"/>
        <v>737</v>
      </c>
      <c r="W406" s="20">
        <f t="shared" si="78"/>
        <v>186</v>
      </c>
      <c r="X406" s="20">
        <f t="shared" si="69"/>
        <v>0.33333333333333331</v>
      </c>
    </row>
    <row r="407" spans="1:24" x14ac:dyDescent="0.3">
      <c r="A407">
        <v>332</v>
      </c>
      <c r="B407">
        <v>405</v>
      </c>
      <c r="C407" t="str">
        <f>VLOOKUP(Продажи_[[#This Row],[id товара]],Товары_[],3,FALSE)</f>
        <v>Каравай</v>
      </c>
      <c r="D407" t="str">
        <f>VLOOKUP(Продажи_[[#This Row],[id товара]],Товары_[],2,FALSE)</f>
        <v>Хлеб</v>
      </c>
      <c r="E407" s="22">
        <v>389</v>
      </c>
      <c r="F407" s="21">
        <f t="shared" si="70"/>
        <v>300.31818181818181</v>
      </c>
      <c r="G407" s="26">
        <f t="shared" si="71"/>
        <v>0.29529287119721515</v>
      </c>
      <c r="H407" s="31">
        <f t="shared" si="72"/>
        <v>331.16666666666669</v>
      </c>
      <c r="I407" s="26">
        <f t="shared" si="73"/>
        <v>0.17463512833417205</v>
      </c>
      <c r="J407">
        <v>5</v>
      </c>
      <c r="K407" s="22">
        <v>1945</v>
      </c>
      <c r="L407" s="1">
        <v>45009</v>
      </c>
      <c r="M407" t="s">
        <v>71</v>
      </c>
      <c r="N407">
        <v>231</v>
      </c>
      <c r="O407" t="str">
        <f>VLOOKUP(N407,Клиенты_[],4,FALSE)</f>
        <v>нет</v>
      </c>
      <c r="P407" s="35">
        <f>VLOOKUP(N407,Клиенты_[],5,FALSE)</f>
        <v>44752</v>
      </c>
      <c r="Q407" s="23">
        <f t="shared" si="74"/>
        <v>257</v>
      </c>
      <c r="R407" t="str">
        <f>VLOOKUP(N407,Клиенты_[],7,FALSE)</f>
        <v>Россия</v>
      </c>
      <c r="S407" s="20" t="str">
        <f>VLOOKUP(N407,Клиенты_[],8,FALSE)</f>
        <v>Ярослав</v>
      </c>
      <c r="T407" s="20">
        <f t="shared" si="75"/>
        <v>1</v>
      </c>
      <c r="U407" s="20">
        <f t="shared" si="76"/>
        <v>1945</v>
      </c>
      <c r="V407" s="20">
        <f t="shared" si="77"/>
        <v>1945</v>
      </c>
      <c r="W407" s="20">
        <f t="shared" si="78"/>
        <v>314</v>
      </c>
      <c r="X407" s="20">
        <f t="shared" si="69"/>
        <v>1</v>
      </c>
    </row>
    <row r="408" spans="1:24" x14ac:dyDescent="0.3">
      <c r="A408">
        <v>407</v>
      </c>
      <c r="B408">
        <v>427</v>
      </c>
      <c r="C408" t="str">
        <f>VLOOKUP(Продажи_[[#This Row],[id товара]],Товары_[],3,FALSE)</f>
        <v>Русский Хлеб</v>
      </c>
      <c r="D408" t="str">
        <f>VLOOKUP(Продажи_[[#This Row],[id товара]],Товары_[],2,FALSE)</f>
        <v>Хлеб</v>
      </c>
      <c r="E408" s="22">
        <v>499</v>
      </c>
      <c r="F408" s="21">
        <f t="shared" si="70"/>
        <v>300.31818181818181</v>
      </c>
      <c r="G408" s="26">
        <f t="shared" si="71"/>
        <v>0.66157106099591356</v>
      </c>
      <c r="H408" s="31">
        <f t="shared" si="72"/>
        <v>316.60000000000002</v>
      </c>
      <c r="I408" s="26">
        <f t="shared" si="73"/>
        <v>0.57612128869235613</v>
      </c>
      <c r="J408">
        <v>4</v>
      </c>
      <c r="K408" s="22">
        <v>1996</v>
      </c>
      <c r="L408" s="1">
        <v>45368</v>
      </c>
      <c r="M408" t="s">
        <v>83</v>
      </c>
      <c r="N408">
        <v>283</v>
      </c>
      <c r="O408" t="str">
        <f>VLOOKUP(N408,Клиенты_[],4,FALSE)</f>
        <v>нет</v>
      </c>
      <c r="P408" s="35">
        <f>VLOOKUP(N408,Клиенты_[],5,FALSE)</f>
        <v>44889</v>
      </c>
      <c r="Q408" s="23">
        <f t="shared" si="74"/>
        <v>479</v>
      </c>
      <c r="R408" t="str">
        <f>VLOOKUP(N408,Клиенты_[],7,FALSE)</f>
        <v>Таджикистан</v>
      </c>
      <c r="S408" s="20" t="str">
        <f>VLOOKUP(N408,Клиенты_[],8,FALSE)</f>
        <v>Валерьян</v>
      </c>
      <c r="T408" s="20">
        <f t="shared" si="75"/>
        <v>5</v>
      </c>
      <c r="U408" s="20">
        <f t="shared" si="76"/>
        <v>4461</v>
      </c>
      <c r="V408" s="20">
        <f t="shared" si="77"/>
        <v>892.2</v>
      </c>
      <c r="W408" s="20">
        <f t="shared" si="78"/>
        <v>186</v>
      </c>
      <c r="X408" s="20">
        <f t="shared" si="69"/>
        <v>0.2</v>
      </c>
    </row>
    <row r="409" spans="1:24" x14ac:dyDescent="0.3">
      <c r="A409">
        <v>408</v>
      </c>
      <c r="B409">
        <v>445</v>
      </c>
      <c r="C409" t="str">
        <f>VLOOKUP(Продажи_[[#This Row],[id товара]],Товары_[],3,FALSE)</f>
        <v>Сладов</v>
      </c>
      <c r="D409" t="str">
        <f>VLOOKUP(Продажи_[[#This Row],[id товара]],Товары_[],2,FALSE)</f>
        <v>Сахар</v>
      </c>
      <c r="E409" s="22">
        <v>164</v>
      </c>
      <c r="F409" s="21">
        <f t="shared" si="70"/>
        <v>252.76271186440678</v>
      </c>
      <c r="G409" s="26">
        <f t="shared" si="71"/>
        <v>-0.35117012002950443</v>
      </c>
      <c r="H409" s="31">
        <f t="shared" si="72"/>
        <v>240.26666666666668</v>
      </c>
      <c r="I409" s="26">
        <f t="shared" si="73"/>
        <v>-0.31742508324084351</v>
      </c>
      <c r="J409">
        <v>2</v>
      </c>
      <c r="K409" s="22">
        <v>328</v>
      </c>
      <c r="L409" s="1">
        <v>45258</v>
      </c>
      <c r="M409" t="s">
        <v>72</v>
      </c>
      <c r="N409">
        <v>232</v>
      </c>
      <c r="O409" t="str">
        <f>VLOOKUP(N409,Клиенты_[],4,FALSE)</f>
        <v>да</v>
      </c>
      <c r="P409" s="35">
        <f>VLOOKUP(N409,Клиенты_[],5,FALSE)</f>
        <v>44923</v>
      </c>
      <c r="Q409" s="23">
        <f t="shared" si="74"/>
        <v>335</v>
      </c>
      <c r="R409" t="str">
        <f>VLOOKUP(N409,Клиенты_[],7,FALSE)</f>
        <v>Таджикистан</v>
      </c>
      <c r="S409" s="20" t="str">
        <f>VLOOKUP(N409,Клиенты_[],8,FALSE)</f>
        <v>Мария</v>
      </c>
      <c r="T409" s="20">
        <f t="shared" si="75"/>
        <v>1</v>
      </c>
      <c r="U409" s="20">
        <f t="shared" si="76"/>
        <v>328</v>
      </c>
      <c r="V409" s="20">
        <f t="shared" si="77"/>
        <v>328</v>
      </c>
      <c r="W409" s="20">
        <f t="shared" si="78"/>
        <v>186</v>
      </c>
      <c r="X409" s="20">
        <f t="shared" si="69"/>
        <v>1</v>
      </c>
    </row>
    <row r="410" spans="1:24" x14ac:dyDescent="0.3">
      <c r="A410">
        <v>409</v>
      </c>
      <c r="B410">
        <v>336</v>
      </c>
      <c r="C410" t="str">
        <f>VLOOKUP(Продажи_[[#This Row],[id товара]],Товары_[],3,FALSE)</f>
        <v>Estrella</v>
      </c>
      <c r="D410" t="str">
        <f>VLOOKUP(Продажи_[[#This Row],[id товара]],Товары_[],2,FALSE)</f>
        <v>Чипсы</v>
      </c>
      <c r="E410" s="22">
        <v>265</v>
      </c>
      <c r="F410" s="21">
        <f t="shared" si="70"/>
        <v>273.72549019607845</v>
      </c>
      <c r="G410" s="26">
        <f t="shared" si="71"/>
        <v>-3.1876790830945634E-2</v>
      </c>
      <c r="H410" s="31">
        <f t="shared" si="72"/>
        <v>266.27272727272725</v>
      </c>
      <c r="I410" s="26">
        <f t="shared" si="73"/>
        <v>-4.7797883236598837E-3</v>
      </c>
      <c r="J410">
        <v>3</v>
      </c>
      <c r="K410" s="22">
        <v>795</v>
      </c>
      <c r="L410" s="1">
        <v>45124</v>
      </c>
      <c r="M410" t="s">
        <v>67</v>
      </c>
      <c r="N410">
        <v>434</v>
      </c>
      <c r="O410" t="str">
        <f>VLOOKUP(N410,Клиенты_[],4,FALSE)</f>
        <v>нет</v>
      </c>
      <c r="P410" s="35">
        <f>VLOOKUP(N410,Клиенты_[],5,FALSE)</f>
        <v>44730</v>
      </c>
      <c r="Q410" s="23">
        <f t="shared" si="74"/>
        <v>394</v>
      </c>
      <c r="R410" t="str">
        <f>VLOOKUP(N410,Клиенты_[],7,FALSE)</f>
        <v>Украина</v>
      </c>
      <c r="S410" s="20" t="str">
        <f>VLOOKUP(N410,Клиенты_[],8,FALSE)</f>
        <v>Христофор</v>
      </c>
      <c r="T410" s="20">
        <f t="shared" si="75"/>
        <v>4</v>
      </c>
      <c r="U410" s="20">
        <f t="shared" si="76"/>
        <v>2342</v>
      </c>
      <c r="V410" s="20">
        <f t="shared" si="77"/>
        <v>585.5</v>
      </c>
      <c r="W410" s="20">
        <f t="shared" si="78"/>
        <v>187</v>
      </c>
      <c r="X410" s="20">
        <f t="shared" si="69"/>
        <v>0.25</v>
      </c>
    </row>
    <row r="411" spans="1:24" x14ac:dyDescent="0.3">
      <c r="A411">
        <v>622</v>
      </c>
      <c r="B411">
        <v>191</v>
      </c>
      <c r="C411" t="str">
        <f>VLOOKUP(Продажи_[[#This Row],[id товара]],Товары_[],3,FALSE)</f>
        <v>Окраина</v>
      </c>
      <c r="D411" t="str">
        <f>VLOOKUP(Продажи_[[#This Row],[id товара]],Товары_[],2,FALSE)</f>
        <v>Колбаса</v>
      </c>
      <c r="E411" s="22">
        <v>58</v>
      </c>
      <c r="F411" s="21">
        <f t="shared" si="70"/>
        <v>286.92307692307691</v>
      </c>
      <c r="G411" s="26">
        <f t="shared" si="71"/>
        <v>-0.79785522788203755</v>
      </c>
      <c r="H411" s="31">
        <f t="shared" si="72"/>
        <v>273.58333333333331</v>
      </c>
      <c r="I411" s="26">
        <f t="shared" si="73"/>
        <v>-0.78799878160219317</v>
      </c>
      <c r="J411">
        <v>1</v>
      </c>
      <c r="K411" s="22">
        <v>58</v>
      </c>
      <c r="L411" s="1">
        <v>44981</v>
      </c>
      <c r="M411" t="s">
        <v>77</v>
      </c>
      <c r="N411">
        <v>237</v>
      </c>
      <c r="O411" t="str">
        <f>VLOOKUP(N411,Клиенты_[],4,FALSE)</f>
        <v>да</v>
      </c>
      <c r="P411" s="35">
        <f>VLOOKUP(N411,Клиенты_[],5,FALSE)</f>
        <v>44886</v>
      </c>
      <c r="Q411" s="23">
        <f t="shared" si="74"/>
        <v>95</v>
      </c>
      <c r="R411" t="str">
        <f>VLOOKUP(N411,Клиенты_[],7,FALSE)</f>
        <v>Россия</v>
      </c>
      <c r="S411" s="20" t="str">
        <f>VLOOKUP(N411,Клиенты_[],8,FALSE)</f>
        <v>Елизавета</v>
      </c>
      <c r="T411" s="20">
        <f t="shared" si="75"/>
        <v>1</v>
      </c>
      <c r="U411" s="20">
        <f t="shared" si="76"/>
        <v>58</v>
      </c>
      <c r="V411" s="20">
        <f t="shared" si="77"/>
        <v>58</v>
      </c>
      <c r="W411" s="20">
        <f t="shared" si="78"/>
        <v>314</v>
      </c>
      <c r="X411" s="20">
        <f t="shared" si="69"/>
        <v>1</v>
      </c>
    </row>
    <row r="412" spans="1:24" x14ac:dyDescent="0.3">
      <c r="A412">
        <v>411</v>
      </c>
      <c r="B412">
        <v>117</v>
      </c>
      <c r="C412" t="str">
        <f>VLOOKUP(Продажи_[[#This Row],[id товара]],Товары_[],3,FALSE)</f>
        <v>Роллтон</v>
      </c>
      <c r="D412" t="str">
        <f>VLOOKUP(Продажи_[[#This Row],[id товара]],Товары_[],2,FALSE)</f>
        <v>Макароны</v>
      </c>
      <c r="E412" s="22">
        <v>288</v>
      </c>
      <c r="F412" s="21">
        <f t="shared" si="70"/>
        <v>265.47674418604652</v>
      </c>
      <c r="G412" s="26">
        <f t="shared" si="71"/>
        <v>8.4840786649730715E-2</v>
      </c>
      <c r="H412" s="31">
        <f t="shared" si="72"/>
        <v>235.55555555555554</v>
      </c>
      <c r="I412" s="26">
        <f t="shared" si="73"/>
        <v>0.22264150943396244</v>
      </c>
      <c r="J412">
        <v>5</v>
      </c>
      <c r="K412" s="22">
        <v>1440</v>
      </c>
      <c r="L412" s="1">
        <v>45348</v>
      </c>
      <c r="M412" t="s">
        <v>77</v>
      </c>
      <c r="N412">
        <v>372</v>
      </c>
      <c r="O412" t="str">
        <f>VLOOKUP(N412,Клиенты_[],4,FALSE)</f>
        <v>нет</v>
      </c>
      <c r="P412" s="35">
        <f>VLOOKUP(N412,Клиенты_[],5,FALSE)</f>
        <v>44772</v>
      </c>
      <c r="Q412" s="23">
        <f t="shared" si="74"/>
        <v>576</v>
      </c>
      <c r="R412" t="str">
        <f>VLOOKUP(N412,Клиенты_[],7,FALSE)</f>
        <v>Таджикистан</v>
      </c>
      <c r="S412" s="20" t="str">
        <f>VLOOKUP(N412,Клиенты_[],8,FALSE)</f>
        <v>Эдуард</v>
      </c>
      <c r="T412" s="20">
        <f t="shared" si="75"/>
        <v>1</v>
      </c>
      <c r="U412" s="20">
        <f t="shared" si="76"/>
        <v>1440</v>
      </c>
      <c r="V412" s="20">
        <f t="shared" si="77"/>
        <v>1440</v>
      </c>
      <c r="W412" s="20">
        <f t="shared" si="78"/>
        <v>186</v>
      </c>
      <c r="X412" s="20">
        <f t="shared" si="69"/>
        <v>1</v>
      </c>
    </row>
    <row r="413" spans="1:24" x14ac:dyDescent="0.3">
      <c r="A413">
        <v>412</v>
      </c>
      <c r="B413">
        <v>440</v>
      </c>
      <c r="C413" t="str">
        <f>VLOOKUP(Продажи_[[#This Row],[id товара]],Товары_[],3,FALSE)</f>
        <v>Фруктовый Рай</v>
      </c>
      <c r="D413" t="str">
        <f>VLOOKUP(Продажи_[[#This Row],[id товара]],Товары_[],2,FALSE)</f>
        <v>Фрукты</v>
      </c>
      <c r="E413" s="22">
        <v>201</v>
      </c>
      <c r="F413" s="21">
        <f t="shared" si="70"/>
        <v>274.16279069767444</v>
      </c>
      <c r="G413" s="26">
        <f t="shared" si="71"/>
        <v>-0.26685893629654767</v>
      </c>
      <c r="H413" s="31">
        <f t="shared" si="72"/>
        <v>258.30769230769232</v>
      </c>
      <c r="I413" s="26">
        <f t="shared" si="73"/>
        <v>-0.221858248957713</v>
      </c>
      <c r="J413">
        <v>5</v>
      </c>
      <c r="K413" s="22">
        <v>1005</v>
      </c>
      <c r="L413" s="1">
        <v>45233</v>
      </c>
      <c r="M413" t="s">
        <v>79</v>
      </c>
      <c r="N413">
        <v>432</v>
      </c>
      <c r="O413" t="str">
        <f>VLOOKUP(N413,Клиенты_[],4,FALSE)</f>
        <v>нет</v>
      </c>
      <c r="P413" s="35">
        <f>VLOOKUP(N413,Клиенты_[],5,FALSE)</f>
        <v>44718</v>
      </c>
      <c r="Q413" s="23">
        <f t="shared" si="74"/>
        <v>515</v>
      </c>
      <c r="R413" t="str">
        <f>VLOOKUP(N413,Клиенты_[],7,FALSE)</f>
        <v>Таджикистан</v>
      </c>
      <c r="S413" s="20" t="str">
        <f>VLOOKUP(N413,Клиенты_[],8,FALSE)</f>
        <v>Анастасия</v>
      </c>
      <c r="T413" s="20">
        <f t="shared" si="75"/>
        <v>1</v>
      </c>
      <c r="U413" s="20">
        <f t="shared" si="76"/>
        <v>1005</v>
      </c>
      <c r="V413" s="20">
        <f t="shared" si="77"/>
        <v>1005</v>
      </c>
      <c r="W413" s="20">
        <f t="shared" si="78"/>
        <v>186</v>
      </c>
      <c r="X413" s="20">
        <f t="shared" si="69"/>
        <v>1</v>
      </c>
    </row>
    <row r="414" spans="1:24" x14ac:dyDescent="0.3">
      <c r="A414">
        <v>413</v>
      </c>
      <c r="B414">
        <v>51</v>
      </c>
      <c r="C414" t="str">
        <f>VLOOKUP(Продажи_[[#This Row],[id товара]],Товары_[],3,FALSE)</f>
        <v>Дымов</v>
      </c>
      <c r="D414" t="str">
        <f>VLOOKUP(Продажи_[[#This Row],[id товара]],Товары_[],2,FALSE)</f>
        <v>Колбаса</v>
      </c>
      <c r="E414" s="22">
        <v>271</v>
      </c>
      <c r="F414" s="21">
        <f t="shared" si="70"/>
        <v>286.92307692307691</v>
      </c>
      <c r="G414" s="26">
        <f t="shared" si="71"/>
        <v>-5.5495978552278724E-2</v>
      </c>
      <c r="H414" s="31">
        <f t="shared" si="72"/>
        <v>312.66666666666669</v>
      </c>
      <c r="I414" s="26">
        <f t="shared" si="73"/>
        <v>-0.13326226012793185</v>
      </c>
      <c r="J414">
        <v>4</v>
      </c>
      <c r="K414" s="22">
        <v>1084</v>
      </c>
      <c r="L414" s="1">
        <v>45205</v>
      </c>
      <c r="M414" t="s">
        <v>72</v>
      </c>
      <c r="N414">
        <v>221</v>
      </c>
      <c r="O414" t="str">
        <f>VLOOKUP(N414,Клиенты_[],4,FALSE)</f>
        <v>да</v>
      </c>
      <c r="P414" s="35">
        <f>VLOOKUP(N414,Клиенты_[],5,FALSE)</f>
        <v>44820</v>
      </c>
      <c r="Q414" s="23">
        <f t="shared" si="74"/>
        <v>385</v>
      </c>
      <c r="R414" t="str">
        <f>VLOOKUP(N414,Клиенты_[],7,FALSE)</f>
        <v>Таджикистан</v>
      </c>
      <c r="S414" s="20" t="str">
        <f>VLOOKUP(N414,Клиенты_[],8,FALSE)</f>
        <v>Демид</v>
      </c>
      <c r="T414" s="20">
        <f t="shared" si="75"/>
        <v>3</v>
      </c>
      <c r="U414" s="20">
        <f t="shared" si="76"/>
        <v>1861</v>
      </c>
      <c r="V414" s="20">
        <f t="shared" si="77"/>
        <v>620.33333333333337</v>
      </c>
      <c r="W414" s="20">
        <f t="shared" si="78"/>
        <v>186</v>
      </c>
      <c r="X414" s="20">
        <f t="shared" si="69"/>
        <v>0.33333333333333331</v>
      </c>
    </row>
    <row r="415" spans="1:24" x14ac:dyDescent="0.3">
      <c r="A415">
        <v>643</v>
      </c>
      <c r="B415">
        <v>479</v>
      </c>
      <c r="C415" t="str">
        <f>VLOOKUP(Продажи_[[#This Row],[id товара]],Товары_[],3,FALSE)</f>
        <v>Гавриш</v>
      </c>
      <c r="D415" t="str">
        <f>VLOOKUP(Продажи_[[#This Row],[id товара]],Товары_[],2,FALSE)</f>
        <v>Овощи</v>
      </c>
      <c r="E415" s="22">
        <v>405</v>
      </c>
      <c r="F415" s="21">
        <f t="shared" si="70"/>
        <v>250.48780487804879</v>
      </c>
      <c r="G415" s="26">
        <f t="shared" si="71"/>
        <v>0.61684518013631928</v>
      </c>
      <c r="H415" s="31">
        <f t="shared" si="72"/>
        <v>247.66666666666666</v>
      </c>
      <c r="I415" s="26">
        <f t="shared" si="73"/>
        <v>0.63526244952893673</v>
      </c>
      <c r="J415">
        <v>4</v>
      </c>
      <c r="K415" s="22">
        <v>1620</v>
      </c>
      <c r="L415" s="1">
        <v>45302</v>
      </c>
      <c r="M415" t="s">
        <v>77</v>
      </c>
      <c r="N415">
        <v>242</v>
      </c>
      <c r="O415" t="str">
        <f>VLOOKUP(N415,Клиенты_[],4,FALSE)</f>
        <v>нет</v>
      </c>
      <c r="P415" s="35">
        <f>VLOOKUP(N415,Клиенты_[],5,FALSE)</f>
        <v>44747</v>
      </c>
      <c r="Q415" s="23">
        <f t="shared" si="74"/>
        <v>555</v>
      </c>
      <c r="R415" t="str">
        <f>VLOOKUP(N415,Клиенты_[],7,FALSE)</f>
        <v>Россия</v>
      </c>
      <c r="S415" s="20" t="str">
        <f>VLOOKUP(N415,Клиенты_[],8,FALSE)</f>
        <v>Октябрина</v>
      </c>
      <c r="T415" s="20">
        <f t="shared" si="75"/>
        <v>2</v>
      </c>
      <c r="U415" s="20">
        <f t="shared" si="76"/>
        <v>2637</v>
      </c>
      <c r="V415" s="20">
        <f t="shared" si="77"/>
        <v>1318.5</v>
      </c>
      <c r="W415" s="20">
        <f t="shared" si="78"/>
        <v>314</v>
      </c>
      <c r="X415" s="20">
        <f t="shared" si="69"/>
        <v>0.5</v>
      </c>
    </row>
    <row r="416" spans="1:24" x14ac:dyDescent="0.3">
      <c r="A416">
        <v>786</v>
      </c>
      <c r="B416">
        <v>265</v>
      </c>
      <c r="C416" t="str">
        <f>VLOOKUP(Продажи_[[#This Row],[id товара]],Товары_[],3,FALSE)</f>
        <v>Мираторг</v>
      </c>
      <c r="D416" t="str">
        <f>VLOOKUP(Продажи_[[#This Row],[id товара]],Товары_[],2,FALSE)</f>
        <v>Мясо</v>
      </c>
      <c r="E416" s="22">
        <v>339</v>
      </c>
      <c r="F416" s="21">
        <f t="shared" si="70"/>
        <v>271.74545454545455</v>
      </c>
      <c r="G416" s="26">
        <f t="shared" si="71"/>
        <v>0.24749096748293864</v>
      </c>
      <c r="H416" s="31">
        <f t="shared" si="72"/>
        <v>316.58333333333331</v>
      </c>
      <c r="I416" s="26">
        <f t="shared" si="73"/>
        <v>7.0808107396683306E-2</v>
      </c>
      <c r="J416">
        <v>3</v>
      </c>
      <c r="K416" s="22">
        <v>1017</v>
      </c>
      <c r="L416" s="1">
        <v>44944</v>
      </c>
      <c r="M416" t="s">
        <v>67</v>
      </c>
      <c r="N416">
        <v>242</v>
      </c>
      <c r="O416" t="str">
        <f>VLOOKUP(N416,Клиенты_[],4,FALSE)</f>
        <v>нет</v>
      </c>
      <c r="P416" s="35">
        <f>VLOOKUP(N416,Клиенты_[],5,FALSE)</f>
        <v>44747</v>
      </c>
      <c r="Q416" s="23">
        <f t="shared" si="74"/>
        <v>197</v>
      </c>
      <c r="R416" t="str">
        <f>VLOOKUP(N416,Клиенты_[],7,FALSE)</f>
        <v>Россия</v>
      </c>
      <c r="S416" s="20" t="str">
        <f>VLOOKUP(N416,Клиенты_[],8,FALSE)</f>
        <v>Октябрина</v>
      </c>
      <c r="T416" s="20">
        <f t="shared" si="75"/>
        <v>2</v>
      </c>
      <c r="U416" s="20">
        <f t="shared" si="76"/>
        <v>2637</v>
      </c>
      <c r="V416" s="20">
        <f t="shared" si="77"/>
        <v>1318.5</v>
      </c>
      <c r="W416" s="20">
        <f t="shared" si="78"/>
        <v>314</v>
      </c>
      <c r="X416" s="20">
        <f t="shared" si="69"/>
        <v>0.5</v>
      </c>
    </row>
    <row r="417" spans="1:24" x14ac:dyDescent="0.3">
      <c r="A417">
        <v>638</v>
      </c>
      <c r="B417">
        <v>475</v>
      </c>
      <c r="C417" t="str">
        <f>VLOOKUP(Продажи_[[#This Row],[id товара]],Товары_[],3,FALSE)</f>
        <v>Русский Хлеб</v>
      </c>
      <c r="D417" t="str">
        <f>VLOOKUP(Продажи_[[#This Row],[id товара]],Товары_[],2,FALSE)</f>
        <v>Хлеб</v>
      </c>
      <c r="E417" s="22">
        <v>206</v>
      </c>
      <c r="F417" s="21">
        <f t="shared" si="70"/>
        <v>300.31818181818181</v>
      </c>
      <c r="G417" s="26">
        <f t="shared" si="71"/>
        <v>-0.31406084455880123</v>
      </c>
      <c r="H417" s="31">
        <f t="shared" si="72"/>
        <v>316.60000000000002</v>
      </c>
      <c r="I417" s="26">
        <f t="shared" si="73"/>
        <v>-0.34933670246367665</v>
      </c>
      <c r="J417">
        <v>3</v>
      </c>
      <c r="K417" s="22">
        <v>618</v>
      </c>
      <c r="L417" s="1">
        <v>45424</v>
      </c>
      <c r="M417" t="s">
        <v>77</v>
      </c>
      <c r="N417">
        <v>243</v>
      </c>
      <c r="O417" t="str">
        <f>VLOOKUP(N417,Клиенты_[],4,FALSE)</f>
        <v>нет</v>
      </c>
      <c r="P417" s="35">
        <f>VLOOKUP(N417,Клиенты_[],5,FALSE)</f>
        <v>44681</v>
      </c>
      <c r="Q417" s="23">
        <f t="shared" si="74"/>
        <v>743</v>
      </c>
      <c r="R417" t="str">
        <f>VLOOKUP(N417,Клиенты_[],7,FALSE)</f>
        <v>Россия</v>
      </c>
      <c r="S417" s="20" t="str">
        <f>VLOOKUP(N417,Клиенты_[],8,FALSE)</f>
        <v>Марфа</v>
      </c>
      <c r="T417" s="20">
        <f t="shared" si="75"/>
        <v>2</v>
      </c>
      <c r="U417" s="20">
        <f t="shared" si="76"/>
        <v>897</v>
      </c>
      <c r="V417" s="20">
        <f t="shared" si="77"/>
        <v>448.5</v>
      </c>
      <c r="W417" s="20">
        <f t="shared" si="78"/>
        <v>314</v>
      </c>
      <c r="X417" s="20">
        <f t="shared" si="69"/>
        <v>0.5</v>
      </c>
    </row>
    <row r="418" spans="1:24" x14ac:dyDescent="0.3">
      <c r="A418">
        <v>961</v>
      </c>
      <c r="B418">
        <v>141</v>
      </c>
      <c r="C418" t="str">
        <f>VLOOKUP(Продажи_[[#This Row],[id товара]],Товары_[],3,FALSE)</f>
        <v>Фруктовый Рай</v>
      </c>
      <c r="D418" t="str">
        <f>VLOOKUP(Продажи_[[#This Row],[id товара]],Товары_[],2,FALSE)</f>
        <v>Фрукты</v>
      </c>
      <c r="E418" s="22">
        <v>279</v>
      </c>
      <c r="F418" s="21">
        <f t="shared" si="70"/>
        <v>274.16279069767444</v>
      </c>
      <c r="G418" s="26">
        <f t="shared" si="71"/>
        <v>1.7643566036135372E-2</v>
      </c>
      <c r="H418" s="31">
        <f t="shared" si="72"/>
        <v>258.30769230769232</v>
      </c>
      <c r="I418" s="26">
        <f t="shared" si="73"/>
        <v>8.0107206670637199E-2</v>
      </c>
      <c r="J418">
        <v>1</v>
      </c>
      <c r="K418" s="22">
        <v>279</v>
      </c>
      <c r="L418" s="1">
        <v>45324</v>
      </c>
      <c r="M418" t="s">
        <v>68</v>
      </c>
      <c r="N418">
        <v>243</v>
      </c>
      <c r="O418" t="str">
        <f>VLOOKUP(N418,Клиенты_[],4,FALSE)</f>
        <v>нет</v>
      </c>
      <c r="P418" s="35">
        <f>VLOOKUP(N418,Клиенты_[],5,FALSE)</f>
        <v>44681</v>
      </c>
      <c r="Q418" s="23">
        <f t="shared" si="74"/>
        <v>643</v>
      </c>
      <c r="R418" t="str">
        <f>VLOOKUP(N418,Клиенты_[],7,FALSE)</f>
        <v>Россия</v>
      </c>
      <c r="S418" s="20" t="str">
        <f>VLOOKUP(N418,Клиенты_[],8,FALSE)</f>
        <v>Марфа</v>
      </c>
      <c r="T418" s="20">
        <f t="shared" si="75"/>
        <v>2</v>
      </c>
      <c r="U418" s="20">
        <f t="shared" si="76"/>
        <v>897</v>
      </c>
      <c r="V418" s="20">
        <f t="shared" si="77"/>
        <v>448.5</v>
      </c>
      <c r="W418" s="20">
        <f t="shared" si="78"/>
        <v>314</v>
      </c>
      <c r="X418" s="20">
        <f t="shared" si="69"/>
        <v>0.5</v>
      </c>
    </row>
    <row r="419" spans="1:24" x14ac:dyDescent="0.3">
      <c r="A419">
        <v>418</v>
      </c>
      <c r="B419">
        <v>216</v>
      </c>
      <c r="C419" t="str">
        <f>VLOOKUP(Продажи_[[#This Row],[id товара]],Товары_[],3,FALSE)</f>
        <v>Черная Карта</v>
      </c>
      <c r="D419" t="str">
        <f>VLOOKUP(Продажи_[[#This Row],[id товара]],Товары_[],2,FALSE)</f>
        <v>Кофе</v>
      </c>
      <c r="E419" s="22">
        <v>209</v>
      </c>
      <c r="F419" s="21">
        <f t="shared" si="70"/>
        <v>249.02380952380952</v>
      </c>
      <c r="G419" s="26">
        <f t="shared" si="71"/>
        <v>-0.16072282244956493</v>
      </c>
      <c r="H419" s="31">
        <f t="shared" si="72"/>
        <v>222.2</v>
      </c>
      <c r="I419" s="26">
        <f t="shared" si="73"/>
        <v>-5.9405940594059348E-2</v>
      </c>
      <c r="J419">
        <v>3</v>
      </c>
      <c r="K419" s="22">
        <v>627</v>
      </c>
      <c r="L419" s="1">
        <v>45357</v>
      </c>
      <c r="M419" t="s">
        <v>73</v>
      </c>
      <c r="N419">
        <v>263</v>
      </c>
      <c r="O419" t="str">
        <f>VLOOKUP(N419,Клиенты_[],4,FALSE)</f>
        <v>да</v>
      </c>
      <c r="P419" s="35">
        <f>VLOOKUP(N419,Клиенты_[],5,FALSE)</f>
        <v>44612</v>
      </c>
      <c r="Q419" s="23">
        <f t="shared" si="74"/>
        <v>745</v>
      </c>
      <c r="R419" t="str">
        <f>VLOOKUP(N419,Клиенты_[],7,FALSE)</f>
        <v>Таджикистан</v>
      </c>
      <c r="S419" s="20" t="str">
        <f>VLOOKUP(N419,Клиенты_[],8,FALSE)</f>
        <v>Элеонора</v>
      </c>
      <c r="T419" s="20">
        <f t="shared" si="75"/>
        <v>3</v>
      </c>
      <c r="U419" s="20">
        <f t="shared" si="76"/>
        <v>3526</v>
      </c>
      <c r="V419" s="20">
        <f t="shared" si="77"/>
        <v>1175.3333333333333</v>
      </c>
      <c r="W419" s="20">
        <f t="shared" si="78"/>
        <v>186</v>
      </c>
      <c r="X419" s="20">
        <f t="shared" si="69"/>
        <v>0.33333333333333331</v>
      </c>
    </row>
    <row r="420" spans="1:24" x14ac:dyDescent="0.3">
      <c r="A420">
        <v>419</v>
      </c>
      <c r="B420">
        <v>390</v>
      </c>
      <c r="C420" t="str">
        <f>VLOOKUP(Продажи_[[#This Row],[id товара]],Товары_[],3,FALSE)</f>
        <v>Сады Придонья</v>
      </c>
      <c r="D420" t="str">
        <f>VLOOKUP(Продажи_[[#This Row],[id товара]],Товары_[],2,FALSE)</f>
        <v>Сок</v>
      </c>
      <c r="E420" s="22">
        <v>120</v>
      </c>
      <c r="F420" s="21">
        <f t="shared" si="70"/>
        <v>268.60344827586209</v>
      </c>
      <c r="G420" s="26">
        <f t="shared" si="71"/>
        <v>-0.55324475255151162</v>
      </c>
      <c r="H420" s="31">
        <f t="shared" si="72"/>
        <v>254.18181818181819</v>
      </c>
      <c r="I420" s="26">
        <f t="shared" si="73"/>
        <v>-0.52789699570815452</v>
      </c>
      <c r="J420">
        <v>1</v>
      </c>
      <c r="K420" s="22">
        <v>120</v>
      </c>
      <c r="L420" s="1">
        <v>45176</v>
      </c>
      <c r="M420" t="s">
        <v>71</v>
      </c>
      <c r="N420">
        <v>449</v>
      </c>
      <c r="O420" t="str">
        <f>VLOOKUP(N420,Клиенты_[],4,FALSE)</f>
        <v>нет</v>
      </c>
      <c r="P420" s="35">
        <f>VLOOKUP(N420,Клиенты_[],5,FALSE)</f>
        <v>44645</v>
      </c>
      <c r="Q420" s="23">
        <f t="shared" si="74"/>
        <v>531</v>
      </c>
      <c r="R420" t="str">
        <f>VLOOKUP(N420,Клиенты_[],7,FALSE)</f>
        <v>Таджикистан</v>
      </c>
      <c r="S420" s="20" t="str">
        <f>VLOOKUP(N420,Клиенты_[],8,FALSE)</f>
        <v>Измаил</v>
      </c>
      <c r="T420" s="20">
        <f t="shared" si="75"/>
        <v>4</v>
      </c>
      <c r="U420" s="20">
        <f t="shared" si="76"/>
        <v>1455</v>
      </c>
      <c r="V420" s="20">
        <f t="shared" si="77"/>
        <v>363.75</v>
      </c>
      <c r="W420" s="20">
        <f t="shared" si="78"/>
        <v>186</v>
      </c>
      <c r="X420" s="20">
        <f t="shared" si="69"/>
        <v>0.25</v>
      </c>
    </row>
    <row r="421" spans="1:24" x14ac:dyDescent="0.3">
      <c r="A421">
        <v>420</v>
      </c>
      <c r="B421">
        <v>14</v>
      </c>
      <c r="C421" t="str">
        <f>VLOOKUP(Продажи_[[#This Row],[id товара]],Товары_[],3,FALSE)</f>
        <v>Rich</v>
      </c>
      <c r="D421" t="str">
        <f>VLOOKUP(Продажи_[[#This Row],[id товара]],Товары_[],2,FALSE)</f>
        <v>Сок</v>
      </c>
      <c r="E421" s="22">
        <v>251</v>
      </c>
      <c r="F421" s="21">
        <f t="shared" si="70"/>
        <v>268.60344827586209</v>
      </c>
      <c r="G421" s="26">
        <f t="shared" si="71"/>
        <v>-6.5536940753578632E-2</v>
      </c>
      <c r="H421" s="31">
        <f t="shared" si="72"/>
        <v>272.25</v>
      </c>
      <c r="I421" s="26">
        <f t="shared" si="73"/>
        <v>-7.8053259871441738E-2</v>
      </c>
      <c r="J421">
        <v>1</v>
      </c>
      <c r="K421" s="22">
        <v>251</v>
      </c>
      <c r="L421" s="1">
        <v>45272</v>
      </c>
      <c r="M421" t="s">
        <v>83</v>
      </c>
      <c r="N421">
        <v>321</v>
      </c>
      <c r="O421" t="str">
        <f>VLOOKUP(N421,Клиенты_[],4,FALSE)</f>
        <v>нет</v>
      </c>
      <c r="P421" s="35">
        <f>VLOOKUP(N421,Клиенты_[],5,FALSE)</f>
        <v>44756</v>
      </c>
      <c r="Q421" s="23">
        <f t="shared" si="74"/>
        <v>516</v>
      </c>
      <c r="R421" t="str">
        <f>VLOOKUP(N421,Клиенты_[],7,FALSE)</f>
        <v>Таджикистан</v>
      </c>
      <c r="S421" s="20" t="str">
        <f>VLOOKUP(N421,Клиенты_[],8,FALSE)</f>
        <v>Натан</v>
      </c>
      <c r="T421" s="20">
        <f t="shared" si="75"/>
        <v>5</v>
      </c>
      <c r="U421" s="20">
        <f t="shared" si="76"/>
        <v>2077</v>
      </c>
      <c r="V421" s="20">
        <f t="shared" si="77"/>
        <v>415.4</v>
      </c>
      <c r="W421" s="20">
        <f t="shared" si="78"/>
        <v>186</v>
      </c>
      <c r="X421" s="20">
        <f t="shared" si="69"/>
        <v>0.2</v>
      </c>
    </row>
    <row r="422" spans="1:24" x14ac:dyDescent="0.3">
      <c r="A422">
        <v>748</v>
      </c>
      <c r="B422">
        <v>293</v>
      </c>
      <c r="C422" t="str">
        <f>VLOOKUP(Продажи_[[#This Row],[id товара]],Товары_[],3,FALSE)</f>
        <v>Бабаевский</v>
      </c>
      <c r="D422" t="str">
        <f>VLOOKUP(Продажи_[[#This Row],[id товара]],Товары_[],2,FALSE)</f>
        <v>Конфеты</v>
      </c>
      <c r="E422" s="22">
        <v>57</v>
      </c>
      <c r="F422" s="21">
        <f t="shared" si="70"/>
        <v>267.85483870967744</v>
      </c>
      <c r="G422" s="26">
        <f t="shared" si="71"/>
        <v>-0.78719816944661891</v>
      </c>
      <c r="H422" s="31">
        <f t="shared" si="72"/>
        <v>250.25925925925927</v>
      </c>
      <c r="I422" s="26">
        <f t="shared" si="73"/>
        <v>-0.7722361994968181</v>
      </c>
      <c r="J422">
        <v>5</v>
      </c>
      <c r="K422" s="22">
        <v>285</v>
      </c>
      <c r="L422" s="1">
        <v>45004</v>
      </c>
      <c r="M422" t="s">
        <v>84</v>
      </c>
      <c r="N422">
        <v>248</v>
      </c>
      <c r="O422" t="str">
        <f>VLOOKUP(N422,Клиенты_[],4,FALSE)</f>
        <v>нет</v>
      </c>
      <c r="P422" s="35">
        <f>VLOOKUP(N422,Клиенты_[],5,FALSE)</f>
        <v>44694</v>
      </c>
      <c r="Q422" s="23">
        <f t="shared" si="74"/>
        <v>310</v>
      </c>
      <c r="R422" t="str">
        <f>VLOOKUP(N422,Клиенты_[],7,FALSE)</f>
        <v>Россия</v>
      </c>
      <c r="S422" s="20" t="str">
        <f>VLOOKUP(N422,Клиенты_[],8,FALSE)</f>
        <v>Марина</v>
      </c>
      <c r="T422" s="20">
        <f t="shared" si="75"/>
        <v>1</v>
      </c>
      <c r="U422" s="20">
        <f t="shared" si="76"/>
        <v>285</v>
      </c>
      <c r="V422" s="20">
        <f t="shared" si="77"/>
        <v>285</v>
      </c>
      <c r="W422" s="20">
        <f t="shared" si="78"/>
        <v>314</v>
      </c>
      <c r="X422" s="20">
        <f t="shared" si="69"/>
        <v>1</v>
      </c>
    </row>
    <row r="423" spans="1:24" x14ac:dyDescent="0.3">
      <c r="A423">
        <v>250</v>
      </c>
      <c r="B423">
        <v>157</v>
      </c>
      <c r="C423" t="str">
        <f>VLOOKUP(Продажи_[[#This Row],[id товара]],Товары_[],3,FALSE)</f>
        <v>President</v>
      </c>
      <c r="D423" t="str">
        <f>VLOOKUP(Продажи_[[#This Row],[id товара]],Товары_[],2,FALSE)</f>
        <v>Сыр</v>
      </c>
      <c r="E423" s="22">
        <v>52</v>
      </c>
      <c r="F423" s="21">
        <f t="shared" si="70"/>
        <v>262.63492063492066</v>
      </c>
      <c r="G423" s="26">
        <f t="shared" si="71"/>
        <v>-0.80200652725734312</v>
      </c>
      <c r="H423" s="31">
        <f t="shared" si="72"/>
        <v>238.72222222222223</v>
      </c>
      <c r="I423" s="26">
        <f t="shared" si="73"/>
        <v>-0.78217360949499648</v>
      </c>
      <c r="J423">
        <v>1</v>
      </c>
      <c r="K423" s="22">
        <v>52</v>
      </c>
      <c r="L423" s="1">
        <v>44961</v>
      </c>
      <c r="M423" t="s">
        <v>66</v>
      </c>
      <c r="N423">
        <v>249</v>
      </c>
      <c r="O423" t="str">
        <f>VLOOKUP(N423,Клиенты_[],4,FALSE)</f>
        <v>да</v>
      </c>
      <c r="P423" s="35">
        <f>VLOOKUP(N423,Клиенты_[],5,FALSE)</f>
        <v>44781</v>
      </c>
      <c r="Q423" s="23">
        <f t="shared" si="74"/>
        <v>180</v>
      </c>
      <c r="R423" t="str">
        <f>VLOOKUP(N423,Клиенты_[],7,FALSE)</f>
        <v>Россия</v>
      </c>
      <c r="S423" s="20" t="str">
        <f>VLOOKUP(N423,Клиенты_[],8,FALSE)</f>
        <v>Адриан</v>
      </c>
      <c r="T423" s="20">
        <f t="shared" si="75"/>
        <v>2</v>
      </c>
      <c r="U423" s="20">
        <f t="shared" si="76"/>
        <v>2167</v>
      </c>
      <c r="V423" s="20">
        <f t="shared" si="77"/>
        <v>1083.5</v>
      </c>
      <c r="W423" s="20">
        <f t="shared" si="78"/>
        <v>314</v>
      </c>
      <c r="X423" s="20">
        <f t="shared" si="69"/>
        <v>0.5</v>
      </c>
    </row>
    <row r="424" spans="1:24" x14ac:dyDescent="0.3">
      <c r="A424">
        <v>809</v>
      </c>
      <c r="B424">
        <v>384</v>
      </c>
      <c r="C424" t="str">
        <f>VLOOKUP(Продажи_[[#This Row],[id товара]],Товары_[],3,FALSE)</f>
        <v>Сладов</v>
      </c>
      <c r="D424" t="str">
        <f>VLOOKUP(Продажи_[[#This Row],[id товара]],Товары_[],2,FALSE)</f>
        <v>Сахар</v>
      </c>
      <c r="E424" s="22">
        <v>423</v>
      </c>
      <c r="F424" s="21">
        <f t="shared" si="70"/>
        <v>252.76271186440678</v>
      </c>
      <c r="G424" s="26">
        <f t="shared" si="71"/>
        <v>0.6735063367531684</v>
      </c>
      <c r="H424" s="31">
        <f t="shared" si="72"/>
        <v>240.26666666666668</v>
      </c>
      <c r="I424" s="26">
        <f t="shared" si="73"/>
        <v>0.76054384017758037</v>
      </c>
      <c r="J424">
        <v>5</v>
      </c>
      <c r="K424" s="22">
        <v>2115</v>
      </c>
      <c r="L424" s="1">
        <v>45346</v>
      </c>
      <c r="M424" t="s">
        <v>82</v>
      </c>
      <c r="N424">
        <v>249</v>
      </c>
      <c r="O424" t="str">
        <f>VLOOKUP(N424,Клиенты_[],4,FALSE)</f>
        <v>да</v>
      </c>
      <c r="P424" s="35">
        <f>VLOOKUP(N424,Клиенты_[],5,FALSE)</f>
        <v>44781</v>
      </c>
      <c r="Q424" s="23">
        <f t="shared" si="74"/>
        <v>565</v>
      </c>
      <c r="R424" t="str">
        <f>VLOOKUP(N424,Клиенты_[],7,FALSE)</f>
        <v>Россия</v>
      </c>
      <c r="S424" s="20" t="str">
        <f>VLOOKUP(N424,Клиенты_[],8,FALSE)</f>
        <v>Адриан</v>
      </c>
      <c r="T424" s="20">
        <f t="shared" si="75"/>
        <v>2</v>
      </c>
      <c r="U424" s="20">
        <f t="shared" si="76"/>
        <v>2167</v>
      </c>
      <c r="V424" s="20">
        <f t="shared" si="77"/>
        <v>1083.5</v>
      </c>
      <c r="W424" s="20">
        <f t="shared" si="78"/>
        <v>314</v>
      </c>
      <c r="X424" s="20">
        <f t="shared" si="69"/>
        <v>0.5</v>
      </c>
    </row>
    <row r="425" spans="1:24" x14ac:dyDescent="0.3">
      <c r="A425">
        <v>424</v>
      </c>
      <c r="B425">
        <v>10</v>
      </c>
      <c r="C425" t="str">
        <f>VLOOKUP(Продажи_[[#This Row],[id товара]],Товары_[],3,FALSE)</f>
        <v>Фруктовый сад</v>
      </c>
      <c r="D425" t="str">
        <f>VLOOKUP(Продажи_[[#This Row],[id товара]],Товары_[],2,FALSE)</f>
        <v>Сок</v>
      </c>
      <c r="E425" s="22">
        <v>203</v>
      </c>
      <c r="F425" s="21">
        <f t="shared" si="70"/>
        <v>268.60344827586209</v>
      </c>
      <c r="G425" s="26">
        <f t="shared" si="71"/>
        <v>-0.24423903973297389</v>
      </c>
      <c r="H425" s="31">
        <f t="shared" si="72"/>
        <v>281.96875</v>
      </c>
      <c r="I425" s="26">
        <f t="shared" si="73"/>
        <v>-0.28006206361520558</v>
      </c>
      <c r="J425">
        <v>4</v>
      </c>
      <c r="K425" s="22">
        <v>812</v>
      </c>
      <c r="L425" s="1">
        <v>45059</v>
      </c>
      <c r="M425" t="s">
        <v>69</v>
      </c>
      <c r="N425">
        <v>276</v>
      </c>
      <c r="O425" t="str">
        <f>VLOOKUP(N425,Клиенты_[],4,FALSE)</f>
        <v>нет</v>
      </c>
      <c r="P425" s="35">
        <f>VLOOKUP(N425,Клиенты_[],5,FALSE)</f>
        <v>44632</v>
      </c>
      <c r="Q425" s="23">
        <f t="shared" si="74"/>
        <v>427</v>
      </c>
      <c r="R425" t="str">
        <f>VLOOKUP(N425,Клиенты_[],7,FALSE)</f>
        <v>Таджикистан</v>
      </c>
      <c r="S425" s="20" t="str">
        <f>VLOOKUP(N425,Клиенты_[],8,FALSE)</f>
        <v>Арефий</v>
      </c>
      <c r="T425" s="20">
        <f t="shared" si="75"/>
        <v>4</v>
      </c>
      <c r="U425" s="20">
        <f t="shared" si="76"/>
        <v>3546</v>
      </c>
      <c r="V425" s="20">
        <f t="shared" si="77"/>
        <v>886.5</v>
      </c>
      <c r="W425" s="20">
        <f t="shared" si="78"/>
        <v>186</v>
      </c>
      <c r="X425" s="20">
        <f t="shared" si="69"/>
        <v>0.25</v>
      </c>
    </row>
    <row r="426" spans="1:24" x14ac:dyDescent="0.3">
      <c r="A426">
        <v>157</v>
      </c>
      <c r="B426">
        <v>498</v>
      </c>
      <c r="C426" t="str">
        <f>VLOOKUP(Продажи_[[#This Row],[id товара]],Товары_[],3,FALSE)</f>
        <v>Домик в деревне</v>
      </c>
      <c r="D426" t="str">
        <f>VLOOKUP(Продажи_[[#This Row],[id товара]],Товары_[],2,FALSE)</f>
        <v>Молоко</v>
      </c>
      <c r="E426" s="22">
        <v>430</v>
      </c>
      <c r="F426" s="21">
        <f t="shared" si="70"/>
        <v>294.95238095238096</v>
      </c>
      <c r="G426" s="26">
        <f t="shared" si="71"/>
        <v>0.4578624475298676</v>
      </c>
      <c r="H426" s="31">
        <f t="shared" si="72"/>
        <v>274.77777777777777</v>
      </c>
      <c r="I426" s="26">
        <f t="shared" si="73"/>
        <v>0.5649009300444805</v>
      </c>
      <c r="J426">
        <v>5</v>
      </c>
      <c r="K426" s="22">
        <v>2150</v>
      </c>
      <c r="L426" s="1">
        <v>45106</v>
      </c>
      <c r="M426" t="s">
        <v>82</v>
      </c>
      <c r="N426">
        <v>250</v>
      </c>
      <c r="O426" t="str">
        <f>VLOOKUP(N426,Клиенты_[],4,FALSE)</f>
        <v>да</v>
      </c>
      <c r="P426" s="35">
        <f>VLOOKUP(N426,Клиенты_[],5,FALSE)</f>
        <v>44856</v>
      </c>
      <c r="Q426" s="23">
        <f t="shared" si="74"/>
        <v>250</v>
      </c>
      <c r="R426" t="str">
        <f>VLOOKUP(N426,Клиенты_[],7,FALSE)</f>
        <v>Россия</v>
      </c>
      <c r="S426" s="20" t="str">
        <f>VLOOKUP(N426,Клиенты_[],8,FALSE)</f>
        <v>Лаврентий</v>
      </c>
      <c r="T426" s="20">
        <f t="shared" si="75"/>
        <v>2</v>
      </c>
      <c r="U426" s="20">
        <f t="shared" si="76"/>
        <v>2625</v>
      </c>
      <c r="V426" s="20">
        <f t="shared" si="77"/>
        <v>1312.5</v>
      </c>
      <c r="W426" s="20">
        <f t="shared" si="78"/>
        <v>314</v>
      </c>
      <c r="X426" s="20">
        <f t="shared" si="69"/>
        <v>0.5</v>
      </c>
    </row>
    <row r="427" spans="1:24" x14ac:dyDescent="0.3">
      <c r="A427">
        <v>426</v>
      </c>
      <c r="B427">
        <v>74</v>
      </c>
      <c r="C427" t="str">
        <f>VLOOKUP(Продажи_[[#This Row],[id товара]],Товары_[],3,FALSE)</f>
        <v>Черкизово</v>
      </c>
      <c r="D427" t="str">
        <f>VLOOKUP(Продажи_[[#This Row],[id товара]],Товары_[],2,FALSE)</f>
        <v>Колбаса</v>
      </c>
      <c r="E427" s="22">
        <v>210</v>
      </c>
      <c r="F427" s="21">
        <f t="shared" si="70"/>
        <v>286.92307692307691</v>
      </c>
      <c r="G427" s="26">
        <f t="shared" si="71"/>
        <v>-0.26809651474530827</v>
      </c>
      <c r="H427" s="31">
        <f t="shared" si="72"/>
        <v>320.25</v>
      </c>
      <c r="I427" s="26">
        <f t="shared" si="73"/>
        <v>-0.34426229508196726</v>
      </c>
      <c r="J427">
        <v>3</v>
      </c>
      <c r="K427" s="22">
        <v>630</v>
      </c>
      <c r="L427" s="1">
        <v>45335</v>
      </c>
      <c r="M427" t="s">
        <v>76</v>
      </c>
      <c r="N427">
        <v>319</v>
      </c>
      <c r="O427" t="str">
        <f>VLOOKUP(N427,Клиенты_[],4,FALSE)</f>
        <v>да</v>
      </c>
      <c r="P427" s="35">
        <f>VLOOKUP(N427,Клиенты_[],5,FALSE)</f>
        <v>44674</v>
      </c>
      <c r="Q427" s="23">
        <f t="shared" si="74"/>
        <v>661</v>
      </c>
      <c r="R427" t="str">
        <f>VLOOKUP(N427,Клиенты_[],7,FALSE)</f>
        <v>Узбекистан</v>
      </c>
      <c r="S427" s="20" t="str">
        <f>VLOOKUP(N427,Клиенты_[],8,FALSE)</f>
        <v>Василиса</v>
      </c>
      <c r="T427" s="20">
        <f t="shared" si="75"/>
        <v>2</v>
      </c>
      <c r="U427" s="20">
        <f t="shared" si="76"/>
        <v>1935</v>
      </c>
      <c r="V427" s="20">
        <f t="shared" si="77"/>
        <v>967.5</v>
      </c>
      <c r="W427" s="20">
        <f t="shared" si="78"/>
        <v>191</v>
      </c>
      <c r="X427" s="20">
        <f t="shared" si="69"/>
        <v>0.5</v>
      </c>
    </row>
    <row r="428" spans="1:24" x14ac:dyDescent="0.3">
      <c r="A428">
        <v>752</v>
      </c>
      <c r="B428">
        <v>370</v>
      </c>
      <c r="C428" t="str">
        <f>VLOOKUP(Продажи_[[#This Row],[id товара]],Товары_[],3,FALSE)</f>
        <v>Фруктовый сад</v>
      </c>
      <c r="D428" t="str">
        <f>VLOOKUP(Продажи_[[#This Row],[id товара]],Товары_[],2,FALSE)</f>
        <v>Сок</v>
      </c>
      <c r="E428" s="22">
        <v>95</v>
      </c>
      <c r="F428" s="21">
        <f t="shared" si="70"/>
        <v>268.60344827586209</v>
      </c>
      <c r="G428" s="26">
        <f t="shared" si="71"/>
        <v>-0.64631876243661335</v>
      </c>
      <c r="H428" s="31">
        <f t="shared" si="72"/>
        <v>281.96875</v>
      </c>
      <c r="I428" s="26">
        <f t="shared" si="73"/>
        <v>-0.66308323174110606</v>
      </c>
      <c r="J428">
        <v>5</v>
      </c>
      <c r="K428" s="22">
        <v>475</v>
      </c>
      <c r="L428" s="1">
        <v>45202</v>
      </c>
      <c r="M428" t="s">
        <v>70</v>
      </c>
      <c r="N428">
        <v>250</v>
      </c>
      <c r="O428" t="str">
        <f>VLOOKUP(N428,Клиенты_[],4,FALSE)</f>
        <v>да</v>
      </c>
      <c r="P428" s="35">
        <f>VLOOKUP(N428,Клиенты_[],5,FALSE)</f>
        <v>44856</v>
      </c>
      <c r="Q428" s="23">
        <f t="shared" si="74"/>
        <v>346</v>
      </c>
      <c r="R428" t="str">
        <f>VLOOKUP(N428,Клиенты_[],7,FALSE)</f>
        <v>Россия</v>
      </c>
      <c r="S428" s="20" t="str">
        <f>VLOOKUP(N428,Клиенты_[],8,FALSE)</f>
        <v>Лаврентий</v>
      </c>
      <c r="T428" s="20">
        <f t="shared" si="75"/>
        <v>2</v>
      </c>
      <c r="U428" s="20">
        <f t="shared" si="76"/>
        <v>2625</v>
      </c>
      <c r="V428" s="20">
        <f t="shared" si="77"/>
        <v>1312.5</v>
      </c>
      <c r="W428" s="20">
        <f t="shared" si="78"/>
        <v>314</v>
      </c>
      <c r="X428" s="20">
        <f t="shared" si="69"/>
        <v>0.5</v>
      </c>
    </row>
    <row r="429" spans="1:24" x14ac:dyDescent="0.3">
      <c r="A429">
        <v>428</v>
      </c>
      <c r="B429">
        <v>401</v>
      </c>
      <c r="C429" t="str">
        <f>VLOOKUP(Продажи_[[#This Row],[id товара]],Товары_[],3,FALSE)</f>
        <v>Greenfield</v>
      </c>
      <c r="D429" t="str">
        <f>VLOOKUP(Продажи_[[#This Row],[id товара]],Товары_[],2,FALSE)</f>
        <v>Чай</v>
      </c>
      <c r="E429" s="22">
        <v>78</v>
      </c>
      <c r="F429" s="21">
        <f t="shared" si="70"/>
        <v>271.18181818181819</v>
      </c>
      <c r="G429" s="26">
        <f t="shared" si="71"/>
        <v>-0.71237009721756617</v>
      </c>
      <c r="H429" s="31">
        <f t="shared" si="72"/>
        <v>291.45454545454544</v>
      </c>
      <c r="I429" s="26">
        <f t="shared" si="73"/>
        <v>-0.73237679351216467</v>
      </c>
      <c r="J429">
        <v>3</v>
      </c>
      <c r="K429" s="22">
        <v>234</v>
      </c>
      <c r="L429" s="1">
        <v>44986</v>
      </c>
      <c r="M429" t="s">
        <v>68</v>
      </c>
      <c r="N429">
        <v>395</v>
      </c>
      <c r="O429" t="str">
        <f>VLOOKUP(N429,Клиенты_[],4,FALSE)</f>
        <v>нет</v>
      </c>
      <c r="P429" s="35">
        <f>VLOOKUP(N429,Клиенты_[],5,FALSE)</f>
        <v>44890</v>
      </c>
      <c r="Q429" s="23">
        <f t="shared" si="74"/>
        <v>96</v>
      </c>
      <c r="R429" t="str">
        <f>VLOOKUP(N429,Клиенты_[],7,FALSE)</f>
        <v>Узбекистан</v>
      </c>
      <c r="S429" s="20" t="str">
        <f>VLOOKUP(N429,Клиенты_[],8,FALSE)</f>
        <v>Мина</v>
      </c>
      <c r="T429" s="20">
        <f t="shared" si="75"/>
        <v>3</v>
      </c>
      <c r="U429" s="20">
        <f t="shared" si="76"/>
        <v>1326</v>
      </c>
      <c r="V429" s="20">
        <f t="shared" si="77"/>
        <v>442</v>
      </c>
      <c r="W429" s="20">
        <f t="shared" si="78"/>
        <v>191</v>
      </c>
      <c r="X429" s="20">
        <f t="shared" si="69"/>
        <v>0.33333333333333331</v>
      </c>
    </row>
    <row r="430" spans="1:24" x14ac:dyDescent="0.3">
      <c r="A430">
        <v>429</v>
      </c>
      <c r="B430">
        <v>348</v>
      </c>
      <c r="C430" t="str">
        <f>VLOOKUP(Продажи_[[#This Row],[id товара]],Товары_[],3,FALSE)</f>
        <v>Estrella</v>
      </c>
      <c r="D430" t="str">
        <f>VLOOKUP(Продажи_[[#This Row],[id товара]],Товары_[],2,FALSE)</f>
        <v>Чипсы</v>
      </c>
      <c r="E430" s="22">
        <v>162</v>
      </c>
      <c r="F430" s="21">
        <f t="shared" si="70"/>
        <v>273.72549019607845</v>
      </c>
      <c r="G430" s="26">
        <f t="shared" si="71"/>
        <v>-0.40816618911174785</v>
      </c>
      <c r="H430" s="31">
        <f t="shared" si="72"/>
        <v>266.27272727272725</v>
      </c>
      <c r="I430" s="26">
        <f t="shared" si="73"/>
        <v>-0.39160122908842598</v>
      </c>
      <c r="J430">
        <v>2</v>
      </c>
      <c r="K430" s="22">
        <v>324</v>
      </c>
      <c r="L430" s="1">
        <v>44931</v>
      </c>
      <c r="M430" t="s">
        <v>77</v>
      </c>
      <c r="N430">
        <v>107</v>
      </c>
      <c r="O430" t="str">
        <f>VLOOKUP(N430,Клиенты_[],4,FALSE)</f>
        <v>нет</v>
      </c>
      <c r="P430" s="35">
        <f>VLOOKUP(N430,Клиенты_[],5,FALSE)</f>
        <v>44744</v>
      </c>
      <c r="Q430" s="23">
        <f t="shared" si="74"/>
        <v>187</v>
      </c>
      <c r="R430" t="str">
        <f>VLOOKUP(N430,Клиенты_[],7,FALSE)</f>
        <v>Таджикистан</v>
      </c>
      <c r="S430" s="20" t="str">
        <f>VLOOKUP(N430,Клиенты_[],8,FALSE)</f>
        <v>Антип</v>
      </c>
      <c r="T430" s="20">
        <f t="shared" si="75"/>
        <v>3</v>
      </c>
      <c r="U430" s="20">
        <f t="shared" si="76"/>
        <v>2496</v>
      </c>
      <c r="V430" s="20">
        <f t="shared" si="77"/>
        <v>832</v>
      </c>
      <c r="W430" s="20">
        <f t="shared" si="78"/>
        <v>186</v>
      </c>
      <c r="X430" s="20">
        <f t="shared" si="69"/>
        <v>0.33333333333333331</v>
      </c>
    </row>
    <row r="431" spans="1:24" x14ac:dyDescent="0.3">
      <c r="A431">
        <v>430</v>
      </c>
      <c r="B431">
        <v>382</v>
      </c>
      <c r="C431" t="str">
        <f>VLOOKUP(Продажи_[[#This Row],[id товара]],Товары_[],3,FALSE)</f>
        <v>Овощной ряд</v>
      </c>
      <c r="D431" t="str">
        <f>VLOOKUP(Продажи_[[#This Row],[id товара]],Товары_[],2,FALSE)</f>
        <v>Овощи</v>
      </c>
      <c r="E431" s="22">
        <v>278</v>
      </c>
      <c r="F431" s="21">
        <f t="shared" si="70"/>
        <v>250.48780487804879</v>
      </c>
      <c r="G431" s="26">
        <f t="shared" si="71"/>
        <v>0.10983446932814012</v>
      </c>
      <c r="H431" s="31">
        <f t="shared" si="72"/>
        <v>303.8235294117647</v>
      </c>
      <c r="I431" s="26">
        <f t="shared" si="73"/>
        <v>-8.499515972894478E-2</v>
      </c>
      <c r="J431">
        <v>2</v>
      </c>
      <c r="K431" s="22">
        <v>556</v>
      </c>
      <c r="L431" s="1">
        <v>45198</v>
      </c>
      <c r="M431" t="s">
        <v>82</v>
      </c>
      <c r="N431">
        <v>103</v>
      </c>
      <c r="O431" t="str">
        <f>VLOOKUP(N431,Клиенты_[],4,FALSE)</f>
        <v>да</v>
      </c>
      <c r="P431" s="35">
        <f>VLOOKUP(N431,Клиенты_[],5,FALSE)</f>
        <v>44787</v>
      </c>
      <c r="Q431" s="23">
        <f t="shared" si="74"/>
        <v>411</v>
      </c>
      <c r="R431" t="str">
        <f>VLOOKUP(N431,Клиенты_[],7,FALSE)</f>
        <v>Узбекистан</v>
      </c>
      <c r="S431" s="20" t="str">
        <f>VLOOKUP(N431,Клиенты_[],8,FALSE)</f>
        <v>Панкратий</v>
      </c>
      <c r="T431" s="20">
        <f t="shared" si="75"/>
        <v>4</v>
      </c>
      <c r="U431" s="20">
        <f t="shared" si="76"/>
        <v>2880</v>
      </c>
      <c r="V431" s="20">
        <f t="shared" si="77"/>
        <v>720</v>
      </c>
      <c r="W431" s="20">
        <f t="shared" si="78"/>
        <v>191</v>
      </c>
      <c r="X431" s="20">
        <f t="shared" si="69"/>
        <v>0.25</v>
      </c>
    </row>
    <row r="432" spans="1:24" x14ac:dyDescent="0.3">
      <c r="A432">
        <v>431</v>
      </c>
      <c r="B432">
        <v>477</v>
      </c>
      <c r="C432" t="str">
        <f>VLOOKUP(Продажи_[[#This Row],[id товара]],Товары_[],3,FALSE)</f>
        <v>Борилла</v>
      </c>
      <c r="D432" t="str">
        <f>VLOOKUP(Продажи_[[#This Row],[id товара]],Товары_[],2,FALSE)</f>
        <v>Макароны</v>
      </c>
      <c r="E432" s="22">
        <v>420</v>
      </c>
      <c r="F432" s="21">
        <f t="shared" si="70"/>
        <v>265.47674418604652</v>
      </c>
      <c r="G432" s="26">
        <f t="shared" si="71"/>
        <v>0.58205948053085721</v>
      </c>
      <c r="H432" s="31">
        <f t="shared" si="72"/>
        <v>236.27586206896552</v>
      </c>
      <c r="I432" s="26">
        <f t="shared" si="73"/>
        <v>0.77758318739054277</v>
      </c>
      <c r="J432">
        <v>1</v>
      </c>
      <c r="K432" s="22">
        <v>420</v>
      </c>
      <c r="L432" s="1">
        <v>45232</v>
      </c>
      <c r="M432" t="s">
        <v>74</v>
      </c>
      <c r="N432">
        <v>221</v>
      </c>
      <c r="O432" t="str">
        <f>VLOOKUP(N432,Клиенты_[],4,FALSE)</f>
        <v>да</v>
      </c>
      <c r="P432" s="35">
        <f>VLOOKUP(N432,Клиенты_[],5,FALSE)</f>
        <v>44820</v>
      </c>
      <c r="Q432" s="23">
        <f t="shared" si="74"/>
        <v>412</v>
      </c>
      <c r="R432" t="str">
        <f>VLOOKUP(N432,Клиенты_[],7,FALSE)</f>
        <v>Таджикистан</v>
      </c>
      <c r="S432" s="20" t="str">
        <f>VLOOKUP(N432,Клиенты_[],8,FALSE)</f>
        <v>Демид</v>
      </c>
      <c r="T432" s="20">
        <f t="shared" si="75"/>
        <v>3</v>
      </c>
      <c r="U432" s="20">
        <f t="shared" si="76"/>
        <v>1861</v>
      </c>
      <c r="V432" s="20">
        <f t="shared" si="77"/>
        <v>620.33333333333337</v>
      </c>
      <c r="W432" s="20">
        <f t="shared" si="78"/>
        <v>186</v>
      </c>
      <c r="X432" s="20">
        <f t="shared" si="69"/>
        <v>0.33333333333333331</v>
      </c>
    </row>
    <row r="433" spans="1:24" x14ac:dyDescent="0.3">
      <c r="A433">
        <v>432</v>
      </c>
      <c r="B433">
        <v>91</v>
      </c>
      <c r="C433" t="str">
        <f>VLOOKUP(Продажи_[[#This Row],[id товара]],Товары_[],3,FALSE)</f>
        <v>Сырная долина</v>
      </c>
      <c r="D433" t="str">
        <f>VLOOKUP(Продажи_[[#This Row],[id товара]],Товары_[],2,FALSE)</f>
        <v>Сыр</v>
      </c>
      <c r="E433" s="22">
        <v>413</v>
      </c>
      <c r="F433" s="21">
        <f t="shared" si="70"/>
        <v>262.63492063492066</v>
      </c>
      <c r="G433" s="26">
        <f t="shared" si="71"/>
        <v>0.57252508159071658</v>
      </c>
      <c r="H433" s="31">
        <f t="shared" si="72"/>
        <v>271</v>
      </c>
      <c r="I433" s="26">
        <f t="shared" si="73"/>
        <v>0.52398523985239853</v>
      </c>
      <c r="J433">
        <v>2</v>
      </c>
      <c r="K433" s="22">
        <v>826</v>
      </c>
      <c r="L433" s="1">
        <v>45183</v>
      </c>
      <c r="M433" t="s">
        <v>77</v>
      </c>
      <c r="N433">
        <v>31</v>
      </c>
      <c r="O433" t="str">
        <f>VLOOKUP(N433,Клиенты_[],4,FALSE)</f>
        <v>нет</v>
      </c>
      <c r="P433" s="35">
        <f>VLOOKUP(N433,Клиенты_[],5,FALSE)</f>
        <v>44580</v>
      </c>
      <c r="Q433" s="23">
        <f t="shared" si="74"/>
        <v>603</v>
      </c>
      <c r="R433" t="str">
        <f>VLOOKUP(N433,Клиенты_[],7,FALSE)</f>
        <v>Украина</v>
      </c>
      <c r="S433" s="20" t="str">
        <f>VLOOKUP(N433,Клиенты_[],8,FALSE)</f>
        <v>Татьяна</v>
      </c>
      <c r="T433" s="20">
        <f t="shared" si="75"/>
        <v>2</v>
      </c>
      <c r="U433" s="20">
        <f t="shared" si="76"/>
        <v>1444</v>
      </c>
      <c r="V433" s="20">
        <f t="shared" si="77"/>
        <v>722</v>
      </c>
      <c r="W433" s="20">
        <f t="shared" si="78"/>
        <v>187</v>
      </c>
      <c r="X433" s="20">
        <f t="shared" si="69"/>
        <v>0.5</v>
      </c>
    </row>
    <row r="434" spans="1:24" x14ac:dyDescent="0.3">
      <c r="A434">
        <v>433</v>
      </c>
      <c r="B434">
        <v>52</v>
      </c>
      <c r="C434" t="str">
        <f>VLOOKUP(Продажи_[[#This Row],[id товара]],Товары_[],3,FALSE)</f>
        <v>Илецкая</v>
      </c>
      <c r="D434" t="str">
        <f>VLOOKUP(Продажи_[[#This Row],[id товара]],Товары_[],2,FALSE)</f>
        <v>Соль</v>
      </c>
      <c r="E434" s="22">
        <v>272</v>
      </c>
      <c r="F434" s="21">
        <f t="shared" si="70"/>
        <v>264.8679245283019</v>
      </c>
      <c r="G434" s="26">
        <f t="shared" si="71"/>
        <v>2.6926912665621749E-2</v>
      </c>
      <c r="H434" s="31">
        <f t="shared" si="72"/>
        <v>238.16666666666666</v>
      </c>
      <c r="I434" s="26">
        <f t="shared" si="73"/>
        <v>0.14205738278516455</v>
      </c>
      <c r="J434">
        <v>3</v>
      </c>
      <c r="K434" s="22">
        <v>816</v>
      </c>
      <c r="L434" s="1">
        <v>45377</v>
      </c>
      <c r="M434" t="s">
        <v>67</v>
      </c>
      <c r="N434">
        <v>306</v>
      </c>
      <c r="O434" t="str">
        <f>VLOOKUP(N434,Клиенты_[],4,FALSE)</f>
        <v>да</v>
      </c>
      <c r="P434" s="35">
        <f>VLOOKUP(N434,Клиенты_[],5,FALSE)</f>
        <v>44872</v>
      </c>
      <c r="Q434" s="23">
        <f t="shared" si="74"/>
        <v>505</v>
      </c>
      <c r="R434" t="str">
        <f>VLOOKUP(N434,Клиенты_[],7,FALSE)</f>
        <v>Украина</v>
      </c>
      <c r="S434" s="20" t="str">
        <f>VLOOKUP(N434,Клиенты_[],8,FALSE)</f>
        <v>Силантий</v>
      </c>
      <c r="T434" s="20">
        <f t="shared" si="75"/>
        <v>3</v>
      </c>
      <c r="U434" s="20">
        <f t="shared" si="76"/>
        <v>2276</v>
      </c>
      <c r="V434" s="20">
        <f t="shared" si="77"/>
        <v>758.66666666666663</v>
      </c>
      <c r="W434" s="20">
        <f t="shared" si="78"/>
        <v>187</v>
      </c>
      <c r="X434" s="20">
        <f t="shared" si="69"/>
        <v>0.33333333333333331</v>
      </c>
    </row>
    <row r="435" spans="1:24" x14ac:dyDescent="0.3">
      <c r="A435">
        <v>434</v>
      </c>
      <c r="B435">
        <v>438</v>
      </c>
      <c r="C435" t="str">
        <f>VLOOKUP(Продажи_[[#This Row],[id товара]],Товары_[],3,FALSE)</f>
        <v>Nescafe</v>
      </c>
      <c r="D435" t="str">
        <f>VLOOKUP(Продажи_[[#This Row],[id товара]],Товары_[],2,FALSE)</f>
        <v>Кофе</v>
      </c>
      <c r="E435" s="22">
        <v>435</v>
      </c>
      <c r="F435" s="21">
        <f t="shared" si="70"/>
        <v>249.02380952380952</v>
      </c>
      <c r="G435" s="26">
        <f t="shared" si="71"/>
        <v>0.74682091978200593</v>
      </c>
      <c r="H435" s="31">
        <f t="shared" si="72"/>
        <v>256.89999999999998</v>
      </c>
      <c r="I435" s="26">
        <f t="shared" si="73"/>
        <v>0.69326586220319197</v>
      </c>
      <c r="J435">
        <v>1</v>
      </c>
      <c r="K435" s="22">
        <v>435</v>
      </c>
      <c r="L435" s="1">
        <v>45142</v>
      </c>
      <c r="M435" t="s">
        <v>81</v>
      </c>
      <c r="N435">
        <v>383</v>
      </c>
      <c r="O435" t="str">
        <f>VLOOKUP(N435,Клиенты_[],4,FALSE)</f>
        <v>нет</v>
      </c>
      <c r="P435" s="35">
        <f>VLOOKUP(N435,Клиенты_[],5,FALSE)</f>
        <v>44876</v>
      </c>
      <c r="Q435" s="23">
        <f t="shared" si="74"/>
        <v>266</v>
      </c>
      <c r="R435" t="str">
        <f>VLOOKUP(N435,Клиенты_[],7,FALSE)</f>
        <v>Украина</v>
      </c>
      <c r="S435" s="20" t="str">
        <f>VLOOKUP(N435,Клиенты_[],8,FALSE)</f>
        <v>Родион</v>
      </c>
      <c r="T435" s="20">
        <f t="shared" si="75"/>
        <v>1</v>
      </c>
      <c r="U435" s="20">
        <f t="shared" si="76"/>
        <v>435</v>
      </c>
      <c r="V435" s="20">
        <f t="shared" si="77"/>
        <v>435</v>
      </c>
      <c r="W435" s="20">
        <f t="shared" si="78"/>
        <v>187</v>
      </c>
      <c r="X435" s="20">
        <f t="shared" si="69"/>
        <v>1</v>
      </c>
    </row>
    <row r="436" spans="1:24" x14ac:dyDescent="0.3">
      <c r="A436">
        <v>435</v>
      </c>
      <c r="B436">
        <v>384</v>
      </c>
      <c r="C436" t="str">
        <f>VLOOKUP(Продажи_[[#This Row],[id товара]],Товары_[],3,FALSE)</f>
        <v>Сладов</v>
      </c>
      <c r="D436" t="str">
        <f>VLOOKUP(Продажи_[[#This Row],[id товара]],Товары_[],2,FALSE)</f>
        <v>Сахар</v>
      </c>
      <c r="E436" s="22">
        <v>303</v>
      </c>
      <c r="F436" s="21">
        <f t="shared" si="70"/>
        <v>252.76271186440678</v>
      </c>
      <c r="G436" s="26">
        <f t="shared" si="71"/>
        <v>0.1987527660430497</v>
      </c>
      <c r="H436" s="31">
        <f t="shared" si="72"/>
        <v>240.26666666666668</v>
      </c>
      <c r="I436" s="26">
        <f t="shared" si="73"/>
        <v>0.26109877913429513</v>
      </c>
      <c r="J436">
        <v>2</v>
      </c>
      <c r="K436" s="22">
        <v>606</v>
      </c>
      <c r="L436" s="1">
        <v>45151</v>
      </c>
      <c r="M436" t="s">
        <v>71</v>
      </c>
      <c r="N436">
        <v>235</v>
      </c>
      <c r="O436" t="str">
        <f>VLOOKUP(N436,Клиенты_[],4,FALSE)</f>
        <v>нет</v>
      </c>
      <c r="P436" s="35">
        <f>VLOOKUP(N436,Клиенты_[],5,FALSE)</f>
        <v>44635</v>
      </c>
      <c r="Q436" s="23">
        <f t="shared" si="74"/>
        <v>516</v>
      </c>
      <c r="R436" t="str">
        <f>VLOOKUP(N436,Клиенты_[],7,FALSE)</f>
        <v>Узбекистан</v>
      </c>
      <c r="S436" s="20" t="str">
        <f>VLOOKUP(N436,Клиенты_[],8,FALSE)</f>
        <v>Елисей</v>
      </c>
      <c r="T436" s="20">
        <f t="shared" si="75"/>
        <v>3</v>
      </c>
      <c r="U436" s="20">
        <f t="shared" si="76"/>
        <v>2710</v>
      </c>
      <c r="V436" s="20">
        <f t="shared" si="77"/>
        <v>903.33333333333337</v>
      </c>
      <c r="W436" s="20">
        <f t="shared" si="78"/>
        <v>191</v>
      </c>
      <c r="X436" s="20">
        <f t="shared" si="69"/>
        <v>0.33333333333333331</v>
      </c>
    </row>
    <row r="437" spans="1:24" x14ac:dyDescent="0.3">
      <c r="A437">
        <v>78</v>
      </c>
      <c r="B437">
        <v>392</v>
      </c>
      <c r="C437" t="str">
        <f>VLOOKUP(Продажи_[[#This Row],[id товара]],Товары_[],3,FALSE)</f>
        <v>Черная Карта</v>
      </c>
      <c r="D437" t="str">
        <f>VLOOKUP(Продажи_[[#This Row],[id товара]],Товары_[],2,FALSE)</f>
        <v>Кофе</v>
      </c>
      <c r="E437" s="22">
        <v>484</v>
      </c>
      <c r="F437" s="21">
        <f t="shared" si="70"/>
        <v>249.02380952380952</v>
      </c>
      <c r="G437" s="26">
        <f t="shared" si="71"/>
        <v>0.94358925327469167</v>
      </c>
      <c r="H437" s="31">
        <f t="shared" si="72"/>
        <v>222.2</v>
      </c>
      <c r="I437" s="26">
        <f t="shared" si="73"/>
        <v>1.1782178217821784</v>
      </c>
      <c r="J437">
        <v>4</v>
      </c>
      <c r="K437" s="22">
        <v>1936</v>
      </c>
      <c r="L437" s="1">
        <v>45302</v>
      </c>
      <c r="M437" t="s">
        <v>68</v>
      </c>
      <c r="N437">
        <v>252</v>
      </c>
      <c r="O437" t="str">
        <f>VLOOKUP(N437,Клиенты_[],4,FALSE)</f>
        <v>нет</v>
      </c>
      <c r="P437" s="35">
        <f>VLOOKUP(N437,Клиенты_[],5,FALSE)</f>
        <v>44643</v>
      </c>
      <c r="Q437" s="23">
        <f t="shared" si="74"/>
        <v>659</v>
      </c>
      <c r="R437" t="str">
        <f>VLOOKUP(N437,Клиенты_[],7,FALSE)</f>
        <v>Россия</v>
      </c>
      <c r="S437" s="20" t="str">
        <f>VLOOKUP(N437,Клиенты_[],8,FALSE)</f>
        <v>Ладимир</v>
      </c>
      <c r="T437" s="20">
        <f t="shared" si="75"/>
        <v>4</v>
      </c>
      <c r="U437" s="20">
        <f t="shared" si="76"/>
        <v>4764</v>
      </c>
      <c r="V437" s="20">
        <f t="shared" si="77"/>
        <v>1191</v>
      </c>
      <c r="W437" s="20">
        <f t="shared" si="78"/>
        <v>314</v>
      </c>
      <c r="X437" s="20">
        <f t="shared" si="69"/>
        <v>0.25</v>
      </c>
    </row>
    <row r="438" spans="1:24" x14ac:dyDescent="0.3">
      <c r="A438">
        <v>437</v>
      </c>
      <c r="B438">
        <v>383</v>
      </c>
      <c r="C438" t="str">
        <f>VLOOKUP(Продажи_[[#This Row],[id товара]],Товары_[],3,FALSE)</f>
        <v>Фруктовый Рай</v>
      </c>
      <c r="D438" t="str">
        <f>VLOOKUP(Продажи_[[#This Row],[id товара]],Товары_[],2,FALSE)</f>
        <v>Фрукты</v>
      </c>
      <c r="E438" s="22">
        <v>429</v>
      </c>
      <c r="F438" s="21">
        <f t="shared" si="70"/>
        <v>274.16279069767444</v>
      </c>
      <c r="G438" s="26">
        <f t="shared" si="71"/>
        <v>0.56476376282975638</v>
      </c>
      <c r="H438" s="31">
        <f t="shared" si="72"/>
        <v>258.30769230769232</v>
      </c>
      <c r="I438" s="26">
        <f t="shared" si="73"/>
        <v>0.66081000595592609</v>
      </c>
      <c r="J438">
        <v>4</v>
      </c>
      <c r="K438" s="22">
        <v>1716</v>
      </c>
      <c r="L438" s="1">
        <v>45120</v>
      </c>
      <c r="M438" t="s">
        <v>78</v>
      </c>
      <c r="N438">
        <v>367</v>
      </c>
      <c r="O438" t="str">
        <f>VLOOKUP(N438,Клиенты_[],4,FALSE)</f>
        <v>нет</v>
      </c>
      <c r="P438" s="35">
        <f>VLOOKUP(N438,Клиенты_[],5,FALSE)</f>
        <v>44867</v>
      </c>
      <c r="Q438" s="23">
        <f t="shared" si="74"/>
        <v>253</v>
      </c>
      <c r="R438" t="str">
        <f>VLOOKUP(N438,Клиенты_[],7,FALSE)</f>
        <v>Таджикистан</v>
      </c>
      <c r="S438" s="20" t="str">
        <f>VLOOKUP(N438,Клиенты_[],8,FALSE)</f>
        <v>Эмилия</v>
      </c>
      <c r="T438" s="20">
        <f t="shared" si="75"/>
        <v>2</v>
      </c>
      <c r="U438" s="20">
        <f t="shared" si="76"/>
        <v>2107</v>
      </c>
      <c r="V438" s="20">
        <f t="shared" si="77"/>
        <v>1053.5</v>
      </c>
      <c r="W438" s="20">
        <f t="shared" si="78"/>
        <v>186</v>
      </c>
      <c r="X438" s="20">
        <f t="shared" si="69"/>
        <v>0.5</v>
      </c>
    </row>
    <row r="439" spans="1:24" x14ac:dyDescent="0.3">
      <c r="A439">
        <v>438</v>
      </c>
      <c r="B439">
        <v>406</v>
      </c>
      <c r="C439" t="str">
        <f>VLOOKUP(Продажи_[[#This Row],[id товара]],Товары_[],3,FALSE)</f>
        <v>Фруктовый сад</v>
      </c>
      <c r="D439" t="str">
        <f>VLOOKUP(Продажи_[[#This Row],[id товара]],Товары_[],2,FALSE)</f>
        <v>Сок</v>
      </c>
      <c r="E439" s="22">
        <v>87</v>
      </c>
      <c r="F439" s="21">
        <f t="shared" si="70"/>
        <v>268.60344827586209</v>
      </c>
      <c r="G439" s="26">
        <f t="shared" si="71"/>
        <v>-0.676102445599846</v>
      </c>
      <c r="H439" s="31">
        <f t="shared" si="72"/>
        <v>281.96875</v>
      </c>
      <c r="I439" s="26">
        <f t="shared" si="73"/>
        <v>-0.69145517012080238</v>
      </c>
      <c r="J439">
        <v>2</v>
      </c>
      <c r="K439" s="22">
        <v>174</v>
      </c>
      <c r="L439" s="1">
        <v>45066</v>
      </c>
      <c r="M439" t="s">
        <v>77</v>
      </c>
      <c r="N439">
        <v>255</v>
      </c>
      <c r="O439" t="str">
        <f>VLOOKUP(N439,Клиенты_[],4,FALSE)</f>
        <v>да</v>
      </c>
      <c r="P439" s="35">
        <f>VLOOKUP(N439,Клиенты_[],5,FALSE)</f>
        <v>44793</v>
      </c>
      <c r="Q439" s="23">
        <f t="shared" si="74"/>
        <v>273</v>
      </c>
      <c r="R439" t="str">
        <f>VLOOKUP(N439,Клиенты_[],7,FALSE)</f>
        <v>Украина</v>
      </c>
      <c r="S439" s="20" t="str">
        <f>VLOOKUP(N439,Клиенты_[],8,FALSE)</f>
        <v>Филимон</v>
      </c>
      <c r="T439" s="20">
        <f t="shared" si="75"/>
        <v>7</v>
      </c>
      <c r="U439" s="20">
        <f t="shared" si="76"/>
        <v>2740</v>
      </c>
      <c r="V439" s="20">
        <f t="shared" si="77"/>
        <v>391.42857142857144</v>
      </c>
      <c r="W439" s="20">
        <f t="shared" si="78"/>
        <v>187</v>
      </c>
      <c r="X439" s="20">
        <f t="shared" si="69"/>
        <v>0.14285714285714285</v>
      </c>
    </row>
    <row r="440" spans="1:24" x14ac:dyDescent="0.3">
      <c r="A440">
        <v>439</v>
      </c>
      <c r="B440">
        <v>252</v>
      </c>
      <c r="C440" t="str">
        <f>VLOOKUP(Продажи_[[#This Row],[id товара]],Товары_[],3,FALSE)</f>
        <v>Lipton</v>
      </c>
      <c r="D440" t="str">
        <f>VLOOKUP(Продажи_[[#This Row],[id товара]],Товары_[],2,FALSE)</f>
        <v>Чай</v>
      </c>
      <c r="E440" s="22">
        <v>50</v>
      </c>
      <c r="F440" s="21">
        <f t="shared" si="70"/>
        <v>271.18181818181819</v>
      </c>
      <c r="G440" s="26">
        <f t="shared" si="71"/>
        <v>-0.81562185719074753</v>
      </c>
      <c r="H440" s="31">
        <f t="shared" si="72"/>
        <v>260.15789473684208</v>
      </c>
      <c r="I440" s="26">
        <f t="shared" si="73"/>
        <v>-0.80780902286061096</v>
      </c>
      <c r="J440">
        <v>1</v>
      </c>
      <c r="K440" s="22">
        <v>50</v>
      </c>
      <c r="L440" s="1">
        <v>44960</v>
      </c>
      <c r="M440" t="s">
        <v>72</v>
      </c>
      <c r="N440">
        <v>138</v>
      </c>
      <c r="O440" t="str">
        <f>VLOOKUP(N440,Клиенты_[],4,FALSE)</f>
        <v>да</v>
      </c>
      <c r="P440" s="35">
        <f>VLOOKUP(N440,Клиенты_[],5,FALSE)</f>
        <v>44723</v>
      </c>
      <c r="Q440" s="23">
        <f t="shared" si="74"/>
        <v>237</v>
      </c>
      <c r="R440" t="str">
        <f>VLOOKUP(N440,Клиенты_[],7,FALSE)</f>
        <v>Украина</v>
      </c>
      <c r="S440" s="20" t="str">
        <f>VLOOKUP(N440,Клиенты_[],8,FALSE)</f>
        <v>Нинель</v>
      </c>
      <c r="T440" s="20">
        <f t="shared" si="75"/>
        <v>4</v>
      </c>
      <c r="U440" s="20">
        <f t="shared" si="76"/>
        <v>1084</v>
      </c>
      <c r="V440" s="20">
        <f t="shared" si="77"/>
        <v>271</v>
      </c>
      <c r="W440" s="20">
        <f t="shared" si="78"/>
        <v>187</v>
      </c>
      <c r="X440" s="20">
        <f t="shared" si="69"/>
        <v>0.25</v>
      </c>
    </row>
    <row r="441" spans="1:24" x14ac:dyDescent="0.3">
      <c r="A441">
        <v>440</v>
      </c>
      <c r="B441">
        <v>365</v>
      </c>
      <c r="C441" t="str">
        <f>VLOOKUP(Продажи_[[#This Row],[id товара]],Товары_[],3,FALSE)</f>
        <v>Агрокомплекс</v>
      </c>
      <c r="D441" t="str">
        <f>VLOOKUP(Продажи_[[#This Row],[id товара]],Товары_[],2,FALSE)</f>
        <v>Мясо</v>
      </c>
      <c r="E441" s="22">
        <v>127</v>
      </c>
      <c r="F441" s="21">
        <f t="shared" si="70"/>
        <v>271.74545454545455</v>
      </c>
      <c r="G441" s="26">
        <f t="shared" si="71"/>
        <v>-0.53265087648869258</v>
      </c>
      <c r="H441" s="31">
        <f t="shared" si="72"/>
        <v>311.2</v>
      </c>
      <c r="I441" s="26">
        <f t="shared" si="73"/>
        <v>-0.5919023136246786</v>
      </c>
      <c r="J441">
        <v>1</v>
      </c>
      <c r="K441" s="22">
        <v>127</v>
      </c>
      <c r="L441" s="1">
        <v>45351</v>
      </c>
      <c r="M441" t="s">
        <v>77</v>
      </c>
      <c r="N441">
        <v>158</v>
      </c>
      <c r="O441" t="str">
        <f>VLOOKUP(N441,Клиенты_[],4,FALSE)</f>
        <v>нет</v>
      </c>
      <c r="P441" s="35">
        <f>VLOOKUP(N441,Клиенты_[],5,FALSE)</f>
        <v>44752</v>
      </c>
      <c r="Q441" s="23">
        <f t="shared" si="74"/>
        <v>599</v>
      </c>
      <c r="R441" t="str">
        <f>VLOOKUP(N441,Клиенты_[],7,FALSE)</f>
        <v>Узбекистан</v>
      </c>
      <c r="S441" s="20" t="str">
        <f>VLOOKUP(N441,Клиенты_[],8,FALSE)</f>
        <v>Ксения</v>
      </c>
      <c r="T441" s="20">
        <f t="shared" si="75"/>
        <v>1</v>
      </c>
      <c r="U441" s="20">
        <f t="shared" si="76"/>
        <v>127</v>
      </c>
      <c r="V441" s="20">
        <f t="shared" si="77"/>
        <v>127</v>
      </c>
      <c r="W441" s="20">
        <f t="shared" si="78"/>
        <v>191</v>
      </c>
      <c r="X441" s="20">
        <f t="shared" si="69"/>
        <v>1</v>
      </c>
    </row>
    <row r="442" spans="1:24" x14ac:dyDescent="0.3">
      <c r="A442">
        <v>410</v>
      </c>
      <c r="B442">
        <v>96</v>
      </c>
      <c r="C442" t="str">
        <f>VLOOKUP(Продажи_[[#This Row],[id товара]],Товары_[],3,FALSE)</f>
        <v>Салта</v>
      </c>
      <c r="D442" t="str">
        <f>VLOOKUP(Продажи_[[#This Row],[id товара]],Товары_[],2,FALSE)</f>
        <v>Соль</v>
      </c>
      <c r="E442" s="22">
        <v>386</v>
      </c>
      <c r="F442" s="21">
        <f t="shared" si="70"/>
        <v>264.8679245283019</v>
      </c>
      <c r="G442" s="26">
        <f t="shared" si="71"/>
        <v>0.45733010400341922</v>
      </c>
      <c r="H442" s="31">
        <f t="shared" si="72"/>
        <v>273.7</v>
      </c>
      <c r="I442" s="26">
        <f t="shared" si="73"/>
        <v>0.41030325173547677</v>
      </c>
      <c r="J442">
        <v>4</v>
      </c>
      <c r="K442" s="22">
        <v>1544</v>
      </c>
      <c r="L442" s="1">
        <v>45145</v>
      </c>
      <c r="M442" t="s">
        <v>76</v>
      </c>
      <c r="N442">
        <v>252</v>
      </c>
      <c r="O442" t="str">
        <f>VLOOKUP(N442,Клиенты_[],4,FALSE)</f>
        <v>нет</v>
      </c>
      <c r="P442" s="35">
        <f>VLOOKUP(N442,Клиенты_[],5,FALSE)</f>
        <v>44643</v>
      </c>
      <c r="Q442" s="23">
        <f t="shared" si="74"/>
        <v>502</v>
      </c>
      <c r="R442" t="str">
        <f>VLOOKUP(N442,Клиенты_[],7,FALSE)</f>
        <v>Россия</v>
      </c>
      <c r="S442" s="20" t="str">
        <f>VLOOKUP(N442,Клиенты_[],8,FALSE)</f>
        <v>Ладимир</v>
      </c>
      <c r="T442" s="20">
        <f t="shared" si="75"/>
        <v>4</v>
      </c>
      <c r="U442" s="20">
        <f t="shared" si="76"/>
        <v>4764</v>
      </c>
      <c r="V442" s="20">
        <f t="shared" si="77"/>
        <v>1191</v>
      </c>
      <c r="W442" s="20">
        <f t="shared" si="78"/>
        <v>314</v>
      </c>
      <c r="X442" s="20">
        <f t="shared" si="69"/>
        <v>0.25</v>
      </c>
    </row>
    <row r="443" spans="1:24" x14ac:dyDescent="0.3">
      <c r="A443">
        <v>442</v>
      </c>
      <c r="B443">
        <v>97</v>
      </c>
      <c r="C443" t="str">
        <f>VLOOKUP(Продажи_[[#This Row],[id товара]],Товары_[],3,FALSE)</f>
        <v>КДВ</v>
      </c>
      <c r="D443" t="str">
        <f>VLOOKUP(Продажи_[[#This Row],[id товара]],Товары_[],2,FALSE)</f>
        <v>Печенье</v>
      </c>
      <c r="E443" s="22">
        <v>298</v>
      </c>
      <c r="F443" s="21">
        <f t="shared" si="70"/>
        <v>283.468085106383</v>
      </c>
      <c r="G443" s="26">
        <f t="shared" si="71"/>
        <v>5.1264730165878403E-2</v>
      </c>
      <c r="H443" s="31">
        <f t="shared" si="72"/>
        <v>323.07692307692309</v>
      </c>
      <c r="I443" s="26">
        <f t="shared" si="73"/>
        <v>-7.7619047619047699E-2</v>
      </c>
      <c r="J443">
        <v>2</v>
      </c>
      <c r="K443" s="22">
        <v>596</v>
      </c>
      <c r="L443" s="1">
        <v>45102</v>
      </c>
      <c r="M443" t="s">
        <v>76</v>
      </c>
      <c r="N443">
        <v>102</v>
      </c>
      <c r="O443" t="str">
        <f>VLOOKUP(N443,Клиенты_[],4,FALSE)</f>
        <v>нет</v>
      </c>
      <c r="P443" s="35">
        <f>VLOOKUP(N443,Клиенты_[],5,FALSE)</f>
        <v>44723</v>
      </c>
      <c r="Q443" s="23">
        <f t="shared" si="74"/>
        <v>379</v>
      </c>
      <c r="R443" t="str">
        <f>VLOOKUP(N443,Клиенты_[],7,FALSE)</f>
        <v>Узбекистан</v>
      </c>
      <c r="S443" s="20" t="str">
        <f>VLOOKUP(N443,Клиенты_[],8,FALSE)</f>
        <v>Галактион</v>
      </c>
      <c r="T443" s="20">
        <f t="shared" si="75"/>
        <v>3</v>
      </c>
      <c r="U443" s="20">
        <f t="shared" si="76"/>
        <v>2546</v>
      </c>
      <c r="V443" s="20">
        <f t="shared" si="77"/>
        <v>848.66666666666663</v>
      </c>
      <c r="W443" s="20">
        <f t="shared" si="78"/>
        <v>191</v>
      </c>
      <c r="X443" s="20">
        <f t="shared" si="69"/>
        <v>0.33333333333333331</v>
      </c>
    </row>
    <row r="444" spans="1:24" x14ac:dyDescent="0.3">
      <c r="A444">
        <v>443</v>
      </c>
      <c r="B444">
        <v>217</v>
      </c>
      <c r="C444" t="str">
        <f>VLOOKUP(Продажи_[[#This Row],[id товара]],Товары_[],3,FALSE)</f>
        <v>Агрокомплекс</v>
      </c>
      <c r="D444" t="str">
        <f>VLOOKUP(Продажи_[[#This Row],[id товара]],Товары_[],2,FALSE)</f>
        <v>Мясо</v>
      </c>
      <c r="E444" s="22">
        <v>471</v>
      </c>
      <c r="F444" s="21">
        <f t="shared" si="70"/>
        <v>271.74545454545455</v>
      </c>
      <c r="G444" s="26">
        <f t="shared" si="71"/>
        <v>0.73323966278602959</v>
      </c>
      <c r="H444" s="31">
        <f t="shared" si="72"/>
        <v>311.2</v>
      </c>
      <c r="I444" s="26">
        <f t="shared" si="73"/>
        <v>0.513496143958869</v>
      </c>
      <c r="J444">
        <v>3</v>
      </c>
      <c r="K444" s="22">
        <v>1413</v>
      </c>
      <c r="L444" s="1">
        <v>45206</v>
      </c>
      <c r="M444" t="s">
        <v>71</v>
      </c>
      <c r="N444">
        <v>425</v>
      </c>
      <c r="O444" t="str">
        <f>VLOOKUP(N444,Клиенты_[],4,FALSE)</f>
        <v>нет</v>
      </c>
      <c r="P444" s="35">
        <f>VLOOKUP(N444,Клиенты_[],5,FALSE)</f>
        <v>44782</v>
      </c>
      <c r="Q444" s="23">
        <f t="shared" si="74"/>
        <v>424</v>
      </c>
      <c r="R444" t="str">
        <f>VLOOKUP(N444,Клиенты_[],7,FALSE)</f>
        <v>Узбекистан</v>
      </c>
      <c r="S444" s="20" t="str">
        <f>VLOOKUP(N444,Клиенты_[],8,FALSE)</f>
        <v>Алевтина</v>
      </c>
      <c r="T444" s="20">
        <f t="shared" si="75"/>
        <v>1</v>
      </c>
      <c r="U444" s="20">
        <f t="shared" si="76"/>
        <v>1413</v>
      </c>
      <c r="V444" s="20">
        <f t="shared" si="77"/>
        <v>1413</v>
      </c>
      <c r="W444" s="20">
        <f t="shared" si="78"/>
        <v>191</v>
      </c>
      <c r="X444" s="20">
        <f t="shared" si="69"/>
        <v>1</v>
      </c>
    </row>
    <row r="445" spans="1:24" x14ac:dyDescent="0.3">
      <c r="A445">
        <v>520</v>
      </c>
      <c r="B445">
        <v>484</v>
      </c>
      <c r="C445" t="str">
        <f>VLOOKUP(Продажи_[[#This Row],[id товара]],Товары_[],3,FALSE)</f>
        <v>КДВ</v>
      </c>
      <c r="D445" t="str">
        <f>VLOOKUP(Продажи_[[#This Row],[id товара]],Товары_[],2,FALSE)</f>
        <v>Печенье</v>
      </c>
      <c r="E445" s="22">
        <v>238</v>
      </c>
      <c r="F445" s="21">
        <f t="shared" si="70"/>
        <v>283.468085106383</v>
      </c>
      <c r="G445" s="26">
        <f t="shared" si="71"/>
        <v>-0.16039930946483527</v>
      </c>
      <c r="H445" s="31">
        <f t="shared" si="72"/>
        <v>323.07692307692309</v>
      </c>
      <c r="I445" s="26">
        <f t="shared" si="73"/>
        <v>-0.26333333333333342</v>
      </c>
      <c r="J445">
        <v>2</v>
      </c>
      <c r="K445" s="22">
        <v>476</v>
      </c>
      <c r="L445" s="1">
        <v>45364</v>
      </c>
      <c r="M445" t="s">
        <v>71</v>
      </c>
      <c r="N445">
        <v>252</v>
      </c>
      <c r="O445" t="str">
        <f>VLOOKUP(N445,Клиенты_[],4,FALSE)</f>
        <v>нет</v>
      </c>
      <c r="P445" s="35">
        <f>VLOOKUP(N445,Клиенты_[],5,FALSE)</f>
        <v>44643</v>
      </c>
      <c r="Q445" s="23">
        <f t="shared" si="74"/>
        <v>721</v>
      </c>
      <c r="R445" t="str">
        <f>VLOOKUP(N445,Клиенты_[],7,FALSE)</f>
        <v>Россия</v>
      </c>
      <c r="S445" s="20" t="str">
        <f>VLOOKUP(N445,Клиенты_[],8,FALSE)</f>
        <v>Ладимир</v>
      </c>
      <c r="T445" s="20">
        <f t="shared" si="75"/>
        <v>4</v>
      </c>
      <c r="U445" s="20">
        <f t="shared" si="76"/>
        <v>4764</v>
      </c>
      <c r="V445" s="20">
        <f t="shared" si="77"/>
        <v>1191</v>
      </c>
      <c r="W445" s="20">
        <f t="shared" si="78"/>
        <v>314</v>
      </c>
      <c r="X445" s="20">
        <f t="shared" si="69"/>
        <v>0.25</v>
      </c>
    </row>
    <row r="446" spans="1:24" x14ac:dyDescent="0.3">
      <c r="A446">
        <v>445</v>
      </c>
      <c r="B446">
        <v>346</v>
      </c>
      <c r="C446" t="str">
        <f>VLOOKUP(Продажи_[[#This Row],[id товара]],Товары_[],3,FALSE)</f>
        <v>Greenfield</v>
      </c>
      <c r="D446" t="str">
        <f>VLOOKUP(Продажи_[[#This Row],[id товара]],Товары_[],2,FALSE)</f>
        <v>Чай</v>
      </c>
      <c r="E446" s="22">
        <v>267</v>
      </c>
      <c r="F446" s="21">
        <f t="shared" si="70"/>
        <v>271.18181818181819</v>
      </c>
      <c r="G446" s="26">
        <f t="shared" si="71"/>
        <v>-1.5420717398592076E-2</v>
      </c>
      <c r="H446" s="31">
        <f t="shared" si="72"/>
        <v>291.45454545454544</v>
      </c>
      <c r="I446" s="26">
        <f t="shared" si="73"/>
        <v>-8.3905177791640639E-2</v>
      </c>
      <c r="J446">
        <v>3</v>
      </c>
      <c r="K446" s="22">
        <v>801</v>
      </c>
      <c r="L446" s="1">
        <v>45406</v>
      </c>
      <c r="M446" t="s">
        <v>75</v>
      </c>
      <c r="N446">
        <v>385</v>
      </c>
      <c r="O446" t="str">
        <f>VLOOKUP(N446,Клиенты_[],4,FALSE)</f>
        <v>нет</v>
      </c>
      <c r="P446" s="35">
        <f>VLOOKUP(N446,Клиенты_[],5,FALSE)</f>
        <v>44753</v>
      </c>
      <c r="Q446" s="23">
        <f t="shared" si="74"/>
        <v>653</v>
      </c>
      <c r="R446" t="str">
        <f>VLOOKUP(N446,Клиенты_[],7,FALSE)</f>
        <v>Украина</v>
      </c>
      <c r="S446" s="20" t="str">
        <f>VLOOKUP(N446,Клиенты_[],8,FALSE)</f>
        <v>Геннадий</v>
      </c>
      <c r="T446" s="20">
        <f t="shared" si="75"/>
        <v>7</v>
      </c>
      <c r="U446" s="20">
        <f t="shared" si="76"/>
        <v>4334</v>
      </c>
      <c r="V446" s="20">
        <f t="shared" si="77"/>
        <v>619.14285714285711</v>
      </c>
      <c r="W446" s="20">
        <f t="shared" si="78"/>
        <v>187</v>
      </c>
      <c r="X446" s="20">
        <f t="shared" si="69"/>
        <v>0.14285714285714285</v>
      </c>
    </row>
    <row r="447" spans="1:24" x14ac:dyDescent="0.3">
      <c r="A447">
        <v>774</v>
      </c>
      <c r="B447">
        <v>39</v>
      </c>
      <c r="C447" t="str">
        <f>VLOOKUP(Продажи_[[#This Row],[id товара]],Товары_[],3,FALSE)</f>
        <v>Сырная долина</v>
      </c>
      <c r="D447" t="str">
        <f>VLOOKUP(Продажи_[[#This Row],[id товара]],Товары_[],2,FALSE)</f>
        <v>Сыр</v>
      </c>
      <c r="E447" s="22">
        <v>404</v>
      </c>
      <c r="F447" s="21">
        <f t="shared" si="70"/>
        <v>262.63492063492066</v>
      </c>
      <c r="G447" s="26">
        <f t="shared" si="71"/>
        <v>0.53825698053910287</v>
      </c>
      <c r="H447" s="31">
        <f t="shared" si="72"/>
        <v>271</v>
      </c>
      <c r="I447" s="26">
        <f t="shared" si="73"/>
        <v>0.4907749077490775</v>
      </c>
      <c r="J447">
        <v>2</v>
      </c>
      <c r="K447" s="22">
        <v>808</v>
      </c>
      <c r="L447" s="1">
        <v>45175</v>
      </c>
      <c r="M447" t="s">
        <v>72</v>
      </c>
      <c r="N447">
        <v>252</v>
      </c>
      <c r="O447" t="str">
        <f>VLOOKUP(N447,Клиенты_[],4,FALSE)</f>
        <v>нет</v>
      </c>
      <c r="P447" s="35">
        <f>VLOOKUP(N447,Клиенты_[],5,FALSE)</f>
        <v>44643</v>
      </c>
      <c r="Q447" s="23">
        <f t="shared" si="74"/>
        <v>532</v>
      </c>
      <c r="R447" t="str">
        <f>VLOOKUP(N447,Клиенты_[],7,FALSE)</f>
        <v>Россия</v>
      </c>
      <c r="S447" s="20" t="str">
        <f>VLOOKUP(N447,Клиенты_[],8,FALSE)</f>
        <v>Ладимир</v>
      </c>
      <c r="T447" s="20">
        <f t="shared" si="75"/>
        <v>4</v>
      </c>
      <c r="U447" s="20">
        <f t="shared" si="76"/>
        <v>4764</v>
      </c>
      <c r="V447" s="20">
        <f t="shared" si="77"/>
        <v>1191</v>
      </c>
      <c r="W447" s="20">
        <f t="shared" si="78"/>
        <v>314</v>
      </c>
      <c r="X447" s="20">
        <f t="shared" si="69"/>
        <v>0.25</v>
      </c>
    </row>
    <row r="448" spans="1:24" x14ac:dyDescent="0.3">
      <c r="A448">
        <v>423</v>
      </c>
      <c r="B448">
        <v>217</v>
      </c>
      <c r="C448" t="str">
        <f>VLOOKUP(Продажи_[[#This Row],[id товара]],Товары_[],3,FALSE)</f>
        <v>Агрокомплекс</v>
      </c>
      <c r="D448" t="str">
        <f>VLOOKUP(Продажи_[[#This Row],[id товара]],Товары_[],2,FALSE)</f>
        <v>Мясо</v>
      </c>
      <c r="E448" s="22">
        <v>260</v>
      </c>
      <c r="F448" s="21">
        <f t="shared" si="70"/>
        <v>271.74545454545455</v>
      </c>
      <c r="G448" s="26">
        <f t="shared" si="71"/>
        <v>-4.3222266827244726E-2</v>
      </c>
      <c r="H448" s="31">
        <f t="shared" si="72"/>
        <v>311.2</v>
      </c>
      <c r="I448" s="26">
        <f t="shared" si="73"/>
        <v>-0.16452442159383029</v>
      </c>
      <c r="J448">
        <v>5</v>
      </c>
      <c r="K448" s="22">
        <v>1300</v>
      </c>
      <c r="L448" s="1">
        <v>45018</v>
      </c>
      <c r="M448" t="s">
        <v>69</v>
      </c>
      <c r="N448">
        <v>257</v>
      </c>
      <c r="O448" t="str">
        <f>VLOOKUP(N448,Клиенты_[],4,FALSE)</f>
        <v>нет</v>
      </c>
      <c r="P448" s="35">
        <f>VLOOKUP(N448,Клиенты_[],5,FALSE)</f>
        <v>44701</v>
      </c>
      <c r="Q448" s="23">
        <f t="shared" si="74"/>
        <v>317</v>
      </c>
      <c r="R448" t="str">
        <f>VLOOKUP(N448,Клиенты_[],7,FALSE)</f>
        <v>Россия</v>
      </c>
      <c r="S448" s="20" t="str">
        <f>VLOOKUP(N448,Клиенты_[],8,FALSE)</f>
        <v>Прасковья</v>
      </c>
      <c r="T448" s="20">
        <f t="shared" si="75"/>
        <v>1</v>
      </c>
      <c r="U448" s="20">
        <f t="shared" si="76"/>
        <v>1300</v>
      </c>
      <c r="V448" s="20">
        <f t="shared" si="77"/>
        <v>1300</v>
      </c>
      <c r="W448" s="20">
        <f t="shared" si="78"/>
        <v>314</v>
      </c>
      <c r="X448" s="20">
        <f t="shared" si="69"/>
        <v>1</v>
      </c>
    </row>
    <row r="449" spans="1:24" x14ac:dyDescent="0.3">
      <c r="A449">
        <v>448</v>
      </c>
      <c r="B449">
        <v>484</v>
      </c>
      <c r="C449" t="str">
        <f>VLOOKUP(Продажи_[[#This Row],[id товара]],Товары_[],3,FALSE)</f>
        <v>КДВ</v>
      </c>
      <c r="D449" t="str">
        <f>VLOOKUP(Продажи_[[#This Row],[id товара]],Товары_[],2,FALSE)</f>
        <v>Печенье</v>
      </c>
      <c r="E449" s="22">
        <v>114</v>
      </c>
      <c r="F449" s="21">
        <f t="shared" si="70"/>
        <v>283.468085106383</v>
      </c>
      <c r="G449" s="26">
        <f t="shared" si="71"/>
        <v>-0.59783832470164389</v>
      </c>
      <c r="H449" s="31">
        <f t="shared" si="72"/>
        <v>323.07692307692309</v>
      </c>
      <c r="I449" s="26">
        <f t="shared" si="73"/>
        <v>-0.64714285714285724</v>
      </c>
      <c r="J449">
        <v>1</v>
      </c>
      <c r="K449" s="22">
        <v>114</v>
      </c>
      <c r="L449" s="1">
        <v>45007</v>
      </c>
      <c r="M449" t="s">
        <v>81</v>
      </c>
      <c r="N449">
        <v>402</v>
      </c>
      <c r="O449" t="str">
        <f>VLOOKUP(N449,Клиенты_[],4,FALSE)</f>
        <v>да</v>
      </c>
      <c r="P449" s="35">
        <f>VLOOKUP(N449,Клиенты_[],5,FALSE)</f>
        <v>44742</v>
      </c>
      <c r="Q449" s="23">
        <f t="shared" si="74"/>
        <v>265</v>
      </c>
      <c r="R449" t="str">
        <f>VLOOKUP(N449,Клиенты_[],7,FALSE)</f>
        <v>Узбекистан</v>
      </c>
      <c r="S449" s="20" t="str">
        <f>VLOOKUP(N449,Клиенты_[],8,FALSE)</f>
        <v>Пахом</v>
      </c>
      <c r="T449" s="20">
        <f t="shared" si="75"/>
        <v>5</v>
      </c>
      <c r="U449" s="20">
        <f t="shared" si="76"/>
        <v>2388</v>
      </c>
      <c r="V449" s="20">
        <f t="shared" si="77"/>
        <v>477.6</v>
      </c>
      <c r="W449" s="20">
        <f t="shared" si="78"/>
        <v>191</v>
      </c>
      <c r="X449" s="20">
        <f t="shared" si="69"/>
        <v>0.2</v>
      </c>
    </row>
    <row r="450" spans="1:24" x14ac:dyDescent="0.3">
      <c r="A450">
        <v>348</v>
      </c>
      <c r="B450">
        <v>70</v>
      </c>
      <c r="C450" t="str">
        <f>VLOOKUP(Продажи_[[#This Row],[id товара]],Товары_[],3,FALSE)</f>
        <v>Мистраль</v>
      </c>
      <c r="D450" t="str">
        <f>VLOOKUP(Продажи_[[#This Row],[id товара]],Товары_[],2,FALSE)</f>
        <v>Рис</v>
      </c>
      <c r="E450" s="22">
        <v>51</v>
      </c>
      <c r="F450" s="21">
        <f t="shared" si="70"/>
        <v>258.375</v>
      </c>
      <c r="G450" s="26">
        <f t="shared" si="71"/>
        <v>-0.8026124818577649</v>
      </c>
      <c r="H450" s="31">
        <f t="shared" si="72"/>
        <v>181.57142857142858</v>
      </c>
      <c r="I450" s="26">
        <f t="shared" si="73"/>
        <v>-0.71911880409126672</v>
      </c>
      <c r="J450">
        <v>1</v>
      </c>
      <c r="K450" s="22">
        <v>51</v>
      </c>
      <c r="L450" s="1">
        <v>45314</v>
      </c>
      <c r="M450" t="s">
        <v>67</v>
      </c>
      <c r="N450">
        <v>261</v>
      </c>
      <c r="O450" t="str">
        <f>VLOOKUP(N450,Клиенты_[],4,FALSE)</f>
        <v>да</v>
      </c>
      <c r="P450" s="35">
        <f>VLOOKUP(N450,Клиенты_[],5,FALSE)</f>
        <v>44848</v>
      </c>
      <c r="Q450" s="23">
        <f t="shared" si="74"/>
        <v>466</v>
      </c>
      <c r="R450" t="str">
        <f>VLOOKUP(N450,Клиенты_[],7,FALSE)</f>
        <v>Россия</v>
      </c>
      <c r="S450" s="20" t="str">
        <f>VLOOKUP(N450,Клиенты_[],8,FALSE)</f>
        <v>Ратмир</v>
      </c>
      <c r="T450" s="20">
        <f t="shared" si="75"/>
        <v>2</v>
      </c>
      <c r="U450" s="20">
        <f t="shared" si="76"/>
        <v>831</v>
      </c>
      <c r="V450" s="20">
        <f t="shared" si="77"/>
        <v>415.5</v>
      </c>
      <c r="W450" s="20">
        <f t="shared" si="78"/>
        <v>314</v>
      </c>
      <c r="X450" s="20">
        <f t="shared" ref="X450:X513" si="79">1/T450</f>
        <v>0.5</v>
      </c>
    </row>
    <row r="451" spans="1:24" x14ac:dyDescent="0.3">
      <c r="A451">
        <v>450</v>
      </c>
      <c r="B451">
        <v>187</v>
      </c>
      <c r="C451" t="str">
        <f>VLOOKUP(Продажи_[[#This Row],[id товара]],Товары_[],3,FALSE)</f>
        <v>Паста Зара</v>
      </c>
      <c r="D451" t="str">
        <f>VLOOKUP(Продажи_[[#This Row],[id товара]],Товары_[],2,FALSE)</f>
        <v>Макароны</v>
      </c>
      <c r="E451" s="22">
        <v>185</v>
      </c>
      <c r="F451" s="21">
        <f t="shared" si="70"/>
        <v>265.47674418604652</v>
      </c>
      <c r="G451" s="26">
        <f t="shared" si="71"/>
        <v>-0.30314046690902718</v>
      </c>
      <c r="H451" s="31">
        <f t="shared" si="72"/>
        <v>276.67567567567568</v>
      </c>
      <c r="I451" s="26">
        <f t="shared" si="73"/>
        <v>-0.331347074338185</v>
      </c>
      <c r="J451">
        <v>2</v>
      </c>
      <c r="K451" s="22">
        <v>370</v>
      </c>
      <c r="L451" s="1">
        <v>45102</v>
      </c>
      <c r="M451" t="s">
        <v>73</v>
      </c>
      <c r="N451">
        <v>468</v>
      </c>
      <c r="O451" t="str">
        <f>VLOOKUP(N451,Клиенты_[],4,FALSE)</f>
        <v>да</v>
      </c>
      <c r="P451" s="35">
        <f>VLOOKUP(N451,Клиенты_[],5,FALSE)</f>
        <v>44619</v>
      </c>
      <c r="Q451" s="23">
        <f t="shared" si="74"/>
        <v>483</v>
      </c>
      <c r="R451" t="str">
        <f>VLOOKUP(N451,Клиенты_[],7,FALSE)</f>
        <v>Узбекистан</v>
      </c>
      <c r="S451" s="20" t="str">
        <f>VLOOKUP(N451,Клиенты_[],8,FALSE)</f>
        <v>Дарья</v>
      </c>
      <c r="T451" s="20">
        <f t="shared" si="75"/>
        <v>1</v>
      </c>
      <c r="U451" s="20">
        <f t="shared" si="76"/>
        <v>370</v>
      </c>
      <c r="V451" s="20">
        <f t="shared" si="77"/>
        <v>370</v>
      </c>
      <c r="W451" s="20">
        <f t="shared" si="78"/>
        <v>191</v>
      </c>
      <c r="X451" s="20">
        <f t="shared" si="79"/>
        <v>1</v>
      </c>
    </row>
    <row r="452" spans="1:24" x14ac:dyDescent="0.3">
      <c r="A452">
        <v>451</v>
      </c>
      <c r="B452">
        <v>429</v>
      </c>
      <c r="C452" t="str">
        <f>VLOOKUP(Продажи_[[#This Row],[id товара]],Товары_[],3,FALSE)</f>
        <v>Увелка</v>
      </c>
      <c r="D452" t="str">
        <f>VLOOKUP(Продажи_[[#This Row],[id товара]],Товары_[],2,FALSE)</f>
        <v>Крупа</v>
      </c>
      <c r="E452" s="22">
        <v>368</v>
      </c>
      <c r="F452" s="21">
        <f t="shared" si="70"/>
        <v>255.11627906976744</v>
      </c>
      <c r="G452" s="26">
        <f t="shared" si="71"/>
        <v>0.44247948951686422</v>
      </c>
      <c r="H452" s="31">
        <f t="shared" si="72"/>
        <v>251.91666666666666</v>
      </c>
      <c r="I452" s="26">
        <f t="shared" si="73"/>
        <v>0.46080052927555415</v>
      </c>
      <c r="J452">
        <v>2</v>
      </c>
      <c r="K452" s="22">
        <v>736</v>
      </c>
      <c r="L452" s="1">
        <v>45008</v>
      </c>
      <c r="M452" t="s">
        <v>71</v>
      </c>
      <c r="N452">
        <v>16</v>
      </c>
      <c r="O452" t="str">
        <f>VLOOKUP(N452,Клиенты_[],4,FALSE)</f>
        <v>нет</v>
      </c>
      <c r="P452" s="35">
        <f>VLOOKUP(N452,Клиенты_[],5,FALSE)</f>
        <v>44713</v>
      </c>
      <c r="Q452" s="23">
        <f t="shared" si="74"/>
        <v>295</v>
      </c>
      <c r="R452" t="str">
        <f>VLOOKUP(N452,Клиенты_[],7,FALSE)</f>
        <v>Украина</v>
      </c>
      <c r="S452" s="20" t="str">
        <f>VLOOKUP(N452,Клиенты_[],8,FALSE)</f>
        <v>Лука</v>
      </c>
      <c r="T452" s="20">
        <f t="shared" si="75"/>
        <v>3</v>
      </c>
      <c r="U452" s="20">
        <f t="shared" si="76"/>
        <v>2383</v>
      </c>
      <c r="V452" s="20">
        <f t="shared" si="77"/>
        <v>794.33333333333337</v>
      </c>
      <c r="W452" s="20">
        <f t="shared" si="78"/>
        <v>187</v>
      </c>
      <c r="X452" s="20">
        <f t="shared" si="79"/>
        <v>0.33333333333333331</v>
      </c>
    </row>
    <row r="453" spans="1:24" x14ac:dyDescent="0.3">
      <c r="A453">
        <v>452</v>
      </c>
      <c r="B453">
        <v>93</v>
      </c>
      <c r="C453" t="str">
        <f>VLOOKUP(Продажи_[[#This Row],[id товара]],Товары_[],3,FALSE)</f>
        <v>Greenfield</v>
      </c>
      <c r="D453" t="str">
        <f>VLOOKUP(Продажи_[[#This Row],[id товара]],Товары_[],2,FALSE)</f>
        <v>Чай</v>
      </c>
      <c r="E453" s="22">
        <v>387</v>
      </c>
      <c r="F453" s="21">
        <f t="shared" ref="F453:F516" si="80">AVERAGEIF($D:$D,D453,$E:$E)</f>
        <v>271.18181818181819</v>
      </c>
      <c r="G453" s="26">
        <f t="shared" ref="G453:G516" si="81">E453/F453-1</f>
        <v>0.42708682534361375</v>
      </c>
      <c r="H453" s="31">
        <f t="shared" ref="H453:H516" si="82">AVERAGEIFS($E:$E,$D:$D,D453,$C:$C,C453)</f>
        <v>291.45454545454544</v>
      </c>
      <c r="I453" s="26">
        <f t="shared" ref="I453:I516" si="83">E453/H453-1</f>
        <v>0.32782283218964459</v>
      </c>
      <c r="J453">
        <v>2</v>
      </c>
      <c r="K453" s="22">
        <v>774</v>
      </c>
      <c r="L453" s="1">
        <v>45219</v>
      </c>
      <c r="M453" t="s">
        <v>73</v>
      </c>
      <c r="N453">
        <v>156</v>
      </c>
      <c r="O453" t="str">
        <f>VLOOKUP(N453,Клиенты_[],4,FALSE)</f>
        <v>да</v>
      </c>
      <c r="P453" s="35">
        <f>VLOOKUP(N453,Клиенты_[],5,FALSE)</f>
        <v>44905</v>
      </c>
      <c r="Q453" s="23">
        <f t="shared" ref="Q453:Q516" si="84">L453-P453</f>
        <v>314</v>
      </c>
      <c r="R453" t="str">
        <f>VLOOKUP(N453,Клиенты_[],7,FALSE)</f>
        <v>Украина</v>
      </c>
      <c r="S453" s="20" t="str">
        <f>VLOOKUP(N453,Клиенты_[],8,FALSE)</f>
        <v>Симон</v>
      </c>
      <c r="T453" s="20">
        <f t="shared" ref="T453:T516" si="85">COUNTIF(N:N,N453)</f>
        <v>2</v>
      </c>
      <c r="U453" s="20">
        <f t="shared" ref="U453:U516" si="86">SUMIF(N:N,N453,K:K)</f>
        <v>1764</v>
      </c>
      <c r="V453" s="20">
        <f t="shared" ref="V453:V516" si="87">U453/T453</f>
        <v>882</v>
      </c>
      <c r="W453" s="20">
        <f t="shared" ref="W453:W516" si="88">COUNTIF(R:R,R453)</f>
        <v>187</v>
      </c>
      <c r="X453" s="20">
        <f t="shared" si="79"/>
        <v>0.5</v>
      </c>
    </row>
    <row r="454" spans="1:24" x14ac:dyDescent="0.3">
      <c r="A454">
        <v>738</v>
      </c>
      <c r="B454">
        <v>118</v>
      </c>
      <c r="C454" t="str">
        <f>VLOOKUP(Продажи_[[#This Row],[id товара]],Товары_[],3,FALSE)</f>
        <v>Продимекс</v>
      </c>
      <c r="D454" t="str">
        <f>VLOOKUP(Продажи_[[#This Row],[id товара]],Товары_[],2,FALSE)</f>
        <v>Сахар</v>
      </c>
      <c r="E454" s="22">
        <v>156</v>
      </c>
      <c r="F454" s="21">
        <f t="shared" si="80"/>
        <v>252.76271186440678</v>
      </c>
      <c r="G454" s="26">
        <f t="shared" si="81"/>
        <v>-0.38282035807684567</v>
      </c>
      <c r="H454" s="31">
        <f t="shared" si="82"/>
        <v>240.5</v>
      </c>
      <c r="I454" s="26">
        <f t="shared" si="83"/>
        <v>-0.35135135135135132</v>
      </c>
      <c r="J454">
        <v>5</v>
      </c>
      <c r="K454" s="22">
        <v>780</v>
      </c>
      <c r="L454" s="1">
        <v>45303</v>
      </c>
      <c r="M454" t="s">
        <v>75</v>
      </c>
      <c r="N454">
        <v>261</v>
      </c>
      <c r="O454" t="str">
        <f>VLOOKUP(N454,Клиенты_[],4,FALSE)</f>
        <v>да</v>
      </c>
      <c r="P454" s="35">
        <f>VLOOKUP(N454,Клиенты_[],5,FALSE)</f>
        <v>44848</v>
      </c>
      <c r="Q454" s="23">
        <f t="shared" si="84"/>
        <v>455</v>
      </c>
      <c r="R454" t="str">
        <f>VLOOKUP(N454,Клиенты_[],7,FALSE)</f>
        <v>Россия</v>
      </c>
      <c r="S454" s="20" t="str">
        <f>VLOOKUP(N454,Клиенты_[],8,FALSE)</f>
        <v>Ратмир</v>
      </c>
      <c r="T454" s="20">
        <f t="shared" si="85"/>
        <v>2</v>
      </c>
      <c r="U454" s="20">
        <f t="shared" si="86"/>
        <v>831</v>
      </c>
      <c r="V454" s="20">
        <f t="shared" si="87"/>
        <v>415.5</v>
      </c>
      <c r="W454" s="20">
        <f t="shared" si="88"/>
        <v>314</v>
      </c>
      <c r="X454" s="20">
        <f t="shared" si="79"/>
        <v>0.5</v>
      </c>
    </row>
    <row r="455" spans="1:24" x14ac:dyDescent="0.3">
      <c r="A455">
        <v>454</v>
      </c>
      <c r="B455">
        <v>198</v>
      </c>
      <c r="C455" t="str">
        <f>VLOOKUP(Продажи_[[#This Row],[id товара]],Товары_[],3,FALSE)</f>
        <v>Мираторг</v>
      </c>
      <c r="D455" t="str">
        <f>VLOOKUP(Продажи_[[#This Row],[id товара]],Товары_[],2,FALSE)</f>
        <v>Мясо</v>
      </c>
      <c r="E455" s="22">
        <v>438</v>
      </c>
      <c r="F455" s="21">
        <f t="shared" si="80"/>
        <v>271.74545454545455</v>
      </c>
      <c r="G455" s="26">
        <f t="shared" si="81"/>
        <v>0.61180248896025691</v>
      </c>
      <c r="H455" s="31">
        <f t="shared" si="82"/>
        <v>316.58333333333331</v>
      </c>
      <c r="I455" s="26">
        <f t="shared" si="83"/>
        <v>0.38352197946828115</v>
      </c>
      <c r="J455">
        <v>4</v>
      </c>
      <c r="K455" s="22">
        <v>1752</v>
      </c>
      <c r="L455" s="1">
        <v>45312</v>
      </c>
      <c r="M455" t="s">
        <v>83</v>
      </c>
      <c r="N455">
        <v>385</v>
      </c>
      <c r="O455" t="str">
        <f>VLOOKUP(N455,Клиенты_[],4,FALSE)</f>
        <v>нет</v>
      </c>
      <c r="P455" s="35">
        <f>VLOOKUP(N455,Клиенты_[],5,FALSE)</f>
        <v>44753</v>
      </c>
      <c r="Q455" s="23">
        <f t="shared" si="84"/>
        <v>559</v>
      </c>
      <c r="R455" t="str">
        <f>VLOOKUP(N455,Клиенты_[],7,FALSE)</f>
        <v>Украина</v>
      </c>
      <c r="S455" s="20" t="str">
        <f>VLOOKUP(N455,Клиенты_[],8,FALSE)</f>
        <v>Геннадий</v>
      </c>
      <c r="T455" s="20">
        <f t="shared" si="85"/>
        <v>7</v>
      </c>
      <c r="U455" s="20">
        <f t="shared" si="86"/>
        <v>4334</v>
      </c>
      <c r="V455" s="20">
        <f t="shared" si="87"/>
        <v>619.14285714285711</v>
      </c>
      <c r="W455" s="20">
        <f t="shared" si="88"/>
        <v>187</v>
      </c>
      <c r="X455" s="20">
        <f t="shared" si="79"/>
        <v>0.14285714285714285</v>
      </c>
    </row>
    <row r="456" spans="1:24" x14ac:dyDescent="0.3">
      <c r="A456">
        <v>455</v>
      </c>
      <c r="B456">
        <v>202</v>
      </c>
      <c r="C456" t="str">
        <f>VLOOKUP(Продажи_[[#This Row],[id товара]],Товары_[],3,FALSE)</f>
        <v>Овощной ряд</v>
      </c>
      <c r="D456" t="str">
        <f>VLOOKUP(Продажи_[[#This Row],[id товара]],Товары_[],2,FALSE)</f>
        <v>Овощи</v>
      </c>
      <c r="E456" s="22">
        <v>308</v>
      </c>
      <c r="F456" s="21">
        <f t="shared" si="80"/>
        <v>250.48780487804879</v>
      </c>
      <c r="G456" s="26">
        <f t="shared" si="81"/>
        <v>0.22960077896786757</v>
      </c>
      <c r="H456" s="31">
        <f t="shared" si="82"/>
        <v>303.8235294117647</v>
      </c>
      <c r="I456" s="26">
        <f t="shared" si="83"/>
        <v>1.3746369796708624E-2</v>
      </c>
      <c r="J456">
        <v>2</v>
      </c>
      <c r="K456" s="22">
        <v>616</v>
      </c>
      <c r="L456" s="1">
        <v>45410</v>
      </c>
      <c r="M456" t="s">
        <v>78</v>
      </c>
      <c r="N456">
        <v>182</v>
      </c>
      <c r="O456" t="str">
        <f>VLOOKUP(N456,Клиенты_[],4,FALSE)</f>
        <v>да</v>
      </c>
      <c r="P456" s="35">
        <f>VLOOKUP(N456,Клиенты_[],5,FALSE)</f>
        <v>44856</v>
      </c>
      <c r="Q456" s="23">
        <f t="shared" si="84"/>
        <v>554</v>
      </c>
      <c r="R456" t="str">
        <f>VLOOKUP(N456,Клиенты_[],7,FALSE)</f>
        <v>Узбекистан</v>
      </c>
      <c r="S456" s="20" t="str">
        <f>VLOOKUP(N456,Клиенты_[],8,FALSE)</f>
        <v>Калинин</v>
      </c>
      <c r="T456" s="20">
        <f t="shared" si="85"/>
        <v>1</v>
      </c>
      <c r="U456" s="20">
        <f t="shared" si="86"/>
        <v>616</v>
      </c>
      <c r="V456" s="20">
        <f t="shared" si="87"/>
        <v>616</v>
      </c>
      <c r="W456" s="20">
        <f t="shared" si="88"/>
        <v>191</v>
      </c>
      <c r="X456" s="20">
        <f t="shared" si="79"/>
        <v>1</v>
      </c>
    </row>
    <row r="457" spans="1:24" x14ac:dyDescent="0.3">
      <c r="A457">
        <v>456</v>
      </c>
      <c r="B457">
        <v>427</v>
      </c>
      <c r="C457" t="str">
        <f>VLOOKUP(Продажи_[[#This Row],[id товара]],Товары_[],3,FALSE)</f>
        <v>Русский Хлеб</v>
      </c>
      <c r="D457" t="str">
        <f>VLOOKUP(Продажи_[[#This Row],[id товара]],Товары_[],2,FALSE)</f>
        <v>Хлеб</v>
      </c>
      <c r="E457" s="22">
        <v>240</v>
      </c>
      <c r="F457" s="21">
        <f t="shared" si="80"/>
        <v>300.31818181818181</v>
      </c>
      <c r="G457" s="26">
        <f t="shared" si="81"/>
        <v>-0.20084758589374907</v>
      </c>
      <c r="H457" s="31">
        <f t="shared" si="82"/>
        <v>316.60000000000002</v>
      </c>
      <c r="I457" s="26">
        <f t="shared" si="83"/>
        <v>-0.24194567277321544</v>
      </c>
      <c r="J457">
        <v>1</v>
      </c>
      <c r="K457" s="22">
        <v>240</v>
      </c>
      <c r="L457" s="1">
        <v>45420</v>
      </c>
      <c r="M457" t="s">
        <v>68</v>
      </c>
      <c r="N457">
        <v>225</v>
      </c>
      <c r="O457" t="str">
        <f>VLOOKUP(N457,Клиенты_[],4,FALSE)</f>
        <v>да</v>
      </c>
      <c r="P457" s="35">
        <f>VLOOKUP(N457,Клиенты_[],5,FALSE)</f>
        <v>44827</v>
      </c>
      <c r="Q457" s="23">
        <f t="shared" si="84"/>
        <v>593</v>
      </c>
      <c r="R457" t="str">
        <f>VLOOKUP(N457,Клиенты_[],7,FALSE)</f>
        <v>Беларусь</v>
      </c>
      <c r="S457" s="20" t="str">
        <f>VLOOKUP(N457,Клиенты_[],8,FALSE)</f>
        <v>Зоя</v>
      </c>
      <c r="T457" s="20">
        <f t="shared" si="85"/>
        <v>2</v>
      </c>
      <c r="U457" s="20">
        <f t="shared" si="86"/>
        <v>660</v>
      </c>
      <c r="V457" s="20">
        <f t="shared" si="87"/>
        <v>330</v>
      </c>
      <c r="W457" s="20">
        <f t="shared" si="88"/>
        <v>122</v>
      </c>
      <c r="X457" s="20">
        <f t="shared" si="79"/>
        <v>0.5</v>
      </c>
    </row>
    <row r="458" spans="1:24" x14ac:dyDescent="0.3">
      <c r="A458">
        <v>457</v>
      </c>
      <c r="B458">
        <v>272</v>
      </c>
      <c r="C458" t="str">
        <f>VLOOKUP(Продажи_[[#This Row],[id товара]],Товары_[],3,FALSE)</f>
        <v>Ярмарка</v>
      </c>
      <c r="D458" t="str">
        <f>VLOOKUP(Продажи_[[#This Row],[id товара]],Товары_[],2,FALSE)</f>
        <v>Крупа</v>
      </c>
      <c r="E458" s="22">
        <v>67</v>
      </c>
      <c r="F458" s="21">
        <f t="shared" si="80"/>
        <v>255.11627906976744</v>
      </c>
      <c r="G458" s="26">
        <f t="shared" si="81"/>
        <v>-0.73737465815861447</v>
      </c>
      <c r="H458" s="31">
        <f t="shared" si="82"/>
        <v>252.09090909090909</v>
      </c>
      <c r="I458" s="26">
        <f t="shared" si="83"/>
        <v>-0.73422286332491882</v>
      </c>
      <c r="J458">
        <v>3</v>
      </c>
      <c r="K458" s="22">
        <v>201</v>
      </c>
      <c r="L458" s="1">
        <v>45366</v>
      </c>
      <c r="M458" t="s">
        <v>70</v>
      </c>
      <c r="N458">
        <v>151</v>
      </c>
      <c r="O458" t="str">
        <f>VLOOKUP(N458,Клиенты_[],4,FALSE)</f>
        <v>нет</v>
      </c>
      <c r="P458" s="35">
        <f>VLOOKUP(N458,Клиенты_[],5,FALSE)</f>
        <v>44923</v>
      </c>
      <c r="Q458" s="23">
        <f t="shared" si="84"/>
        <v>443</v>
      </c>
      <c r="R458" t="str">
        <f>VLOOKUP(N458,Клиенты_[],7,FALSE)</f>
        <v>Беларусь</v>
      </c>
      <c r="S458" s="20" t="str">
        <f>VLOOKUP(N458,Клиенты_[],8,FALSE)</f>
        <v>Лука</v>
      </c>
      <c r="T458" s="20">
        <f t="shared" si="85"/>
        <v>2</v>
      </c>
      <c r="U458" s="20">
        <f t="shared" si="86"/>
        <v>394</v>
      </c>
      <c r="V458" s="20">
        <f t="shared" si="87"/>
        <v>197</v>
      </c>
      <c r="W458" s="20">
        <f t="shared" si="88"/>
        <v>122</v>
      </c>
      <c r="X458" s="20">
        <f t="shared" si="79"/>
        <v>0.5</v>
      </c>
    </row>
    <row r="459" spans="1:24" x14ac:dyDescent="0.3">
      <c r="A459">
        <v>458</v>
      </c>
      <c r="B459">
        <v>473</v>
      </c>
      <c r="C459" t="str">
        <f>VLOOKUP(Продажи_[[#This Row],[id товара]],Товары_[],3,FALSE)</f>
        <v>Хлебный Дом</v>
      </c>
      <c r="D459" t="str">
        <f>VLOOKUP(Продажи_[[#This Row],[id товара]],Товары_[],2,FALSE)</f>
        <v>Хлеб</v>
      </c>
      <c r="E459" s="22">
        <v>474</v>
      </c>
      <c r="F459" s="21">
        <f t="shared" si="80"/>
        <v>300.31818181818181</v>
      </c>
      <c r="G459" s="26">
        <f t="shared" si="81"/>
        <v>0.57832601785984572</v>
      </c>
      <c r="H459" s="31">
        <f t="shared" si="82"/>
        <v>281.73333333333335</v>
      </c>
      <c r="I459" s="26">
        <f t="shared" si="83"/>
        <v>0.68244202555608124</v>
      </c>
      <c r="J459">
        <v>2</v>
      </c>
      <c r="K459" s="22">
        <v>948</v>
      </c>
      <c r="L459" s="1">
        <v>44976</v>
      </c>
      <c r="M459" t="s">
        <v>69</v>
      </c>
      <c r="N459">
        <v>428</v>
      </c>
      <c r="O459" t="str">
        <f>VLOOKUP(N459,Клиенты_[],4,FALSE)</f>
        <v>нет</v>
      </c>
      <c r="P459" s="35">
        <f>VLOOKUP(N459,Клиенты_[],5,FALSE)</f>
        <v>44848</v>
      </c>
      <c r="Q459" s="23">
        <f t="shared" si="84"/>
        <v>128</v>
      </c>
      <c r="R459" t="str">
        <f>VLOOKUP(N459,Клиенты_[],7,FALSE)</f>
        <v>Беларусь</v>
      </c>
      <c r="S459" s="20" t="str">
        <f>VLOOKUP(N459,Клиенты_[],8,FALSE)</f>
        <v>Лавр</v>
      </c>
      <c r="T459" s="20">
        <f t="shared" si="85"/>
        <v>1</v>
      </c>
      <c r="U459" s="20">
        <f t="shared" si="86"/>
        <v>948</v>
      </c>
      <c r="V459" s="20">
        <f t="shared" si="87"/>
        <v>948</v>
      </c>
      <c r="W459" s="20">
        <f t="shared" si="88"/>
        <v>122</v>
      </c>
      <c r="X459" s="20">
        <f t="shared" si="79"/>
        <v>1</v>
      </c>
    </row>
    <row r="460" spans="1:24" x14ac:dyDescent="0.3">
      <c r="A460">
        <v>459</v>
      </c>
      <c r="B460">
        <v>189</v>
      </c>
      <c r="C460" t="str">
        <f>VLOOKUP(Продажи_[[#This Row],[id товара]],Товары_[],3,FALSE)</f>
        <v>Дарница</v>
      </c>
      <c r="D460" t="str">
        <f>VLOOKUP(Продажи_[[#This Row],[id товара]],Товары_[],2,FALSE)</f>
        <v>Хлеб</v>
      </c>
      <c r="E460" s="22">
        <v>275</v>
      </c>
      <c r="F460" s="21">
        <f t="shared" si="80"/>
        <v>300.31818181818181</v>
      </c>
      <c r="G460" s="26">
        <f t="shared" si="81"/>
        <v>-8.4304525503254069E-2</v>
      </c>
      <c r="H460" s="31">
        <f t="shared" si="82"/>
        <v>264</v>
      </c>
      <c r="I460" s="26">
        <f t="shared" si="83"/>
        <v>4.1666666666666741E-2</v>
      </c>
      <c r="J460">
        <v>4</v>
      </c>
      <c r="K460" s="22">
        <v>1100</v>
      </c>
      <c r="L460" s="1">
        <v>45176</v>
      </c>
      <c r="M460" t="s">
        <v>79</v>
      </c>
      <c r="N460">
        <v>438</v>
      </c>
      <c r="O460" t="str">
        <f>VLOOKUP(N460,Клиенты_[],4,FALSE)</f>
        <v>да</v>
      </c>
      <c r="P460" s="35">
        <f>VLOOKUP(N460,Клиенты_[],5,FALSE)</f>
        <v>44693</v>
      </c>
      <c r="Q460" s="23">
        <f t="shared" si="84"/>
        <v>483</v>
      </c>
      <c r="R460" t="str">
        <f>VLOOKUP(N460,Клиенты_[],7,FALSE)</f>
        <v>Узбекистан</v>
      </c>
      <c r="S460" s="20" t="str">
        <f>VLOOKUP(N460,Клиенты_[],8,FALSE)</f>
        <v>Прасковья</v>
      </c>
      <c r="T460" s="20">
        <f t="shared" si="85"/>
        <v>1</v>
      </c>
      <c r="U460" s="20">
        <f t="shared" si="86"/>
        <v>1100</v>
      </c>
      <c r="V460" s="20">
        <f t="shared" si="87"/>
        <v>1100</v>
      </c>
      <c r="W460" s="20">
        <f t="shared" si="88"/>
        <v>191</v>
      </c>
      <c r="X460" s="20">
        <f t="shared" si="79"/>
        <v>1</v>
      </c>
    </row>
    <row r="461" spans="1:24" x14ac:dyDescent="0.3">
      <c r="A461">
        <v>460</v>
      </c>
      <c r="B461">
        <v>362</v>
      </c>
      <c r="C461" t="str">
        <f>VLOOKUP(Продажи_[[#This Row],[id товара]],Товары_[],3,FALSE)</f>
        <v>Русский Хлеб</v>
      </c>
      <c r="D461" t="str">
        <f>VLOOKUP(Продажи_[[#This Row],[id товара]],Товары_[],2,FALSE)</f>
        <v>Хлеб</v>
      </c>
      <c r="E461" s="22">
        <v>358</v>
      </c>
      <c r="F461" s="21">
        <f t="shared" si="80"/>
        <v>300.31818181818181</v>
      </c>
      <c r="G461" s="26">
        <f t="shared" si="81"/>
        <v>0.19206901770849094</v>
      </c>
      <c r="H461" s="31">
        <f t="shared" si="82"/>
        <v>316.60000000000002</v>
      </c>
      <c r="I461" s="26">
        <f t="shared" si="83"/>
        <v>0.13076437144662023</v>
      </c>
      <c r="J461">
        <v>4</v>
      </c>
      <c r="K461" s="22">
        <v>1432</v>
      </c>
      <c r="L461" s="1">
        <v>44972</v>
      </c>
      <c r="M461" t="s">
        <v>74</v>
      </c>
      <c r="N461">
        <v>465</v>
      </c>
      <c r="O461" t="str">
        <f>VLOOKUP(N461,Клиенты_[],4,FALSE)</f>
        <v>нет</v>
      </c>
      <c r="P461" s="35">
        <f>VLOOKUP(N461,Клиенты_[],5,FALSE)</f>
        <v>44671</v>
      </c>
      <c r="Q461" s="23">
        <f t="shared" si="84"/>
        <v>301</v>
      </c>
      <c r="R461" t="str">
        <f>VLOOKUP(N461,Клиенты_[],7,FALSE)</f>
        <v>Узбекистан</v>
      </c>
      <c r="S461" s="20" t="str">
        <f>VLOOKUP(N461,Клиенты_[],8,FALSE)</f>
        <v>Евдокия</v>
      </c>
      <c r="T461" s="20">
        <f t="shared" si="85"/>
        <v>2</v>
      </c>
      <c r="U461" s="20">
        <f t="shared" si="86"/>
        <v>2616</v>
      </c>
      <c r="V461" s="20">
        <f t="shared" si="87"/>
        <v>1308</v>
      </c>
      <c r="W461" s="20">
        <f t="shared" si="88"/>
        <v>191</v>
      </c>
      <c r="X461" s="20">
        <f t="shared" si="79"/>
        <v>0.5</v>
      </c>
    </row>
    <row r="462" spans="1:24" x14ac:dyDescent="0.3">
      <c r="A462">
        <v>56</v>
      </c>
      <c r="B462">
        <v>338</v>
      </c>
      <c r="C462" t="str">
        <f>VLOOKUP(Продажи_[[#This Row],[id товара]],Товары_[],3,FALSE)</f>
        <v>President</v>
      </c>
      <c r="D462" t="str">
        <f>VLOOKUP(Продажи_[[#This Row],[id товара]],Товары_[],2,FALSE)</f>
        <v>Сыр</v>
      </c>
      <c r="E462" s="22">
        <v>97</v>
      </c>
      <c r="F462" s="21">
        <f t="shared" si="80"/>
        <v>262.63492063492066</v>
      </c>
      <c r="G462" s="26">
        <f t="shared" si="81"/>
        <v>-0.6306660219992748</v>
      </c>
      <c r="H462" s="31">
        <f t="shared" si="82"/>
        <v>238.72222222222223</v>
      </c>
      <c r="I462" s="26">
        <f t="shared" si="83"/>
        <v>-0.59367000232720502</v>
      </c>
      <c r="J462">
        <v>1</v>
      </c>
      <c r="K462" s="22">
        <v>97</v>
      </c>
      <c r="L462" s="1">
        <v>45234</v>
      </c>
      <c r="M462" t="s">
        <v>76</v>
      </c>
      <c r="N462">
        <v>266</v>
      </c>
      <c r="O462" t="str">
        <f>VLOOKUP(N462,Клиенты_[],4,FALSE)</f>
        <v>нет</v>
      </c>
      <c r="P462" s="35">
        <f>VLOOKUP(N462,Клиенты_[],5,FALSE)</f>
        <v>44795</v>
      </c>
      <c r="Q462" s="23">
        <f t="shared" si="84"/>
        <v>439</v>
      </c>
      <c r="R462" t="str">
        <f>VLOOKUP(N462,Клиенты_[],7,FALSE)</f>
        <v>Россия</v>
      </c>
      <c r="S462" s="20" t="str">
        <f>VLOOKUP(N462,Клиенты_[],8,FALSE)</f>
        <v>Василиса</v>
      </c>
      <c r="T462" s="20">
        <f t="shared" si="85"/>
        <v>2</v>
      </c>
      <c r="U462" s="20">
        <f t="shared" si="86"/>
        <v>781</v>
      </c>
      <c r="V462" s="20">
        <f t="shared" si="87"/>
        <v>390.5</v>
      </c>
      <c r="W462" s="20">
        <f t="shared" si="88"/>
        <v>314</v>
      </c>
      <c r="X462" s="20">
        <f t="shared" si="79"/>
        <v>0.5</v>
      </c>
    </row>
    <row r="463" spans="1:24" x14ac:dyDescent="0.3">
      <c r="A463">
        <v>198</v>
      </c>
      <c r="B463">
        <v>473</v>
      </c>
      <c r="C463" t="str">
        <f>VLOOKUP(Продажи_[[#This Row],[id товара]],Товары_[],3,FALSE)</f>
        <v>Хлебный Дом</v>
      </c>
      <c r="D463" t="str">
        <f>VLOOKUP(Продажи_[[#This Row],[id товара]],Товары_[],2,FALSE)</f>
        <v>Хлеб</v>
      </c>
      <c r="E463" s="22">
        <v>171</v>
      </c>
      <c r="F463" s="21">
        <f t="shared" si="80"/>
        <v>300.31818181818181</v>
      </c>
      <c r="G463" s="26">
        <f t="shared" si="81"/>
        <v>-0.43060390494929623</v>
      </c>
      <c r="H463" s="31">
        <f t="shared" si="82"/>
        <v>281.73333333333335</v>
      </c>
      <c r="I463" s="26">
        <f t="shared" si="83"/>
        <v>-0.39304306672976819</v>
      </c>
      <c r="J463">
        <v>4</v>
      </c>
      <c r="K463" s="22">
        <v>684</v>
      </c>
      <c r="L463" s="1">
        <v>45058</v>
      </c>
      <c r="M463" t="s">
        <v>81</v>
      </c>
      <c r="N463">
        <v>266</v>
      </c>
      <c r="O463" t="str">
        <f>VLOOKUP(N463,Клиенты_[],4,FALSE)</f>
        <v>нет</v>
      </c>
      <c r="P463" s="35">
        <f>VLOOKUP(N463,Клиенты_[],5,FALSE)</f>
        <v>44795</v>
      </c>
      <c r="Q463" s="23">
        <f t="shared" si="84"/>
        <v>263</v>
      </c>
      <c r="R463" t="str">
        <f>VLOOKUP(N463,Клиенты_[],7,FALSE)</f>
        <v>Россия</v>
      </c>
      <c r="S463" s="20" t="str">
        <f>VLOOKUP(N463,Клиенты_[],8,FALSE)</f>
        <v>Василиса</v>
      </c>
      <c r="T463" s="20">
        <f t="shared" si="85"/>
        <v>2</v>
      </c>
      <c r="U463" s="20">
        <f t="shared" si="86"/>
        <v>781</v>
      </c>
      <c r="V463" s="20">
        <f t="shared" si="87"/>
        <v>390.5</v>
      </c>
      <c r="W463" s="20">
        <f t="shared" si="88"/>
        <v>314</v>
      </c>
      <c r="X463" s="20">
        <f t="shared" si="79"/>
        <v>0.5</v>
      </c>
    </row>
    <row r="464" spans="1:24" x14ac:dyDescent="0.3">
      <c r="A464">
        <v>463</v>
      </c>
      <c r="B464">
        <v>401</v>
      </c>
      <c r="C464" t="str">
        <f>VLOOKUP(Продажи_[[#This Row],[id товара]],Товары_[],3,FALSE)</f>
        <v>Greenfield</v>
      </c>
      <c r="D464" t="str">
        <f>VLOOKUP(Продажи_[[#This Row],[id товара]],Товары_[],2,FALSE)</f>
        <v>Чай</v>
      </c>
      <c r="E464" s="22">
        <v>464</v>
      </c>
      <c r="F464" s="21">
        <f t="shared" si="80"/>
        <v>271.18181818181819</v>
      </c>
      <c r="G464" s="26">
        <f t="shared" si="81"/>
        <v>0.7110291652698626</v>
      </c>
      <c r="H464" s="31">
        <f t="shared" si="82"/>
        <v>291.45454545454544</v>
      </c>
      <c r="I464" s="26">
        <f t="shared" si="83"/>
        <v>0.59201497192763575</v>
      </c>
      <c r="J464">
        <v>2</v>
      </c>
      <c r="K464" s="22">
        <v>928</v>
      </c>
      <c r="L464" s="1">
        <v>45126</v>
      </c>
      <c r="M464" t="s">
        <v>70</v>
      </c>
      <c r="N464">
        <v>15</v>
      </c>
      <c r="O464" t="str">
        <f>VLOOKUP(N464,Клиенты_[],4,FALSE)</f>
        <v>нет</v>
      </c>
      <c r="P464" s="35">
        <f>VLOOKUP(N464,Клиенты_[],5,FALSE)</f>
        <v>44711</v>
      </c>
      <c r="Q464" s="23">
        <f t="shared" si="84"/>
        <v>415</v>
      </c>
      <c r="R464" t="str">
        <f>VLOOKUP(N464,Клиенты_[],7,FALSE)</f>
        <v>Украина</v>
      </c>
      <c r="S464" s="20" t="str">
        <f>VLOOKUP(N464,Клиенты_[],8,FALSE)</f>
        <v>Алексей</v>
      </c>
      <c r="T464" s="20">
        <f t="shared" si="85"/>
        <v>2</v>
      </c>
      <c r="U464" s="20">
        <f t="shared" si="86"/>
        <v>1219</v>
      </c>
      <c r="V464" s="20">
        <f t="shared" si="87"/>
        <v>609.5</v>
      </c>
      <c r="W464" s="20">
        <f t="shared" si="88"/>
        <v>187</v>
      </c>
      <c r="X464" s="20">
        <f t="shared" si="79"/>
        <v>0.5</v>
      </c>
    </row>
    <row r="465" spans="1:24" x14ac:dyDescent="0.3">
      <c r="A465">
        <v>464</v>
      </c>
      <c r="B465">
        <v>427</v>
      </c>
      <c r="C465" t="str">
        <f>VLOOKUP(Продажи_[[#This Row],[id товара]],Товары_[],3,FALSE)</f>
        <v>Русский Хлеб</v>
      </c>
      <c r="D465" t="str">
        <f>VLOOKUP(Продажи_[[#This Row],[id товара]],Товары_[],2,FALSE)</f>
        <v>Хлеб</v>
      </c>
      <c r="E465" s="22">
        <v>307</v>
      </c>
      <c r="F465" s="21">
        <f t="shared" si="80"/>
        <v>300.31818181818181</v>
      </c>
      <c r="G465" s="26">
        <f t="shared" si="81"/>
        <v>2.2249129710912641E-2</v>
      </c>
      <c r="H465" s="31">
        <f t="shared" si="82"/>
        <v>316.60000000000002</v>
      </c>
      <c r="I465" s="26">
        <f t="shared" si="83"/>
        <v>-3.032217308907148E-2</v>
      </c>
      <c r="J465">
        <v>5</v>
      </c>
      <c r="K465" s="22">
        <v>1535</v>
      </c>
      <c r="L465" s="1">
        <v>45102</v>
      </c>
      <c r="M465" t="s">
        <v>80</v>
      </c>
      <c r="N465">
        <v>191</v>
      </c>
      <c r="O465" t="str">
        <f>VLOOKUP(N465,Клиенты_[],4,FALSE)</f>
        <v>да</v>
      </c>
      <c r="P465" s="35">
        <f>VLOOKUP(N465,Клиенты_[],5,FALSE)</f>
        <v>44866</v>
      </c>
      <c r="Q465" s="23">
        <f t="shared" si="84"/>
        <v>236</v>
      </c>
      <c r="R465" t="str">
        <f>VLOOKUP(N465,Клиенты_[],7,FALSE)</f>
        <v>Украина</v>
      </c>
      <c r="S465" s="20" t="str">
        <f>VLOOKUP(N465,Клиенты_[],8,FALSE)</f>
        <v>Матвей</v>
      </c>
      <c r="T465" s="20">
        <f t="shared" si="85"/>
        <v>7</v>
      </c>
      <c r="U465" s="20">
        <f t="shared" si="86"/>
        <v>8294</v>
      </c>
      <c r="V465" s="20">
        <f t="shared" si="87"/>
        <v>1184.8571428571429</v>
      </c>
      <c r="W465" s="20">
        <f t="shared" si="88"/>
        <v>187</v>
      </c>
      <c r="X465" s="20">
        <f t="shared" si="79"/>
        <v>0.14285714285714285</v>
      </c>
    </row>
    <row r="466" spans="1:24" x14ac:dyDescent="0.3">
      <c r="A466">
        <v>40</v>
      </c>
      <c r="B466">
        <v>36</v>
      </c>
      <c r="C466" t="str">
        <f>VLOOKUP(Продажи_[[#This Row],[id товара]],Товары_[],3,FALSE)</f>
        <v>Роллтон</v>
      </c>
      <c r="D466" t="str">
        <f>VLOOKUP(Продажи_[[#This Row],[id товара]],Товары_[],2,FALSE)</f>
        <v>Макароны</v>
      </c>
      <c r="E466" s="22">
        <v>414</v>
      </c>
      <c r="F466" s="21">
        <f t="shared" si="80"/>
        <v>265.47674418604652</v>
      </c>
      <c r="G466" s="26">
        <f t="shared" si="81"/>
        <v>0.55945863080898772</v>
      </c>
      <c r="H466" s="31">
        <f t="shared" si="82"/>
        <v>235.55555555555554</v>
      </c>
      <c r="I466" s="26">
        <f t="shared" si="83"/>
        <v>0.75754716981132075</v>
      </c>
      <c r="J466">
        <v>3</v>
      </c>
      <c r="K466" s="22">
        <v>1242</v>
      </c>
      <c r="L466" s="1">
        <v>45117</v>
      </c>
      <c r="M466" t="s">
        <v>71</v>
      </c>
      <c r="N466">
        <v>267</v>
      </c>
      <c r="O466" t="str">
        <f>VLOOKUP(N466,Клиенты_[],4,FALSE)</f>
        <v>да</v>
      </c>
      <c r="P466" s="35">
        <f>VLOOKUP(N466,Клиенты_[],5,FALSE)</f>
        <v>44910</v>
      </c>
      <c r="Q466" s="23">
        <f t="shared" si="84"/>
        <v>207</v>
      </c>
      <c r="R466" t="str">
        <f>VLOOKUP(N466,Клиенты_[],7,FALSE)</f>
        <v>Россия</v>
      </c>
      <c r="S466" s="20" t="str">
        <f>VLOOKUP(N466,Клиенты_[],8,FALSE)</f>
        <v>Лора</v>
      </c>
      <c r="T466" s="20">
        <f t="shared" si="85"/>
        <v>2</v>
      </c>
      <c r="U466" s="20">
        <f t="shared" si="86"/>
        <v>3137</v>
      </c>
      <c r="V466" s="20">
        <f t="shared" si="87"/>
        <v>1568.5</v>
      </c>
      <c r="W466" s="20">
        <f t="shared" si="88"/>
        <v>314</v>
      </c>
      <c r="X466" s="20">
        <f t="shared" si="79"/>
        <v>0.5</v>
      </c>
    </row>
    <row r="467" spans="1:24" x14ac:dyDescent="0.3">
      <c r="A467">
        <v>903</v>
      </c>
      <c r="B467">
        <v>369</v>
      </c>
      <c r="C467" t="str">
        <f>VLOOKUP(Продажи_[[#This Row],[id товара]],Товары_[],3,FALSE)</f>
        <v>Домик в деревне</v>
      </c>
      <c r="D467" t="str">
        <f>VLOOKUP(Продажи_[[#This Row],[id товара]],Товары_[],2,FALSE)</f>
        <v>Молоко</v>
      </c>
      <c r="E467" s="22">
        <v>379</v>
      </c>
      <c r="F467" s="21">
        <f t="shared" si="80"/>
        <v>294.95238095238096</v>
      </c>
      <c r="G467" s="26">
        <f t="shared" si="81"/>
        <v>0.28495318049725538</v>
      </c>
      <c r="H467" s="31">
        <f t="shared" si="82"/>
        <v>274.77777777777777</v>
      </c>
      <c r="I467" s="26">
        <f t="shared" si="83"/>
        <v>0.37929640113222818</v>
      </c>
      <c r="J467">
        <v>5</v>
      </c>
      <c r="K467" s="22">
        <v>1895</v>
      </c>
      <c r="L467" s="1">
        <v>45189</v>
      </c>
      <c r="M467" t="s">
        <v>80</v>
      </c>
      <c r="N467">
        <v>267</v>
      </c>
      <c r="O467" t="str">
        <f>VLOOKUP(N467,Клиенты_[],4,FALSE)</f>
        <v>да</v>
      </c>
      <c r="P467" s="35">
        <f>VLOOKUP(N467,Клиенты_[],5,FALSE)</f>
        <v>44910</v>
      </c>
      <c r="Q467" s="23">
        <f t="shared" si="84"/>
        <v>279</v>
      </c>
      <c r="R467" t="str">
        <f>VLOOKUP(N467,Клиенты_[],7,FALSE)</f>
        <v>Россия</v>
      </c>
      <c r="S467" s="20" t="str">
        <f>VLOOKUP(N467,Клиенты_[],8,FALSE)</f>
        <v>Лора</v>
      </c>
      <c r="T467" s="20">
        <f t="shared" si="85"/>
        <v>2</v>
      </c>
      <c r="U467" s="20">
        <f t="shared" si="86"/>
        <v>3137</v>
      </c>
      <c r="V467" s="20">
        <f t="shared" si="87"/>
        <v>1568.5</v>
      </c>
      <c r="W467" s="20">
        <f t="shared" si="88"/>
        <v>314</v>
      </c>
      <c r="X467" s="20">
        <f t="shared" si="79"/>
        <v>0.5</v>
      </c>
    </row>
    <row r="468" spans="1:24" x14ac:dyDescent="0.3">
      <c r="A468">
        <v>118</v>
      </c>
      <c r="B468">
        <v>223</v>
      </c>
      <c r="C468" t="str">
        <f>VLOOKUP(Продажи_[[#This Row],[id товара]],Товары_[],3,FALSE)</f>
        <v>Greenfield</v>
      </c>
      <c r="D468" t="str">
        <f>VLOOKUP(Продажи_[[#This Row],[id товара]],Товары_[],2,FALSE)</f>
        <v>Чай</v>
      </c>
      <c r="E468" s="22">
        <v>174</v>
      </c>
      <c r="F468" s="21">
        <f t="shared" si="80"/>
        <v>271.18181818181819</v>
      </c>
      <c r="G468" s="26">
        <f t="shared" si="81"/>
        <v>-0.35836406302380153</v>
      </c>
      <c r="H468" s="31">
        <f t="shared" si="82"/>
        <v>291.45454545454544</v>
      </c>
      <c r="I468" s="26">
        <f t="shared" si="83"/>
        <v>-0.40299438552713662</v>
      </c>
      <c r="J468">
        <v>2</v>
      </c>
      <c r="K468" s="22">
        <v>348</v>
      </c>
      <c r="L468" s="1">
        <v>45338</v>
      </c>
      <c r="M468" t="s">
        <v>71</v>
      </c>
      <c r="N468">
        <v>269</v>
      </c>
      <c r="O468" t="str">
        <f>VLOOKUP(N468,Клиенты_[],4,FALSE)</f>
        <v>нет</v>
      </c>
      <c r="P468" s="35">
        <f>VLOOKUP(N468,Клиенты_[],5,FALSE)</f>
        <v>44720</v>
      </c>
      <c r="Q468" s="23">
        <f t="shared" si="84"/>
        <v>618</v>
      </c>
      <c r="R468" t="str">
        <f>VLOOKUP(N468,Клиенты_[],7,FALSE)</f>
        <v>Россия</v>
      </c>
      <c r="S468" s="20" t="str">
        <f>VLOOKUP(N468,Клиенты_[],8,FALSE)</f>
        <v>Анжела</v>
      </c>
      <c r="T468" s="20">
        <f t="shared" si="85"/>
        <v>1</v>
      </c>
      <c r="U468" s="20">
        <f t="shared" si="86"/>
        <v>348</v>
      </c>
      <c r="V468" s="20">
        <f t="shared" si="87"/>
        <v>348</v>
      </c>
      <c r="W468" s="20">
        <f t="shared" si="88"/>
        <v>314</v>
      </c>
      <c r="X468" s="20">
        <f t="shared" si="79"/>
        <v>1</v>
      </c>
    </row>
    <row r="469" spans="1:24" x14ac:dyDescent="0.3">
      <c r="A469">
        <v>468</v>
      </c>
      <c r="B469">
        <v>348</v>
      </c>
      <c r="C469" t="str">
        <f>VLOOKUP(Продажи_[[#This Row],[id товара]],Товары_[],3,FALSE)</f>
        <v>Estrella</v>
      </c>
      <c r="D469" t="str">
        <f>VLOOKUP(Продажи_[[#This Row],[id товара]],Товары_[],2,FALSE)</f>
        <v>Чипсы</v>
      </c>
      <c r="E469" s="22">
        <v>212</v>
      </c>
      <c r="F469" s="21">
        <f t="shared" si="80"/>
        <v>273.72549019607845</v>
      </c>
      <c r="G469" s="26">
        <f t="shared" si="81"/>
        <v>-0.22550143266475653</v>
      </c>
      <c r="H469" s="31">
        <f t="shared" si="82"/>
        <v>266.27272727272725</v>
      </c>
      <c r="I469" s="26">
        <f t="shared" si="83"/>
        <v>-0.20382383065892795</v>
      </c>
      <c r="J469">
        <v>5</v>
      </c>
      <c r="K469" s="22">
        <v>1060</v>
      </c>
      <c r="L469" s="1">
        <v>45231</v>
      </c>
      <c r="M469" t="s">
        <v>74</v>
      </c>
      <c r="N469">
        <v>126</v>
      </c>
      <c r="O469" t="str">
        <f>VLOOKUP(N469,Клиенты_[],4,FALSE)</f>
        <v>да</v>
      </c>
      <c r="P469" s="35">
        <f>VLOOKUP(N469,Клиенты_[],5,FALSE)</f>
        <v>44822</v>
      </c>
      <c r="Q469" s="23">
        <f t="shared" si="84"/>
        <v>409</v>
      </c>
      <c r="R469" t="str">
        <f>VLOOKUP(N469,Клиенты_[],7,FALSE)</f>
        <v>Узбекистан</v>
      </c>
      <c r="S469" s="20" t="str">
        <f>VLOOKUP(N469,Клиенты_[],8,FALSE)</f>
        <v>Жанна</v>
      </c>
      <c r="T469" s="20">
        <f t="shared" si="85"/>
        <v>5</v>
      </c>
      <c r="U469" s="20">
        <f t="shared" si="86"/>
        <v>2459</v>
      </c>
      <c r="V469" s="20">
        <f t="shared" si="87"/>
        <v>491.8</v>
      </c>
      <c r="W469" s="20">
        <f t="shared" si="88"/>
        <v>191</v>
      </c>
      <c r="X469" s="20">
        <f t="shared" si="79"/>
        <v>0.2</v>
      </c>
    </row>
    <row r="470" spans="1:24" x14ac:dyDescent="0.3">
      <c r="A470">
        <v>197</v>
      </c>
      <c r="B470">
        <v>341</v>
      </c>
      <c r="C470" t="str">
        <f>VLOOKUP(Продажи_[[#This Row],[id товара]],Товары_[],3,FALSE)</f>
        <v>Макфа</v>
      </c>
      <c r="D470" t="str">
        <f>VLOOKUP(Продажи_[[#This Row],[id товара]],Товары_[],2,FALSE)</f>
        <v>Макароны</v>
      </c>
      <c r="E470" s="22">
        <v>194</v>
      </c>
      <c r="F470" s="21">
        <f t="shared" si="80"/>
        <v>265.47674418604652</v>
      </c>
      <c r="G470" s="26">
        <f t="shared" si="81"/>
        <v>-0.26923919232622318</v>
      </c>
      <c r="H470" s="31">
        <f t="shared" si="82"/>
        <v>329.27272727272725</v>
      </c>
      <c r="I470" s="26">
        <f t="shared" si="83"/>
        <v>-0.41082274986195466</v>
      </c>
      <c r="J470">
        <v>3</v>
      </c>
      <c r="K470" s="22">
        <v>582</v>
      </c>
      <c r="L470" s="1">
        <v>45255</v>
      </c>
      <c r="M470" t="s">
        <v>72</v>
      </c>
      <c r="N470">
        <v>274</v>
      </c>
      <c r="O470" t="str">
        <f>VLOOKUP(N470,Клиенты_[],4,FALSE)</f>
        <v>да</v>
      </c>
      <c r="P470" s="35">
        <f>VLOOKUP(N470,Клиенты_[],5,FALSE)</f>
        <v>44607</v>
      </c>
      <c r="Q470" s="23">
        <f t="shared" si="84"/>
        <v>648</v>
      </c>
      <c r="R470" t="str">
        <f>VLOOKUP(N470,Клиенты_[],7,FALSE)</f>
        <v>Россия</v>
      </c>
      <c r="S470" s="20" t="str">
        <f>VLOOKUP(N470,Клиенты_[],8,FALSE)</f>
        <v>Сорокина</v>
      </c>
      <c r="T470" s="20">
        <f t="shared" si="85"/>
        <v>2</v>
      </c>
      <c r="U470" s="20">
        <f t="shared" si="86"/>
        <v>1997</v>
      </c>
      <c r="V470" s="20">
        <f t="shared" si="87"/>
        <v>998.5</v>
      </c>
      <c r="W470" s="20">
        <f t="shared" si="88"/>
        <v>314</v>
      </c>
      <c r="X470" s="20">
        <f t="shared" si="79"/>
        <v>0.5</v>
      </c>
    </row>
    <row r="471" spans="1:24" x14ac:dyDescent="0.3">
      <c r="A471">
        <v>470</v>
      </c>
      <c r="B471">
        <v>70</v>
      </c>
      <c r="C471" t="str">
        <f>VLOOKUP(Продажи_[[#This Row],[id товара]],Товары_[],3,FALSE)</f>
        <v>Мистраль</v>
      </c>
      <c r="D471" t="str">
        <f>VLOOKUP(Продажи_[[#This Row],[id товара]],Товары_[],2,FALSE)</f>
        <v>Рис</v>
      </c>
      <c r="E471" s="22">
        <v>407</v>
      </c>
      <c r="F471" s="21">
        <f t="shared" si="80"/>
        <v>258.375</v>
      </c>
      <c r="G471" s="26">
        <f t="shared" si="81"/>
        <v>0.57522980164489601</v>
      </c>
      <c r="H471" s="31">
        <f t="shared" si="82"/>
        <v>181.57142857142858</v>
      </c>
      <c r="I471" s="26">
        <f t="shared" si="83"/>
        <v>1.2415420928402829</v>
      </c>
      <c r="J471">
        <v>2</v>
      </c>
      <c r="K471" s="22">
        <v>814</v>
      </c>
      <c r="L471" s="1">
        <v>45197</v>
      </c>
      <c r="M471" t="s">
        <v>71</v>
      </c>
      <c r="N471">
        <v>334</v>
      </c>
      <c r="O471" t="str">
        <f>VLOOKUP(N471,Клиенты_[],4,FALSE)</f>
        <v>нет</v>
      </c>
      <c r="P471" s="35">
        <f>VLOOKUP(N471,Клиенты_[],5,FALSE)</f>
        <v>44881</v>
      </c>
      <c r="Q471" s="23">
        <f t="shared" si="84"/>
        <v>316</v>
      </c>
      <c r="R471" t="str">
        <f>VLOOKUP(N471,Клиенты_[],7,FALSE)</f>
        <v>Украина</v>
      </c>
      <c r="S471" s="20" t="str">
        <f>VLOOKUP(N471,Клиенты_[],8,FALSE)</f>
        <v>Радислав</v>
      </c>
      <c r="T471" s="20">
        <f t="shared" si="85"/>
        <v>3</v>
      </c>
      <c r="U471" s="20">
        <f t="shared" si="86"/>
        <v>3105</v>
      </c>
      <c r="V471" s="20">
        <f t="shared" si="87"/>
        <v>1035</v>
      </c>
      <c r="W471" s="20">
        <f t="shared" si="88"/>
        <v>187</v>
      </c>
      <c r="X471" s="20">
        <f t="shared" si="79"/>
        <v>0.33333333333333331</v>
      </c>
    </row>
    <row r="472" spans="1:24" x14ac:dyDescent="0.3">
      <c r="A472">
        <v>471</v>
      </c>
      <c r="B472">
        <v>476</v>
      </c>
      <c r="C472" t="str">
        <f>VLOOKUP(Продажи_[[#This Row],[id товара]],Товары_[],3,FALSE)</f>
        <v>Балтийский берег</v>
      </c>
      <c r="D472" t="str">
        <f>VLOOKUP(Продажи_[[#This Row],[id товара]],Товары_[],2,FALSE)</f>
        <v>Рыба</v>
      </c>
      <c r="E472" s="22">
        <v>109</v>
      </c>
      <c r="F472" s="21">
        <f t="shared" si="80"/>
        <v>258.5128205128205</v>
      </c>
      <c r="G472" s="26">
        <f t="shared" si="81"/>
        <v>-0.5783574687561992</v>
      </c>
      <c r="H472" s="31">
        <f t="shared" si="82"/>
        <v>289.88888888888891</v>
      </c>
      <c r="I472" s="26">
        <f t="shared" si="83"/>
        <v>-0.6239938673821388</v>
      </c>
      <c r="J472">
        <v>4</v>
      </c>
      <c r="K472" s="22">
        <v>436</v>
      </c>
      <c r="L472" s="1">
        <v>45087</v>
      </c>
      <c r="M472" t="s">
        <v>71</v>
      </c>
      <c r="N472">
        <v>335</v>
      </c>
      <c r="O472" t="str">
        <f>VLOOKUP(N472,Клиенты_[],4,FALSE)</f>
        <v>нет</v>
      </c>
      <c r="P472" s="35">
        <f>VLOOKUP(N472,Клиенты_[],5,FALSE)</f>
        <v>44619</v>
      </c>
      <c r="Q472" s="23">
        <f t="shared" si="84"/>
        <v>468</v>
      </c>
      <c r="R472" t="str">
        <f>VLOOKUP(N472,Клиенты_[],7,FALSE)</f>
        <v>Узбекистан</v>
      </c>
      <c r="S472" s="20" t="str">
        <f>VLOOKUP(N472,Клиенты_[],8,FALSE)</f>
        <v>Светозар</v>
      </c>
      <c r="T472" s="20">
        <f t="shared" si="85"/>
        <v>4</v>
      </c>
      <c r="U472" s="20">
        <f t="shared" si="86"/>
        <v>3908</v>
      </c>
      <c r="V472" s="20">
        <f t="shared" si="87"/>
        <v>977</v>
      </c>
      <c r="W472" s="20">
        <f t="shared" si="88"/>
        <v>191</v>
      </c>
      <c r="X472" s="20">
        <f t="shared" si="79"/>
        <v>0.25</v>
      </c>
    </row>
    <row r="473" spans="1:24" x14ac:dyDescent="0.3">
      <c r="A473">
        <v>472</v>
      </c>
      <c r="B473">
        <v>49</v>
      </c>
      <c r="C473" t="str">
        <f>VLOOKUP(Продажи_[[#This Row],[id товара]],Товары_[],3,FALSE)</f>
        <v>Агро-Альянс</v>
      </c>
      <c r="D473" t="str">
        <f>VLOOKUP(Продажи_[[#This Row],[id товара]],Товары_[],2,FALSE)</f>
        <v>Рис</v>
      </c>
      <c r="E473" s="22">
        <v>412</v>
      </c>
      <c r="F473" s="21">
        <f t="shared" si="80"/>
        <v>258.375</v>
      </c>
      <c r="G473" s="26">
        <f t="shared" si="81"/>
        <v>0.59458151910982093</v>
      </c>
      <c r="H473" s="31">
        <f t="shared" si="82"/>
        <v>317.85714285714283</v>
      </c>
      <c r="I473" s="26">
        <f t="shared" si="83"/>
        <v>0.296179775280899</v>
      </c>
      <c r="J473">
        <v>3</v>
      </c>
      <c r="K473" s="22">
        <v>1236</v>
      </c>
      <c r="L473" s="1">
        <v>45165</v>
      </c>
      <c r="M473" t="s">
        <v>73</v>
      </c>
      <c r="N473">
        <v>370</v>
      </c>
      <c r="O473" t="str">
        <f>VLOOKUP(N473,Клиенты_[],4,FALSE)</f>
        <v>да</v>
      </c>
      <c r="P473" s="35">
        <f>VLOOKUP(N473,Клиенты_[],5,FALSE)</f>
        <v>44726</v>
      </c>
      <c r="Q473" s="23">
        <f t="shared" si="84"/>
        <v>439</v>
      </c>
      <c r="R473" t="str">
        <f>VLOOKUP(N473,Клиенты_[],7,FALSE)</f>
        <v>Таджикистан</v>
      </c>
      <c r="S473" s="20" t="str">
        <f>VLOOKUP(N473,Клиенты_[],8,FALSE)</f>
        <v>Кира</v>
      </c>
      <c r="T473" s="20">
        <f t="shared" si="85"/>
        <v>3</v>
      </c>
      <c r="U473" s="20">
        <f t="shared" si="86"/>
        <v>2106</v>
      </c>
      <c r="V473" s="20">
        <f t="shared" si="87"/>
        <v>702</v>
      </c>
      <c r="W473" s="20">
        <f t="shared" si="88"/>
        <v>186</v>
      </c>
      <c r="X473" s="20">
        <f t="shared" si="79"/>
        <v>0.33333333333333331</v>
      </c>
    </row>
    <row r="474" spans="1:24" x14ac:dyDescent="0.3">
      <c r="A474">
        <v>473</v>
      </c>
      <c r="B474">
        <v>7</v>
      </c>
      <c r="C474" t="str">
        <f>VLOOKUP(Продажи_[[#This Row],[id товара]],Товары_[],3,FALSE)</f>
        <v>President</v>
      </c>
      <c r="D474" t="str">
        <f>VLOOKUP(Продажи_[[#This Row],[id товара]],Товары_[],2,FALSE)</f>
        <v>Сыр</v>
      </c>
      <c r="E474" s="22">
        <v>254</v>
      </c>
      <c r="F474" s="21">
        <f t="shared" si="80"/>
        <v>262.63492063492066</v>
      </c>
      <c r="G474" s="26">
        <f t="shared" si="81"/>
        <v>-3.2878036987791681E-2</v>
      </c>
      <c r="H474" s="31">
        <f t="shared" si="82"/>
        <v>238.72222222222223</v>
      </c>
      <c r="I474" s="26">
        <f t="shared" si="83"/>
        <v>6.3998138235978663E-2</v>
      </c>
      <c r="J474">
        <v>2</v>
      </c>
      <c r="K474" s="22">
        <v>508</v>
      </c>
      <c r="L474" s="1">
        <v>45271</v>
      </c>
      <c r="M474" t="s">
        <v>70</v>
      </c>
      <c r="N474">
        <v>76</v>
      </c>
      <c r="O474" t="str">
        <f>VLOOKUP(N474,Клиенты_[],4,FALSE)</f>
        <v>да</v>
      </c>
      <c r="P474" s="35">
        <f>VLOOKUP(N474,Клиенты_[],5,FALSE)</f>
        <v>44575</v>
      </c>
      <c r="Q474" s="23">
        <f t="shared" si="84"/>
        <v>696</v>
      </c>
      <c r="R474" t="str">
        <f>VLOOKUP(N474,Клиенты_[],7,FALSE)</f>
        <v>Беларусь</v>
      </c>
      <c r="S474" s="20" t="str">
        <f>VLOOKUP(N474,Клиенты_[],8,FALSE)</f>
        <v>Василиса</v>
      </c>
      <c r="T474" s="20">
        <f t="shared" si="85"/>
        <v>3</v>
      </c>
      <c r="U474" s="20">
        <f t="shared" si="86"/>
        <v>2148</v>
      </c>
      <c r="V474" s="20">
        <f t="shared" si="87"/>
        <v>716</v>
      </c>
      <c r="W474" s="20">
        <f t="shared" si="88"/>
        <v>122</v>
      </c>
      <c r="X474" s="20">
        <f t="shared" si="79"/>
        <v>0.33333333333333331</v>
      </c>
    </row>
    <row r="475" spans="1:24" x14ac:dyDescent="0.3">
      <c r="A475">
        <v>474</v>
      </c>
      <c r="B475">
        <v>180</v>
      </c>
      <c r="C475" t="str">
        <f>VLOOKUP(Продажи_[[#This Row],[id товара]],Товары_[],3,FALSE)</f>
        <v>Русская картошка</v>
      </c>
      <c r="D475" t="str">
        <f>VLOOKUP(Продажи_[[#This Row],[id товара]],Товары_[],2,FALSE)</f>
        <v>Чипсы</v>
      </c>
      <c r="E475" s="22">
        <v>338</v>
      </c>
      <c r="F475" s="21">
        <f t="shared" si="80"/>
        <v>273.72549019607845</v>
      </c>
      <c r="G475" s="26">
        <f t="shared" si="81"/>
        <v>0.2348137535816619</v>
      </c>
      <c r="H475" s="31">
        <f t="shared" si="82"/>
        <v>241.83333333333334</v>
      </c>
      <c r="I475" s="26">
        <f t="shared" si="83"/>
        <v>0.3976567884217781</v>
      </c>
      <c r="J475">
        <v>3</v>
      </c>
      <c r="K475" s="22">
        <v>1014</v>
      </c>
      <c r="L475" s="1">
        <v>45158</v>
      </c>
      <c r="M475" t="s">
        <v>78</v>
      </c>
      <c r="N475">
        <v>25</v>
      </c>
      <c r="O475" t="str">
        <f>VLOOKUP(N475,Клиенты_[],4,FALSE)</f>
        <v>да</v>
      </c>
      <c r="P475" s="35">
        <f>VLOOKUP(N475,Клиенты_[],5,FALSE)</f>
        <v>44582</v>
      </c>
      <c r="Q475" s="23">
        <f t="shared" si="84"/>
        <v>576</v>
      </c>
      <c r="R475" t="str">
        <f>VLOOKUP(N475,Клиенты_[],7,FALSE)</f>
        <v>Таджикистан</v>
      </c>
      <c r="S475" s="20" t="str">
        <f>VLOOKUP(N475,Клиенты_[],8,FALSE)</f>
        <v>Аггей</v>
      </c>
      <c r="T475" s="20">
        <f t="shared" si="85"/>
        <v>5</v>
      </c>
      <c r="U475" s="20">
        <f t="shared" si="86"/>
        <v>3684</v>
      </c>
      <c r="V475" s="20">
        <f t="shared" si="87"/>
        <v>736.8</v>
      </c>
      <c r="W475" s="20">
        <f t="shared" si="88"/>
        <v>186</v>
      </c>
      <c r="X475" s="20">
        <f t="shared" si="79"/>
        <v>0.2</v>
      </c>
    </row>
    <row r="476" spans="1:24" x14ac:dyDescent="0.3">
      <c r="A476">
        <v>475</v>
      </c>
      <c r="B476">
        <v>194</v>
      </c>
      <c r="C476" t="str">
        <f>VLOOKUP(Продажи_[[#This Row],[id товара]],Товары_[],3,FALSE)</f>
        <v>Салта</v>
      </c>
      <c r="D476" t="str">
        <f>VLOOKUP(Продажи_[[#This Row],[id товара]],Товары_[],2,FALSE)</f>
        <v>Соль</v>
      </c>
      <c r="E476" s="22">
        <v>268</v>
      </c>
      <c r="F476" s="21">
        <f t="shared" si="80"/>
        <v>264.8679245283019</v>
      </c>
      <c r="G476" s="26">
        <f t="shared" si="81"/>
        <v>1.1825046302892162E-2</v>
      </c>
      <c r="H476" s="31">
        <f t="shared" si="82"/>
        <v>273.7</v>
      </c>
      <c r="I476" s="26">
        <f t="shared" si="83"/>
        <v>-2.0825721592985014E-2</v>
      </c>
      <c r="J476">
        <v>5</v>
      </c>
      <c r="K476" s="22">
        <v>1340</v>
      </c>
      <c r="L476" s="1">
        <v>45408</v>
      </c>
      <c r="M476" t="s">
        <v>80</v>
      </c>
      <c r="N476">
        <v>80</v>
      </c>
      <c r="O476" t="str">
        <f>VLOOKUP(N476,Клиенты_[],4,FALSE)</f>
        <v>нет</v>
      </c>
      <c r="P476" s="35">
        <f>VLOOKUP(N476,Клиенты_[],5,FALSE)</f>
        <v>44623</v>
      </c>
      <c r="Q476" s="23">
        <f t="shared" si="84"/>
        <v>785</v>
      </c>
      <c r="R476" t="str">
        <f>VLOOKUP(N476,Клиенты_[],7,FALSE)</f>
        <v>Беларусь</v>
      </c>
      <c r="S476" s="20" t="str">
        <f>VLOOKUP(N476,Клиенты_[],8,FALSE)</f>
        <v>Рубен</v>
      </c>
      <c r="T476" s="20">
        <f t="shared" si="85"/>
        <v>4</v>
      </c>
      <c r="U476" s="20">
        <f t="shared" si="86"/>
        <v>2588</v>
      </c>
      <c r="V476" s="20">
        <f t="shared" si="87"/>
        <v>647</v>
      </c>
      <c r="W476" s="20">
        <f t="shared" si="88"/>
        <v>122</v>
      </c>
      <c r="X476" s="20">
        <f t="shared" si="79"/>
        <v>0.25</v>
      </c>
    </row>
    <row r="477" spans="1:24" x14ac:dyDescent="0.3">
      <c r="A477">
        <v>476</v>
      </c>
      <c r="B477">
        <v>312</v>
      </c>
      <c r="C477" t="str">
        <f>VLOOKUP(Продажи_[[#This Row],[id товара]],Товары_[],3,FALSE)</f>
        <v>Каравай</v>
      </c>
      <c r="D477" t="str">
        <f>VLOOKUP(Продажи_[[#This Row],[id товара]],Товары_[],2,FALSE)</f>
        <v>Хлеб</v>
      </c>
      <c r="E477" s="22">
        <v>223</v>
      </c>
      <c r="F477" s="21">
        <f t="shared" si="80"/>
        <v>300.31818181818181</v>
      </c>
      <c r="G477" s="26">
        <f t="shared" si="81"/>
        <v>-0.2574542152262751</v>
      </c>
      <c r="H477" s="31">
        <f t="shared" si="82"/>
        <v>331.16666666666669</v>
      </c>
      <c r="I477" s="26">
        <f t="shared" si="83"/>
        <v>-0.32662304982385515</v>
      </c>
      <c r="J477">
        <v>2</v>
      </c>
      <c r="K477" s="22">
        <v>446</v>
      </c>
      <c r="L477" s="1">
        <v>44991</v>
      </c>
      <c r="M477" t="s">
        <v>69</v>
      </c>
      <c r="N477">
        <v>276</v>
      </c>
      <c r="O477" t="str">
        <f>VLOOKUP(N477,Клиенты_[],4,FALSE)</f>
        <v>нет</v>
      </c>
      <c r="P477" s="35">
        <f>VLOOKUP(N477,Клиенты_[],5,FALSE)</f>
        <v>44632</v>
      </c>
      <c r="Q477" s="23">
        <f t="shared" si="84"/>
        <v>359</v>
      </c>
      <c r="R477" t="str">
        <f>VLOOKUP(N477,Клиенты_[],7,FALSE)</f>
        <v>Таджикистан</v>
      </c>
      <c r="S477" s="20" t="str">
        <f>VLOOKUP(N477,Клиенты_[],8,FALSE)</f>
        <v>Арефий</v>
      </c>
      <c r="T477" s="20">
        <f t="shared" si="85"/>
        <v>4</v>
      </c>
      <c r="U477" s="20">
        <f t="shared" si="86"/>
        <v>3546</v>
      </c>
      <c r="V477" s="20">
        <f t="shared" si="87"/>
        <v>886.5</v>
      </c>
      <c r="W477" s="20">
        <f t="shared" si="88"/>
        <v>186</v>
      </c>
      <c r="X477" s="20">
        <f t="shared" si="79"/>
        <v>0.25</v>
      </c>
    </row>
    <row r="478" spans="1:24" x14ac:dyDescent="0.3">
      <c r="A478">
        <v>477</v>
      </c>
      <c r="B478">
        <v>235</v>
      </c>
      <c r="C478" t="str">
        <f>VLOOKUP(Продажи_[[#This Row],[id товара]],Товары_[],3,FALSE)</f>
        <v>Русский Хлеб</v>
      </c>
      <c r="D478" t="str">
        <f>VLOOKUP(Продажи_[[#This Row],[id товара]],Товары_[],2,FALSE)</f>
        <v>Хлеб</v>
      </c>
      <c r="E478" s="22">
        <v>455</v>
      </c>
      <c r="F478" s="21">
        <f t="shared" si="80"/>
        <v>300.31818181818181</v>
      </c>
      <c r="G478" s="26">
        <f t="shared" si="81"/>
        <v>0.51505978507643402</v>
      </c>
      <c r="H478" s="31">
        <f t="shared" si="82"/>
        <v>316.60000000000002</v>
      </c>
      <c r="I478" s="26">
        <f t="shared" si="83"/>
        <v>0.4371446620341124</v>
      </c>
      <c r="J478">
        <v>5</v>
      </c>
      <c r="K478" s="22">
        <v>2275</v>
      </c>
      <c r="L478" s="1">
        <v>45038</v>
      </c>
      <c r="M478" t="s">
        <v>82</v>
      </c>
      <c r="N478">
        <v>71</v>
      </c>
      <c r="O478" t="str">
        <f>VLOOKUP(N478,Клиенты_[],4,FALSE)</f>
        <v>да</v>
      </c>
      <c r="P478" s="35">
        <f>VLOOKUP(N478,Клиенты_[],5,FALSE)</f>
        <v>44762</v>
      </c>
      <c r="Q478" s="23">
        <f t="shared" si="84"/>
        <v>276</v>
      </c>
      <c r="R478" t="str">
        <f>VLOOKUP(N478,Клиенты_[],7,FALSE)</f>
        <v>Украина</v>
      </c>
      <c r="S478" s="20" t="str">
        <f>VLOOKUP(N478,Клиенты_[],8,FALSE)</f>
        <v>Алина</v>
      </c>
      <c r="T478" s="20">
        <f t="shared" si="85"/>
        <v>5</v>
      </c>
      <c r="U478" s="20">
        <f t="shared" si="86"/>
        <v>4375</v>
      </c>
      <c r="V478" s="20">
        <f t="shared" si="87"/>
        <v>875</v>
      </c>
      <c r="W478" s="20">
        <f t="shared" si="88"/>
        <v>187</v>
      </c>
      <c r="X478" s="20">
        <f t="shared" si="79"/>
        <v>0.2</v>
      </c>
    </row>
    <row r="479" spans="1:24" x14ac:dyDescent="0.3">
      <c r="A479">
        <v>478</v>
      </c>
      <c r="B479">
        <v>399</v>
      </c>
      <c r="C479" t="str">
        <f>VLOOKUP(Продажи_[[#This Row],[id товара]],Товары_[],3,FALSE)</f>
        <v>Хлебный Дом</v>
      </c>
      <c r="D479" t="str">
        <f>VLOOKUP(Продажи_[[#This Row],[id товара]],Товары_[],2,FALSE)</f>
        <v>Хлеб</v>
      </c>
      <c r="E479" s="22">
        <v>379</v>
      </c>
      <c r="F479" s="21">
        <f t="shared" si="80"/>
        <v>300.31818181818181</v>
      </c>
      <c r="G479" s="26">
        <f t="shared" si="81"/>
        <v>0.26199485394278788</v>
      </c>
      <c r="H479" s="31">
        <f t="shared" si="82"/>
        <v>281.73333333333335</v>
      </c>
      <c r="I479" s="26">
        <f t="shared" si="83"/>
        <v>0.34524372929484137</v>
      </c>
      <c r="J479">
        <v>1</v>
      </c>
      <c r="K479" s="22">
        <v>379</v>
      </c>
      <c r="L479" s="1">
        <v>45188</v>
      </c>
      <c r="M479" t="s">
        <v>85</v>
      </c>
      <c r="N479">
        <v>12</v>
      </c>
      <c r="O479" t="str">
        <f>VLOOKUP(N479,Клиенты_[],4,FALSE)</f>
        <v>да</v>
      </c>
      <c r="P479" s="35">
        <f>VLOOKUP(N479,Клиенты_[],5,FALSE)</f>
        <v>44842</v>
      </c>
      <c r="Q479" s="23">
        <f t="shared" si="84"/>
        <v>346</v>
      </c>
      <c r="R479" t="str">
        <f>VLOOKUP(N479,Клиенты_[],7,FALSE)</f>
        <v>Беларусь</v>
      </c>
      <c r="S479" s="20" t="str">
        <f>VLOOKUP(N479,Клиенты_[],8,FALSE)</f>
        <v>Никодим</v>
      </c>
      <c r="T479" s="20">
        <f t="shared" si="85"/>
        <v>3</v>
      </c>
      <c r="U479" s="20">
        <f t="shared" si="86"/>
        <v>1819</v>
      </c>
      <c r="V479" s="20">
        <f t="shared" si="87"/>
        <v>606.33333333333337</v>
      </c>
      <c r="W479" s="20">
        <f t="shared" si="88"/>
        <v>122</v>
      </c>
      <c r="X479" s="20">
        <f t="shared" si="79"/>
        <v>0.33333333333333331</v>
      </c>
    </row>
    <row r="480" spans="1:24" x14ac:dyDescent="0.3">
      <c r="A480">
        <v>479</v>
      </c>
      <c r="B480">
        <v>494</v>
      </c>
      <c r="C480" t="str">
        <f>VLOOKUP(Продажи_[[#This Row],[id товара]],Товары_[],3,FALSE)</f>
        <v>Сырная долина</v>
      </c>
      <c r="D480" t="str">
        <f>VLOOKUP(Продажи_[[#This Row],[id товара]],Товары_[],2,FALSE)</f>
        <v>Сыр</v>
      </c>
      <c r="E480" s="22">
        <v>216</v>
      </c>
      <c r="F480" s="21">
        <f t="shared" si="80"/>
        <v>262.63492063492066</v>
      </c>
      <c r="G480" s="26">
        <f t="shared" si="81"/>
        <v>-0.17756557476127166</v>
      </c>
      <c r="H480" s="31">
        <f t="shared" si="82"/>
        <v>271</v>
      </c>
      <c r="I480" s="26">
        <f t="shared" si="83"/>
        <v>-0.20295202952029523</v>
      </c>
      <c r="J480">
        <v>3</v>
      </c>
      <c r="K480" s="22">
        <v>648</v>
      </c>
      <c r="L480" s="1">
        <v>45009</v>
      </c>
      <c r="M480" t="s">
        <v>82</v>
      </c>
      <c r="N480">
        <v>9</v>
      </c>
      <c r="O480" t="str">
        <f>VLOOKUP(N480,Клиенты_[],4,FALSE)</f>
        <v>да</v>
      </c>
      <c r="P480" s="35">
        <f>VLOOKUP(N480,Клиенты_[],5,FALSE)</f>
        <v>44900</v>
      </c>
      <c r="Q480" s="23">
        <f t="shared" si="84"/>
        <v>109</v>
      </c>
      <c r="R480" t="str">
        <f>VLOOKUP(N480,Клиенты_[],7,FALSE)</f>
        <v>Таджикистан</v>
      </c>
      <c r="S480" s="20" t="str">
        <f>VLOOKUP(N480,Клиенты_[],8,FALSE)</f>
        <v>Милан</v>
      </c>
      <c r="T480" s="20">
        <f t="shared" si="85"/>
        <v>5</v>
      </c>
      <c r="U480" s="20">
        <f t="shared" si="86"/>
        <v>4200</v>
      </c>
      <c r="V480" s="20">
        <f t="shared" si="87"/>
        <v>840</v>
      </c>
      <c r="W480" s="20">
        <f t="shared" si="88"/>
        <v>186</v>
      </c>
      <c r="X480" s="20">
        <f t="shared" si="79"/>
        <v>0.2</v>
      </c>
    </row>
    <row r="481" spans="1:24" x14ac:dyDescent="0.3">
      <c r="A481">
        <v>480</v>
      </c>
      <c r="B481">
        <v>458</v>
      </c>
      <c r="C481" t="str">
        <f>VLOOKUP(Продажи_[[#This Row],[id товара]],Товары_[],3,FALSE)</f>
        <v>Борилла</v>
      </c>
      <c r="D481" t="str">
        <f>VLOOKUP(Продажи_[[#This Row],[id товара]],Товары_[],2,FALSE)</f>
        <v>Макароны</v>
      </c>
      <c r="E481" s="22">
        <v>469</v>
      </c>
      <c r="F481" s="21">
        <f t="shared" si="80"/>
        <v>265.47674418604652</v>
      </c>
      <c r="G481" s="26">
        <f t="shared" si="81"/>
        <v>0.76663308659279039</v>
      </c>
      <c r="H481" s="31">
        <f t="shared" si="82"/>
        <v>236.27586206896552</v>
      </c>
      <c r="I481" s="26">
        <f t="shared" si="83"/>
        <v>0.98496789258610629</v>
      </c>
      <c r="J481">
        <v>4</v>
      </c>
      <c r="K481" s="22">
        <v>1876</v>
      </c>
      <c r="L481" s="1">
        <v>45411</v>
      </c>
      <c r="M481" t="s">
        <v>78</v>
      </c>
      <c r="N481">
        <v>51</v>
      </c>
      <c r="O481" t="str">
        <f>VLOOKUP(N481,Клиенты_[],4,FALSE)</f>
        <v>нет</v>
      </c>
      <c r="P481" s="35">
        <f>VLOOKUP(N481,Клиенты_[],5,FALSE)</f>
        <v>44605</v>
      </c>
      <c r="Q481" s="23">
        <f t="shared" si="84"/>
        <v>806</v>
      </c>
      <c r="R481" t="str">
        <f>VLOOKUP(N481,Клиенты_[],7,FALSE)</f>
        <v>Узбекистан</v>
      </c>
      <c r="S481" s="20" t="str">
        <f>VLOOKUP(N481,Клиенты_[],8,FALSE)</f>
        <v>Костина</v>
      </c>
      <c r="T481" s="20">
        <f t="shared" si="85"/>
        <v>2</v>
      </c>
      <c r="U481" s="20">
        <f t="shared" si="86"/>
        <v>1977</v>
      </c>
      <c r="V481" s="20">
        <f t="shared" si="87"/>
        <v>988.5</v>
      </c>
      <c r="W481" s="20">
        <f t="shared" si="88"/>
        <v>191</v>
      </c>
      <c r="X481" s="20">
        <f t="shared" si="79"/>
        <v>0.5</v>
      </c>
    </row>
    <row r="482" spans="1:24" x14ac:dyDescent="0.3">
      <c r="A482">
        <v>481</v>
      </c>
      <c r="B482">
        <v>193</v>
      </c>
      <c r="C482" t="str">
        <f>VLOOKUP(Продажи_[[#This Row],[id товара]],Товары_[],3,FALSE)</f>
        <v>Салта</v>
      </c>
      <c r="D482" t="str">
        <f>VLOOKUP(Продажи_[[#This Row],[id товара]],Товары_[],2,FALSE)</f>
        <v>Соль</v>
      </c>
      <c r="E482" s="22">
        <v>94</v>
      </c>
      <c r="F482" s="21">
        <f t="shared" si="80"/>
        <v>264.8679245283019</v>
      </c>
      <c r="G482" s="26">
        <f t="shared" si="81"/>
        <v>-0.64510614047585135</v>
      </c>
      <c r="H482" s="31">
        <f t="shared" si="82"/>
        <v>273.7</v>
      </c>
      <c r="I482" s="26">
        <f t="shared" si="83"/>
        <v>-0.65655827548410661</v>
      </c>
      <c r="J482">
        <v>3</v>
      </c>
      <c r="K482" s="22">
        <v>282</v>
      </c>
      <c r="L482" s="1">
        <v>45106</v>
      </c>
      <c r="M482" t="s">
        <v>68</v>
      </c>
      <c r="N482">
        <v>370</v>
      </c>
      <c r="O482" t="str">
        <f>VLOOKUP(N482,Клиенты_[],4,FALSE)</f>
        <v>да</v>
      </c>
      <c r="P482" s="35">
        <f>VLOOKUP(N482,Клиенты_[],5,FALSE)</f>
        <v>44726</v>
      </c>
      <c r="Q482" s="23">
        <f t="shared" si="84"/>
        <v>380</v>
      </c>
      <c r="R482" t="str">
        <f>VLOOKUP(N482,Клиенты_[],7,FALSE)</f>
        <v>Таджикистан</v>
      </c>
      <c r="S482" s="20" t="str">
        <f>VLOOKUP(N482,Клиенты_[],8,FALSE)</f>
        <v>Кира</v>
      </c>
      <c r="T482" s="20">
        <f t="shared" si="85"/>
        <v>3</v>
      </c>
      <c r="U482" s="20">
        <f t="shared" si="86"/>
        <v>2106</v>
      </c>
      <c r="V482" s="20">
        <f t="shared" si="87"/>
        <v>702</v>
      </c>
      <c r="W482" s="20">
        <f t="shared" si="88"/>
        <v>186</v>
      </c>
      <c r="X482" s="20">
        <f t="shared" si="79"/>
        <v>0.33333333333333331</v>
      </c>
    </row>
    <row r="483" spans="1:24" x14ac:dyDescent="0.3">
      <c r="A483">
        <v>482</v>
      </c>
      <c r="B483">
        <v>450</v>
      </c>
      <c r="C483" t="str">
        <f>VLOOKUP(Продажи_[[#This Row],[id товара]],Товары_[],3,FALSE)</f>
        <v>Хлебный Дом</v>
      </c>
      <c r="D483" t="str">
        <f>VLOOKUP(Продажи_[[#This Row],[id товара]],Товары_[],2,FALSE)</f>
        <v>Хлеб</v>
      </c>
      <c r="E483" s="22">
        <v>494</v>
      </c>
      <c r="F483" s="21">
        <f t="shared" si="80"/>
        <v>300.31818181818181</v>
      </c>
      <c r="G483" s="26">
        <f t="shared" si="81"/>
        <v>0.64492205236869982</v>
      </c>
      <c r="H483" s="31">
        <f t="shared" si="82"/>
        <v>281.73333333333335</v>
      </c>
      <c r="I483" s="26">
        <f t="shared" si="83"/>
        <v>0.75343114055844751</v>
      </c>
      <c r="J483">
        <v>4</v>
      </c>
      <c r="K483" s="22">
        <v>1976</v>
      </c>
      <c r="L483" s="1">
        <v>45004</v>
      </c>
      <c r="M483" t="s">
        <v>83</v>
      </c>
      <c r="N483">
        <v>17</v>
      </c>
      <c r="O483" t="str">
        <f>VLOOKUP(N483,Клиенты_[],4,FALSE)</f>
        <v>нет</v>
      </c>
      <c r="P483" s="35">
        <f>VLOOKUP(N483,Клиенты_[],5,FALSE)</f>
        <v>44877</v>
      </c>
      <c r="Q483" s="23">
        <f t="shared" si="84"/>
        <v>127</v>
      </c>
      <c r="R483" t="str">
        <f>VLOOKUP(N483,Клиенты_[],7,FALSE)</f>
        <v>Таджикистан</v>
      </c>
      <c r="S483" s="20" t="str">
        <f>VLOOKUP(N483,Клиенты_[],8,FALSE)</f>
        <v>Валентина</v>
      </c>
      <c r="T483" s="20">
        <f t="shared" si="85"/>
        <v>2</v>
      </c>
      <c r="U483" s="20">
        <f t="shared" si="86"/>
        <v>3496</v>
      </c>
      <c r="V483" s="20">
        <f t="shared" si="87"/>
        <v>1748</v>
      </c>
      <c r="W483" s="20">
        <f t="shared" si="88"/>
        <v>186</v>
      </c>
      <c r="X483" s="20">
        <f t="shared" si="79"/>
        <v>0.5</v>
      </c>
    </row>
    <row r="484" spans="1:24" x14ac:dyDescent="0.3">
      <c r="A484">
        <v>483</v>
      </c>
      <c r="B484">
        <v>334</v>
      </c>
      <c r="C484" t="str">
        <f>VLOOKUP(Продажи_[[#This Row],[id товара]],Товары_[],3,FALSE)</f>
        <v>Домик в деревне</v>
      </c>
      <c r="D484" t="str">
        <f>VLOOKUP(Продажи_[[#This Row],[id товара]],Товары_[],2,FALSE)</f>
        <v>Молоко</v>
      </c>
      <c r="E484" s="22">
        <v>309</v>
      </c>
      <c r="F484" s="21">
        <f t="shared" si="80"/>
        <v>294.95238095238096</v>
      </c>
      <c r="G484" s="26">
        <f t="shared" si="81"/>
        <v>4.7626735550532651E-2</v>
      </c>
      <c r="H484" s="31">
        <f t="shared" si="82"/>
        <v>274.77777777777777</v>
      </c>
      <c r="I484" s="26">
        <f t="shared" si="83"/>
        <v>0.12454508693894062</v>
      </c>
      <c r="J484">
        <v>5</v>
      </c>
      <c r="K484" s="22">
        <v>1545</v>
      </c>
      <c r="L484" s="1">
        <v>45003</v>
      </c>
      <c r="M484" t="s">
        <v>72</v>
      </c>
      <c r="N484">
        <v>39</v>
      </c>
      <c r="O484" t="str">
        <f>VLOOKUP(N484,Клиенты_[],4,FALSE)</f>
        <v>да</v>
      </c>
      <c r="P484" s="35">
        <f>VLOOKUP(N484,Клиенты_[],5,FALSE)</f>
        <v>44653</v>
      </c>
      <c r="Q484" s="23">
        <f t="shared" si="84"/>
        <v>350</v>
      </c>
      <c r="R484" t="str">
        <f>VLOOKUP(N484,Клиенты_[],7,FALSE)</f>
        <v>Беларусь</v>
      </c>
      <c r="S484" s="20" t="str">
        <f>VLOOKUP(N484,Клиенты_[],8,FALSE)</f>
        <v>Олимпий</v>
      </c>
      <c r="T484" s="20">
        <f t="shared" si="85"/>
        <v>2</v>
      </c>
      <c r="U484" s="20">
        <f t="shared" si="86"/>
        <v>2189</v>
      </c>
      <c r="V484" s="20">
        <f t="shared" si="87"/>
        <v>1094.5</v>
      </c>
      <c r="W484" s="20">
        <f t="shared" si="88"/>
        <v>122</v>
      </c>
      <c r="X484" s="20">
        <f t="shared" si="79"/>
        <v>0.5</v>
      </c>
    </row>
    <row r="485" spans="1:24" x14ac:dyDescent="0.3">
      <c r="A485">
        <v>484</v>
      </c>
      <c r="B485">
        <v>115</v>
      </c>
      <c r="C485" t="str">
        <f>VLOOKUP(Продажи_[[#This Row],[id товара]],Товары_[],3,FALSE)</f>
        <v>President</v>
      </c>
      <c r="D485" t="str">
        <f>VLOOKUP(Продажи_[[#This Row],[id товара]],Товары_[],2,FALSE)</f>
        <v>Сыр</v>
      </c>
      <c r="E485" s="22">
        <v>118</v>
      </c>
      <c r="F485" s="21">
        <f t="shared" si="80"/>
        <v>262.63492063492066</v>
      </c>
      <c r="G485" s="26">
        <f t="shared" si="81"/>
        <v>-0.55070711954550955</v>
      </c>
      <c r="H485" s="31">
        <f t="shared" si="82"/>
        <v>238.72222222222223</v>
      </c>
      <c r="I485" s="26">
        <f t="shared" si="83"/>
        <v>-0.50570165231556907</v>
      </c>
      <c r="J485">
        <v>1</v>
      </c>
      <c r="K485" s="22">
        <v>118</v>
      </c>
      <c r="L485" s="1">
        <v>45327</v>
      </c>
      <c r="M485" t="s">
        <v>67</v>
      </c>
      <c r="N485">
        <v>481</v>
      </c>
      <c r="O485" t="str">
        <f>VLOOKUP(N485,Клиенты_[],4,FALSE)</f>
        <v>да</v>
      </c>
      <c r="P485" s="35">
        <f>VLOOKUP(N485,Клиенты_[],5,FALSE)</f>
        <v>44756</v>
      </c>
      <c r="Q485" s="23">
        <f t="shared" si="84"/>
        <v>571</v>
      </c>
      <c r="R485" t="str">
        <f>VLOOKUP(N485,Клиенты_[],7,FALSE)</f>
        <v>Беларусь</v>
      </c>
      <c r="S485" s="20" t="str">
        <f>VLOOKUP(N485,Клиенты_[],8,FALSE)</f>
        <v>Лидия</v>
      </c>
      <c r="T485" s="20">
        <f t="shared" si="85"/>
        <v>5</v>
      </c>
      <c r="U485" s="20">
        <f t="shared" si="86"/>
        <v>2576</v>
      </c>
      <c r="V485" s="20">
        <f t="shared" si="87"/>
        <v>515.20000000000005</v>
      </c>
      <c r="W485" s="20">
        <f t="shared" si="88"/>
        <v>122</v>
      </c>
      <c r="X485" s="20">
        <f t="shared" si="79"/>
        <v>0.2</v>
      </c>
    </row>
    <row r="486" spans="1:24" x14ac:dyDescent="0.3">
      <c r="A486">
        <v>485</v>
      </c>
      <c r="B486">
        <v>163</v>
      </c>
      <c r="C486" t="str">
        <f>VLOOKUP(Продажи_[[#This Row],[id товара]],Товары_[],3,FALSE)</f>
        <v>Экстра</v>
      </c>
      <c r="D486" t="str">
        <f>VLOOKUP(Продажи_[[#This Row],[id товара]],Товары_[],2,FALSE)</f>
        <v>Соль</v>
      </c>
      <c r="E486" s="22">
        <v>344</v>
      </c>
      <c r="F486" s="21">
        <f t="shared" si="80"/>
        <v>264.8679245283019</v>
      </c>
      <c r="G486" s="26">
        <f t="shared" si="81"/>
        <v>0.298760507194757</v>
      </c>
      <c r="H486" s="31">
        <f t="shared" si="82"/>
        <v>320.84615384615387</v>
      </c>
      <c r="I486" s="26">
        <f t="shared" si="83"/>
        <v>7.2164948453608213E-2</v>
      </c>
      <c r="J486">
        <v>1</v>
      </c>
      <c r="K486" s="22">
        <v>344</v>
      </c>
      <c r="L486" s="1">
        <v>45188</v>
      </c>
      <c r="M486" t="s">
        <v>68</v>
      </c>
      <c r="N486">
        <v>363</v>
      </c>
      <c r="O486" t="str">
        <f>VLOOKUP(N486,Клиенты_[],4,FALSE)</f>
        <v>нет</v>
      </c>
      <c r="P486" s="35">
        <f>VLOOKUP(N486,Клиенты_[],5,FALSE)</f>
        <v>44675</v>
      </c>
      <c r="Q486" s="23">
        <f t="shared" si="84"/>
        <v>513</v>
      </c>
      <c r="R486" t="str">
        <f>VLOOKUP(N486,Клиенты_[],7,FALSE)</f>
        <v>Узбекистан</v>
      </c>
      <c r="S486" s="20" t="str">
        <f>VLOOKUP(N486,Клиенты_[],8,FALSE)</f>
        <v>Сорокина</v>
      </c>
      <c r="T486" s="20">
        <f t="shared" si="85"/>
        <v>2</v>
      </c>
      <c r="U486" s="20">
        <f t="shared" si="86"/>
        <v>648</v>
      </c>
      <c r="V486" s="20">
        <f t="shared" si="87"/>
        <v>324</v>
      </c>
      <c r="W486" s="20">
        <f t="shared" si="88"/>
        <v>191</v>
      </c>
      <c r="X486" s="20">
        <f t="shared" si="79"/>
        <v>0.5</v>
      </c>
    </row>
    <row r="487" spans="1:24" x14ac:dyDescent="0.3">
      <c r="A487">
        <v>987</v>
      </c>
      <c r="B487">
        <v>361</v>
      </c>
      <c r="C487" t="str">
        <f>VLOOKUP(Продажи_[[#This Row],[id товара]],Товары_[],3,FALSE)</f>
        <v>Сава</v>
      </c>
      <c r="D487" t="str">
        <f>VLOOKUP(Продажи_[[#This Row],[id товара]],Товары_[],2,FALSE)</f>
        <v>Мясо</v>
      </c>
      <c r="E487" s="22">
        <v>283</v>
      </c>
      <c r="F487" s="21">
        <f t="shared" si="80"/>
        <v>271.74545454545455</v>
      </c>
      <c r="G487" s="26">
        <f t="shared" si="81"/>
        <v>4.141576341496056E-2</v>
      </c>
      <c r="H487" s="31">
        <f t="shared" si="82"/>
        <v>212.8125</v>
      </c>
      <c r="I487" s="26">
        <f t="shared" si="83"/>
        <v>0.32980910425844345</v>
      </c>
      <c r="J487">
        <v>5</v>
      </c>
      <c r="K487" s="22">
        <v>1415</v>
      </c>
      <c r="L487" s="1">
        <v>45133</v>
      </c>
      <c r="M487" t="s">
        <v>66</v>
      </c>
      <c r="N487">
        <v>274</v>
      </c>
      <c r="O487" t="str">
        <f>VLOOKUP(N487,Клиенты_[],4,FALSE)</f>
        <v>да</v>
      </c>
      <c r="P487" s="35">
        <f>VLOOKUP(N487,Клиенты_[],5,FALSE)</f>
        <v>44607</v>
      </c>
      <c r="Q487" s="23">
        <f t="shared" si="84"/>
        <v>526</v>
      </c>
      <c r="R487" t="str">
        <f>VLOOKUP(N487,Клиенты_[],7,FALSE)</f>
        <v>Россия</v>
      </c>
      <c r="S487" s="20" t="str">
        <f>VLOOKUP(N487,Клиенты_[],8,FALSE)</f>
        <v>Сорокина</v>
      </c>
      <c r="T487" s="20">
        <f t="shared" si="85"/>
        <v>2</v>
      </c>
      <c r="U487" s="20">
        <f t="shared" si="86"/>
        <v>1997</v>
      </c>
      <c r="V487" s="20">
        <f t="shared" si="87"/>
        <v>998.5</v>
      </c>
      <c r="W487" s="20">
        <f t="shared" si="88"/>
        <v>314</v>
      </c>
      <c r="X487" s="20">
        <f t="shared" si="79"/>
        <v>0.5</v>
      </c>
    </row>
    <row r="488" spans="1:24" x14ac:dyDescent="0.3">
      <c r="A488">
        <v>487</v>
      </c>
      <c r="B488">
        <v>129</v>
      </c>
      <c r="C488" t="str">
        <f>VLOOKUP(Продажи_[[#This Row],[id товара]],Товары_[],3,FALSE)</f>
        <v>Агрокомплекс</v>
      </c>
      <c r="D488" t="str">
        <f>VLOOKUP(Продажи_[[#This Row],[id товара]],Товары_[],2,FALSE)</f>
        <v>Мясо</v>
      </c>
      <c r="E488" s="22">
        <v>328</v>
      </c>
      <c r="F488" s="21">
        <f t="shared" si="80"/>
        <v>271.74545454545455</v>
      </c>
      <c r="G488" s="26">
        <f t="shared" si="81"/>
        <v>0.20701190954101434</v>
      </c>
      <c r="H488" s="31">
        <f t="shared" si="82"/>
        <v>311.2</v>
      </c>
      <c r="I488" s="26">
        <f t="shared" si="83"/>
        <v>5.3984575835475557E-2</v>
      </c>
      <c r="J488">
        <v>4</v>
      </c>
      <c r="K488" s="22">
        <v>1312</v>
      </c>
      <c r="L488" s="1">
        <v>45304</v>
      </c>
      <c r="M488" t="s">
        <v>74</v>
      </c>
      <c r="N488">
        <v>127</v>
      </c>
      <c r="O488" t="str">
        <f>VLOOKUP(N488,Клиенты_[],4,FALSE)</f>
        <v>нет</v>
      </c>
      <c r="P488" s="35">
        <f>VLOOKUP(N488,Клиенты_[],5,FALSE)</f>
        <v>44914</v>
      </c>
      <c r="Q488" s="23">
        <f t="shared" si="84"/>
        <v>390</v>
      </c>
      <c r="R488" t="str">
        <f>VLOOKUP(N488,Клиенты_[],7,FALSE)</f>
        <v>Украина</v>
      </c>
      <c r="S488" s="20" t="str">
        <f>VLOOKUP(N488,Клиенты_[],8,FALSE)</f>
        <v>Аристарх</v>
      </c>
      <c r="T488" s="20">
        <f t="shared" si="85"/>
        <v>2</v>
      </c>
      <c r="U488" s="20">
        <f t="shared" si="86"/>
        <v>1464</v>
      </c>
      <c r="V488" s="20">
        <f t="shared" si="87"/>
        <v>732</v>
      </c>
      <c r="W488" s="20">
        <f t="shared" si="88"/>
        <v>187</v>
      </c>
      <c r="X488" s="20">
        <f t="shared" si="79"/>
        <v>0.5</v>
      </c>
    </row>
    <row r="489" spans="1:24" x14ac:dyDescent="0.3">
      <c r="A489">
        <v>488</v>
      </c>
      <c r="B489">
        <v>12</v>
      </c>
      <c r="C489" t="str">
        <f>VLOOKUP(Продажи_[[#This Row],[id товара]],Товары_[],3,FALSE)</f>
        <v>Макфа</v>
      </c>
      <c r="D489" t="str">
        <f>VLOOKUP(Продажи_[[#This Row],[id товара]],Товары_[],2,FALSE)</f>
        <v>Макароны</v>
      </c>
      <c r="E489" s="22">
        <v>357</v>
      </c>
      <c r="F489" s="21">
        <f t="shared" si="80"/>
        <v>265.47674418604652</v>
      </c>
      <c r="G489" s="26">
        <f t="shared" si="81"/>
        <v>0.34475055845122848</v>
      </c>
      <c r="H489" s="31">
        <f t="shared" si="82"/>
        <v>329.27272727272725</v>
      </c>
      <c r="I489" s="26">
        <f t="shared" si="83"/>
        <v>8.4207620099392644E-2</v>
      </c>
      <c r="J489">
        <v>1</v>
      </c>
      <c r="K489" s="22">
        <v>357</v>
      </c>
      <c r="L489" s="1">
        <v>45369</v>
      </c>
      <c r="M489" t="s">
        <v>68</v>
      </c>
      <c r="N489">
        <v>221</v>
      </c>
      <c r="O489" t="str">
        <f>VLOOKUP(N489,Клиенты_[],4,FALSE)</f>
        <v>да</v>
      </c>
      <c r="P489" s="35">
        <f>VLOOKUP(N489,Клиенты_[],5,FALSE)</f>
        <v>44820</v>
      </c>
      <c r="Q489" s="23">
        <f t="shared" si="84"/>
        <v>549</v>
      </c>
      <c r="R489" t="str">
        <f>VLOOKUP(N489,Клиенты_[],7,FALSE)</f>
        <v>Таджикистан</v>
      </c>
      <c r="S489" s="20" t="str">
        <f>VLOOKUP(N489,Клиенты_[],8,FALSE)</f>
        <v>Демид</v>
      </c>
      <c r="T489" s="20">
        <f t="shared" si="85"/>
        <v>3</v>
      </c>
      <c r="U489" s="20">
        <f t="shared" si="86"/>
        <v>1861</v>
      </c>
      <c r="V489" s="20">
        <f t="shared" si="87"/>
        <v>620.33333333333337</v>
      </c>
      <c r="W489" s="20">
        <f t="shared" si="88"/>
        <v>186</v>
      </c>
      <c r="X489" s="20">
        <f t="shared" si="79"/>
        <v>0.33333333333333331</v>
      </c>
    </row>
    <row r="490" spans="1:24" x14ac:dyDescent="0.3">
      <c r="A490">
        <v>339</v>
      </c>
      <c r="B490">
        <v>204</v>
      </c>
      <c r="C490" t="str">
        <f>VLOOKUP(Продажи_[[#This Row],[id товара]],Товары_[],3,FALSE)</f>
        <v>Юбилейное</v>
      </c>
      <c r="D490" t="str">
        <f>VLOOKUP(Продажи_[[#This Row],[id товара]],Товары_[],2,FALSE)</f>
        <v>Печенье</v>
      </c>
      <c r="E490" s="22">
        <v>279</v>
      </c>
      <c r="F490" s="21">
        <f t="shared" si="80"/>
        <v>283.468085106383</v>
      </c>
      <c r="G490" s="26">
        <f t="shared" si="81"/>
        <v>-1.5762215717180839E-2</v>
      </c>
      <c r="H490" s="31">
        <f t="shared" si="82"/>
        <v>232.44444444444446</v>
      </c>
      <c r="I490" s="26">
        <f t="shared" si="83"/>
        <v>0.2002868068833652</v>
      </c>
      <c r="J490">
        <v>4</v>
      </c>
      <c r="K490" s="22">
        <v>1116</v>
      </c>
      <c r="L490" s="1">
        <v>45227</v>
      </c>
      <c r="M490" t="s">
        <v>69</v>
      </c>
      <c r="N490">
        <v>277</v>
      </c>
      <c r="O490" t="str">
        <f>VLOOKUP(N490,Клиенты_[],4,FALSE)</f>
        <v>да</v>
      </c>
      <c r="P490" s="35">
        <f>VLOOKUP(N490,Клиенты_[],5,FALSE)</f>
        <v>44750</v>
      </c>
      <c r="Q490" s="23">
        <f t="shared" si="84"/>
        <v>477</v>
      </c>
      <c r="R490" t="str">
        <f>VLOOKUP(N490,Клиенты_[],7,FALSE)</f>
        <v>Россия</v>
      </c>
      <c r="S490" s="20" t="str">
        <f>VLOOKUP(N490,Клиенты_[],8,FALSE)</f>
        <v>Любомир</v>
      </c>
      <c r="T490" s="20">
        <f t="shared" si="85"/>
        <v>4</v>
      </c>
      <c r="U490" s="20">
        <f t="shared" si="86"/>
        <v>3534</v>
      </c>
      <c r="V490" s="20">
        <f t="shared" si="87"/>
        <v>883.5</v>
      </c>
      <c r="W490" s="20">
        <f t="shared" si="88"/>
        <v>314</v>
      </c>
      <c r="X490" s="20">
        <f t="shared" si="79"/>
        <v>0.25</v>
      </c>
    </row>
    <row r="491" spans="1:24" x14ac:dyDescent="0.3">
      <c r="A491">
        <v>490</v>
      </c>
      <c r="B491">
        <v>61</v>
      </c>
      <c r="C491" t="str">
        <f>VLOOKUP(Продажи_[[#This Row],[id товара]],Товары_[],3,FALSE)</f>
        <v>Эрманн</v>
      </c>
      <c r="D491" t="str">
        <f>VLOOKUP(Продажи_[[#This Row],[id товара]],Товары_[],2,FALSE)</f>
        <v>Йогурт</v>
      </c>
      <c r="E491" s="22">
        <v>170</v>
      </c>
      <c r="F491" s="21">
        <f t="shared" si="80"/>
        <v>263.25423728813558</v>
      </c>
      <c r="G491" s="26">
        <f t="shared" si="81"/>
        <v>-0.35423641514293069</v>
      </c>
      <c r="H491" s="31">
        <f t="shared" si="82"/>
        <v>248.5</v>
      </c>
      <c r="I491" s="26">
        <f t="shared" si="83"/>
        <v>-0.31589537223340036</v>
      </c>
      <c r="J491">
        <v>2</v>
      </c>
      <c r="K491" s="22">
        <v>340</v>
      </c>
      <c r="L491" s="1">
        <v>45292</v>
      </c>
      <c r="M491" t="s">
        <v>74</v>
      </c>
      <c r="N491">
        <v>374</v>
      </c>
      <c r="O491" t="str">
        <f>VLOOKUP(N491,Клиенты_[],4,FALSE)</f>
        <v>нет</v>
      </c>
      <c r="P491" s="35">
        <f>VLOOKUP(N491,Клиенты_[],5,FALSE)</f>
        <v>44582</v>
      </c>
      <c r="Q491" s="23">
        <f t="shared" si="84"/>
        <v>710</v>
      </c>
      <c r="R491" t="str">
        <f>VLOOKUP(N491,Клиенты_[],7,FALSE)</f>
        <v>Украина</v>
      </c>
      <c r="S491" s="20" t="str">
        <f>VLOOKUP(N491,Клиенты_[],8,FALSE)</f>
        <v>Калинина</v>
      </c>
      <c r="T491" s="20">
        <f t="shared" si="85"/>
        <v>2</v>
      </c>
      <c r="U491" s="20">
        <f t="shared" si="86"/>
        <v>1244</v>
      </c>
      <c r="V491" s="20">
        <f t="shared" si="87"/>
        <v>622</v>
      </c>
      <c r="W491" s="20">
        <f t="shared" si="88"/>
        <v>187</v>
      </c>
      <c r="X491" s="20">
        <f t="shared" si="79"/>
        <v>0.5</v>
      </c>
    </row>
    <row r="492" spans="1:24" x14ac:dyDescent="0.3">
      <c r="A492">
        <v>491</v>
      </c>
      <c r="B492">
        <v>202</v>
      </c>
      <c r="C492" t="str">
        <f>VLOOKUP(Продажи_[[#This Row],[id товара]],Товары_[],3,FALSE)</f>
        <v>Овощной ряд</v>
      </c>
      <c r="D492" t="str">
        <f>VLOOKUP(Продажи_[[#This Row],[id товара]],Товары_[],2,FALSE)</f>
        <v>Овощи</v>
      </c>
      <c r="E492" s="22">
        <v>89</v>
      </c>
      <c r="F492" s="21">
        <f t="shared" si="80"/>
        <v>250.48780487804879</v>
      </c>
      <c r="G492" s="26">
        <f t="shared" si="81"/>
        <v>-0.64469328140214222</v>
      </c>
      <c r="H492" s="31">
        <f t="shared" si="82"/>
        <v>303.8235294117647</v>
      </c>
      <c r="I492" s="26">
        <f t="shared" si="83"/>
        <v>-0.70706679574056142</v>
      </c>
      <c r="J492">
        <v>1</v>
      </c>
      <c r="K492" s="22">
        <v>89</v>
      </c>
      <c r="L492" s="1">
        <v>45389</v>
      </c>
      <c r="M492" t="s">
        <v>66</v>
      </c>
      <c r="N492">
        <v>441</v>
      </c>
      <c r="O492" t="str">
        <f>VLOOKUP(N492,Клиенты_[],4,FALSE)</f>
        <v>нет</v>
      </c>
      <c r="P492" s="35">
        <f>VLOOKUP(N492,Клиенты_[],5,FALSE)</f>
        <v>44867</v>
      </c>
      <c r="Q492" s="23">
        <f t="shared" si="84"/>
        <v>522</v>
      </c>
      <c r="R492" t="str">
        <f>VLOOKUP(N492,Клиенты_[],7,FALSE)</f>
        <v>Узбекистан</v>
      </c>
      <c r="S492" s="20" t="str">
        <f>VLOOKUP(N492,Клиенты_[],8,FALSE)</f>
        <v>Силина</v>
      </c>
      <c r="T492" s="20">
        <f t="shared" si="85"/>
        <v>1</v>
      </c>
      <c r="U492" s="20">
        <f t="shared" si="86"/>
        <v>89</v>
      </c>
      <c r="V492" s="20">
        <f t="shared" si="87"/>
        <v>89</v>
      </c>
      <c r="W492" s="20">
        <f t="shared" si="88"/>
        <v>191</v>
      </c>
      <c r="X492" s="20">
        <f t="shared" si="79"/>
        <v>1</v>
      </c>
    </row>
    <row r="493" spans="1:24" x14ac:dyDescent="0.3">
      <c r="A493">
        <v>492</v>
      </c>
      <c r="B493">
        <v>464</v>
      </c>
      <c r="C493" t="str">
        <f>VLOOKUP(Продажи_[[#This Row],[id товара]],Товары_[],3,FALSE)</f>
        <v>Сырная долина</v>
      </c>
      <c r="D493" t="str">
        <f>VLOOKUP(Продажи_[[#This Row],[id товара]],Товары_[],2,FALSE)</f>
        <v>Сыр</v>
      </c>
      <c r="E493" s="22">
        <v>134</v>
      </c>
      <c r="F493" s="21">
        <f t="shared" si="80"/>
        <v>262.63492063492066</v>
      </c>
      <c r="G493" s="26">
        <f t="shared" si="81"/>
        <v>-0.48978605100930739</v>
      </c>
      <c r="H493" s="31">
        <f t="shared" si="82"/>
        <v>271</v>
      </c>
      <c r="I493" s="26">
        <f t="shared" si="83"/>
        <v>-0.50553505535055354</v>
      </c>
      <c r="J493">
        <v>1</v>
      </c>
      <c r="K493" s="22">
        <v>134</v>
      </c>
      <c r="L493" s="1">
        <v>45078</v>
      </c>
      <c r="M493" t="s">
        <v>66</v>
      </c>
      <c r="N493">
        <v>220</v>
      </c>
      <c r="O493" t="str">
        <f>VLOOKUP(N493,Клиенты_[],4,FALSE)</f>
        <v>нет</v>
      </c>
      <c r="P493" s="35">
        <f>VLOOKUP(N493,Клиенты_[],5,FALSE)</f>
        <v>44570</v>
      </c>
      <c r="Q493" s="23">
        <f t="shared" si="84"/>
        <v>508</v>
      </c>
      <c r="R493" t="str">
        <f>VLOOKUP(N493,Клиенты_[],7,FALSE)</f>
        <v>Украина</v>
      </c>
      <c r="S493" s="20" t="str">
        <f>VLOOKUP(N493,Клиенты_[],8,FALSE)</f>
        <v>Николай</v>
      </c>
      <c r="T493" s="20">
        <f t="shared" si="85"/>
        <v>2</v>
      </c>
      <c r="U493" s="20">
        <f t="shared" si="86"/>
        <v>2229</v>
      </c>
      <c r="V493" s="20">
        <f t="shared" si="87"/>
        <v>1114.5</v>
      </c>
      <c r="W493" s="20">
        <f t="shared" si="88"/>
        <v>187</v>
      </c>
      <c r="X493" s="20">
        <f t="shared" si="79"/>
        <v>0.5</v>
      </c>
    </row>
    <row r="494" spans="1:24" x14ac:dyDescent="0.3">
      <c r="A494">
        <v>493</v>
      </c>
      <c r="B494">
        <v>335</v>
      </c>
      <c r="C494" t="str">
        <f>VLOOKUP(Продажи_[[#This Row],[id товара]],Товары_[],3,FALSE)</f>
        <v>Каравай</v>
      </c>
      <c r="D494" t="str">
        <f>VLOOKUP(Продажи_[[#This Row],[id товара]],Товары_[],2,FALSE)</f>
        <v>Хлеб</v>
      </c>
      <c r="E494" s="22">
        <v>436</v>
      </c>
      <c r="F494" s="21">
        <f t="shared" si="80"/>
        <v>300.31818181818181</v>
      </c>
      <c r="G494" s="26">
        <f t="shared" si="81"/>
        <v>0.45179355229302254</v>
      </c>
      <c r="H494" s="31">
        <f t="shared" si="82"/>
        <v>331.16666666666669</v>
      </c>
      <c r="I494" s="26">
        <f t="shared" si="83"/>
        <v>0.31655762455963754</v>
      </c>
      <c r="J494">
        <v>1</v>
      </c>
      <c r="K494" s="22">
        <v>436</v>
      </c>
      <c r="L494" s="1">
        <v>45407</v>
      </c>
      <c r="M494" t="s">
        <v>71</v>
      </c>
      <c r="N494">
        <v>235</v>
      </c>
      <c r="O494" t="str">
        <f>VLOOKUP(N494,Клиенты_[],4,FALSE)</f>
        <v>нет</v>
      </c>
      <c r="P494" s="35">
        <f>VLOOKUP(N494,Клиенты_[],5,FALSE)</f>
        <v>44635</v>
      </c>
      <c r="Q494" s="23">
        <f t="shared" si="84"/>
        <v>772</v>
      </c>
      <c r="R494" t="str">
        <f>VLOOKUP(N494,Клиенты_[],7,FALSE)</f>
        <v>Узбекистан</v>
      </c>
      <c r="S494" s="20" t="str">
        <f>VLOOKUP(N494,Клиенты_[],8,FALSE)</f>
        <v>Елисей</v>
      </c>
      <c r="T494" s="20">
        <f t="shared" si="85"/>
        <v>3</v>
      </c>
      <c r="U494" s="20">
        <f t="shared" si="86"/>
        <v>2710</v>
      </c>
      <c r="V494" s="20">
        <f t="shared" si="87"/>
        <v>903.33333333333337</v>
      </c>
      <c r="W494" s="20">
        <f t="shared" si="88"/>
        <v>191</v>
      </c>
      <c r="X494" s="20">
        <f t="shared" si="79"/>
        <v>0.33333333333333331</v>
      </c>
    </row>
    <row r="495" spans="1:24" x14ac:dyDescent="0.3">
      <c r="A495">
        <v>494</v>
      </c>
      <c r="B495">
        <v>15</v>
      </c>
      <c r="C495" t="str">
        <f>VLOOKUP(Продажи_[[#This Row],[id товара]],Товары_[],3,FALSE)</f>
        <v>Агросахар</v>
      </c>
      <c r="D495" t="str">
        <f>VLOOKUP(Продажи_[[#This Row],[id товара]],Товары_[],2,FALSE)</f>
        <v>Сахар</v>
      </c>
      <c r="E495" s="22">
        <v>318</v>
      </c>
      <c r="F495" s="21">
        <f t="shared" si="80"/>
        <v>252.76271186440678</v>
      </c>
      <c r="G495" s="26">
        <f t="shared" si="81"/>
        <v>0.25809696238181457</v>
      </c>
      <c r="H495" s="31">
        <f t="shared" si="82"/>
        <v>215.85714285714286</v>
      </c>
      <c r="I495" s="26">
        <f t="shared" si="83"/>
        <v>0.47319655857048315</v>
      </c>
      <c r="J495">
        <v>5</v>
      </c>
      <c r="K495" s="22">
        <v>1590</v>
      </c>
      <c r="L495" s="1">
        <v>44982</v>
      </c>
      <c r="M495" t="s">
        <v>84</v>
      </c>
      <c r="N495">
        <v>323</v>
      </c>
      <c r="O495" t="str">
        <f>VLOOKUP(N495,Клиенты_[],4,FALSE)</f>
        <v>да</v>
      </c>
      <c r="P495" s="35">
        <f>VLOOKUP(N495,Клиенты_[],5,FALSE)</f>
        <v>44821</v>
      </c>
      <c r="Q495" s="23">
        <f t="shared" si="84"/>
        <v>161</v>
      </c>
      <c r="R495" t="str">
        <f>VLOOKUP(N495,Клиенты_[],7,FALSE)</f>
        <v>Таджикистан</v>
      </c>
      <c r="S495" s="20" t="str">
        <f>VLOOKUP(N495,Клиенты_[],8,FALSE)</f>
        <v>Прасковья</v>
      </c>
      <c r="T495" s="20">
        <f t="shared" si="85"/>
        <v>5</v>
      </c>
      <c r="U495" s="20">
        <f t="shared" si="86"/>
        <v>4995</v>
      </c>
      <c r="V495" s="20">
        <f t="shared" si="87"/>
        <v>999</v>
      </c>
      <c r="W495" s="20">
        <f t="shared" si="88"/>
        <v>186</v>
      </c>
      <c r="X495" s="20">
        <f t="shared" si="79"/>
        <v>0.2</v>
      </c>
    </row>
    <row r="496" spans="1:24" x14ac:dyDescent="0.3">
      <c r="A496">
        <v>495</v>
      </c>
      <c r="B496">
        <v>441</v>
      </c>
      <c r="C496" t="str">
        <f>VLOOKUP(Продажи_[[#This Row],[id товара]],Товары_[],3,FALSE)</f>
        <v>Lipton</v>
      </c>
      <c r="D496" t="str">
        <f>VLOOKUP(Продажи_[[#This Row],[id товара]],Товары_[],2,FALSE)</f>
        <v>Чай</v>
      </c>
      <c r="E496" s="22">
        <v>183</v>
      </c>
      <c r="F496" s="21">
        <f t="shared" si="80"/>
        <v>271.18181818181819</v>
      </c>
      <c r="G496" s="26">
        <f t="shared" si="81"/>
        <v>-0.32517599731813607</v>
      </c>
      <c r="H496" s="31">
        <f t="shared" si="82"/>
        <v>260.15789473684208</v>
      </c>
      <c r="I496" s="26">
        <f t="shared" si="83"/>
        <v>-0.29658102366983607</v>
      </c>
      <c r="J496">
        <v>1</v>
      </c>
      <c r="K496" s="22">
        <v>183</v>
      </c>
      <c r="L496" s="1">
        <v>45235</v>
      </c>
      <c r="M496" t="s">
        <v>71</v>
      </c>
      <c r="N496">
        <v>296</v>
      </c>
      <c r="O496" t="str">
        <f>VLOOKUP(N496,Клиенты_[],4,FALSE)</f>
        <v>нет</v>
      </c>
      <c r="P496" s="35">
        <f>VLOOKUP(N496,Клиенты_[],5,FALSE)</f>
        <v>44758</v>
      </c>
      <c r="Q496" s="23">
        <f t="shared" si="84"/>
        <v>477</v>
      </c>
      <c r="R496" t="str">
        <f>VLOOKUP(N496,Клиенты_[],7,FALSE)</f>
        <v>Узбекистан</v>
      </c>
      <c r="S496" s="20" t="str">
        <f>VLOOKUP(N496,Клиенты_[],8,FALSE)</f>
        <v>Людмила</v>
      </c>
      <c r="T496" s="20">
        <f t="shared" si="85"/>
        <v>3</v>
      </c>
      <c r="U496" s="20">
        <f t="shared" si="86"/>
        <v>1421</v>
      </c>
      <c r="V496" s="20">
        <f t="shared" si="87"/>
        <v>473.66666666666669</v>
      </c>
      <c r="W496" s="20">
        <f t="shared" si="88"/>
        <v>191</v>
      </c>
      <c r="X496" s="20">
        <f t="shared" si="79"/>
        <v>0.33333333333333331</v>
      </c>
    </row>
    <row r="497" spans="1:24" x14ac:dyDescent="0.3">
      <c r="A497">
        <v>465</v>
      </c>
      <c r="B497">
        <v>129</v>
      </c>
      <c r="C497" t="str">
        <f>VLOOKUP(Продажи_[[#This Row],[id товара]],Товары_[],3,FALSE)</f>
        <v>Агрокомплекс</v>
      </c>
      <c r="D497" t="str">
        <f>VLOOKUP(Продажи_[[#This Row],[id товара]],Товары_[],2,FALSE)</f>
        <v>Мясо</v>
      </c>
      <c r="E497" s="22">
        <v>121</v>
      </c>
      <c r="F497" s="21">
        <f t="shared" si="80"/>
        <v>271.74545454545455</v>
      </c>
      <c r="G497" s="26">
        <f t="shared" si="81"/>
        <v>-0.55473036263883313</v>
      </c>
      <c r="H497" s="31">
        <f t="shared" si="82"/>
        <v>311.2</v>
      </c>
      <c r="I497" s="26">
        <f t="shared" si="83"/>
        <v>-0.61118251928020562</v>
      </c>
      <c r="J497">
        <v>5</v>
      </c>
      <c r="K497" s="22">
        <v>605</v>
      </c>
      <c r="L497" s="1">
        <v>45156</v>
      </c>
      <c r="M497" t="s">
        <v>80</v>
      </c>
      <c r="N497">
        <v>277</v>
      </c>
      <c r="O497" t="str">
        <f>VLOOKUP(N497,Клиенты_[],4,FALSE)</f>
        <v>да</v>
      </c>
      <c r="P497" s="35">
        <f>VLOOKUP(N497,Клиенты_[],5,FALSE)</f>
        <v>44750</v>
      </c>
      <c r="Q497" s="23">
        <f t="shared" si="84"/>
        <v>406</v>
      </c>
      <c r="R497" t="str">
        <f>VLOOKUP(N497,Клиенты_[],7,FALSE)</f>
        <v>Россия</v>
      </c>
      <c r="S497" s="20" t="str">
        <f>VLOOKUP(N497,Клиенты_[],8,FALSE)</f>
        <v>Любомир</v>
      </c>
      <c r="T497" s="20">
        <f t="shared" si="85"/>
        <v>4</v>
      </c>
      <c r="U497" s="20">
        <f t="shared" si="86"/>
        <v>3534</v>
      </c>
      <c r="V497" s="20">
        <f t="shared" si="87"/>
        <v>883.5</v>
      </c>
      <c r="W497" s="20">
        <f t="shared" si="88"/>
        <v>314</v>
      </c>
      <c r="X497" s="20">
        <f t="shared" si="79"/>
        <v>0.25</v>
      </c>
    </row>
    <row r="498" spans="1:24" x14ac:dyDescent="0.3">
      <c r="A498">
        <v>497</v>
      </c>
      <c r="B498">
        <v>490</v>
      </c>
      <c r="C498" t="str">
        <f>VLOOKUP(Продажи_[[#This Row],[id товара]],Товары_[],3,FALSE)</f>
        <v>Сырная долина</v>
      </c>
      <c r="D498" t="str">
        <f>VLOOKUP(Продажи_[[#This Row],[id товара]],Товары_[],2,FALSE)</f>
        <v>Сыр</v>
      </c>
      <c r="E498" s="22">
        <v>58</v>
      </c>
      <c r="F498" s="21">
        <f t="shared" si="80"/>
        <v>262.63492063492066</v>
      </c>
      <c r="G498" s="26">
        <f t="shared" si="81"/>
        <v>-0.77916112655626746</v>
      </c>
      <c r="H498" s="31">
        <f t="shared" si="82"/>
        <v>271</v>
      </c>
      <c r="I498" s="26">
        <f t="shared" si="83"/>
        <v>-0.7859778597785978</v>
      </c>
      <c r="J498">
        <v>4</v>
      </c>
      <c r="K498" s="22">
        <v>232</v>
      </c>
      <c r="L498" s="1">
        <v>45216</v>
      </c>
      <c r="M498" t="s">
        <v>84</v>
      </c>
      <c r="N498">
        <v>255</v>
      </c>
      <c r="O498" t="str">
        <f>VLOOKUP(N498,Клиенты_[],4,FALSE)</f>
        <v>да</v>
      </c>
      <c r="P498" s="35">
        <f>VLOOKUP(N498,Клиенты_[],5,FALSE)</f>
        <v>44793</v>
      </c>
      <c r="Q498" s="23">
        <f t="shared" si="84"/>
        <v>423</v>
      </c>
      <c r="R498" t="str">
        <f>VLOOKUP(N498,Клиенты_[],7,FALSE)</f>
        <v>Украина</v>
      </c>
      <c r="S498" s="20" t="str">
        <f>VLOOKUP(N498,Клиенты_[],8,FALSE)</f>
        <v>Филимон</v>
      </c>
      <c r="T498" s="20">
        <f t="shared" si="85"/>
        <v>7</v>
      </c>
      <c r="U498" s="20">
        <f t="shared" si="86"/>
        <v>2740</v>
      </c>
      <c r="V498" s="20">
        <f t="shared" si="87"/>
        <v>391.42857142857144</v>
      </c>
      <c r="W498" s="20">
        <f t="shared" si="88"/>
        <v>187</v>
      </c>
      <c r="X498" s="20">
        <f t="shared" si="79"/>
        <v>0.14285714285714285</v>
      </c>
    </row>
    <row r="499" spans="1:24" x14ac:dyDescent="0.3">
      <c r="A499">
        <v>498</v>
      </c>
      <c r="B499">
        <v>90</v>
      </c>
      <c r="C499" t="str">
        <f>VLOOKUP(Продажи_[[#This Row],[id товара]],Товары_[],3,FALSE)</f>
        <v>Nescafe</v>
      </c>
      <c r="D499" t="str">
        <f>VLOOKUP(Продажи_[[#This Row],[id товара]],Товары_[],2,FALSE)</f>
        <v>Кофе</v>
      </c>
      <c r="E499" s="22">
        <v>162</v>
      </c>
      <c r="F499" s="21">
        <f t="shared" si="80"/>
        <v>249.02380952380952</v>
      </c>
      <c r="G499" s="26">
        <f t="shared" si="81"/>
        <v>-0.34945979539152883</v>
      </c>
      <c r="H499" s="31">
        <f t="shared" si="82"/>
        <v>256.89999999999998</v>
      </c>
      <c r="I499" s="26">
        <f t="shared" si="83"/>
        <v>-0.3694044375243285</v>
      </c>
      <c r="J499">
        <v>3</v>
      </c>
      <c r="K499" s="22">
        <v>486</v>
      </c>
      <c r="L499" s="1">
        <v>45207</v>
      </c>
      <c r="M499" t="s">
        <v>71</v>
      </c>
      <c r="N499">
        <v>88</v>
      </c>
      <c r="O499" t="str">
        <f>VLOOKUP(N499,Клиенты_[],4,FALSE)</f>
        <v>да</v>
      </c>
      <c r="P499" s="35">
        <f>VLOOKUP(N499,Клиенты_[],5,FALSE)</f>
        <v>44630</v>
      </c>
      <c r="Q499" s="23">
        <f t="shared" si="84"/>
        <v>577</v>
      </c>
      <c r="R499" t="str">
        <f>VLOOKUP(N499,Клиенты_[],7,FALSE)</f>
        <v>Украина</v>
      </c>
      <c r="S499" s="20" t="str">
        <f>VLOOKUP(N499,Клиенты_[],8,FALSE)</f>
        <v>Севастьян</v>
      </c>
      <c r="T499" s="20">
        <f t="shared" si="85"/>
        <v>5</v>
      </c>
      <c r="U499" s="20">
        <f t="shared" si="86"/>
        <v>4574</v>
      </c>
      <c r="V499" s="20">
        <f t="shared" si="87"/>
        <v>914.8</v>
      </c>
      <c r="W499" s="20">
        <f t="shared" si="88"/>
        <v>187</v>
      </c>
      <c r="X499" s="20">
        <f t="shared" si="79"/>
        <v>0.2</v>
      </c>
    </row>
    <row r="500" spans="1:24" x14ac:dyDescent="0.3">
      <c r="A500">
        <v>572</v>
      </c>
      <c r="B500">
        <v>17</v>
      </c>
      <c r="C500" t="str">
        <f>VLOOKUP(Продажи_[[#This Row],[id товара]],Товары_[],3,FALSE)</f>
        <v>Jacobs</v>
      </c>
      <c r="D500" t="str">
        <f>VLOOKUP(Продажи_[[#This Row],[id товара]],Товары_[],2,FALSE)</f>
        <v>Кофе</v>
      </c>
      <c r="E500" s="22">
        <v>363</v>
      </c>
      <c r="F500" s="21">
        <f t="shared" si="80"/>
        <v>249.02380952380952</v>
      </c>
      <c r="G500" s="26">
        <f t="shared" si="81"/>
        <v>0.45769193995601887</v>
      </c>
      <c r="H500" s="31">
        <f t="shared" si="82"/>
        <v>276.21052631578948</v>
      </c>
      <c r="I500" s="26">
        <f t="shared" si="83"/>
        <v>0.31421493902439024</v>
      </c>
      <c r="J500">
        <v>4</v>
      </c>
      <c r="K500" s="22">
        <v>1452</v>
      </c>
      <c r="L500" s="1">
        <v>45191</v>
      </c>
      <c r="M500" t="s">
        <v>78</v>
      </c>
      <c r="N500">
        <v>277</v>
      </c>
      <c r="O500" t="str">
        <f>VLOOKUP(N500,Клиенты_[],4,FALSE)</f>
        <v>да</v>
      </c>
      <c r="P500" s="35">
        <f>VLOOKUP(N500,Клиенты_[],5,FALSE)</f>
        <v>44750</v>
      </c>
      <c r="Q500" s="23">
        <f t="shared" si="84"/>
        <v>441</v>
      </c>
      <c r="R500" t="str">
        <f>VLOOKUP(N500,Клиенты_[],7,FALSE)</f>
        <v>Россия</v>
      </c>
      <c r="S500" s="20" t="str">
        <f>VLOOKUP(N500,Клиенты_[],8,FALSE)</f>
        <v>Любомир</v>
      </c>
      <c r="T500" s="20">
        <f t="shared" si="85"/>
        <v>4</v>
      </c>
      <c r="U500" s="20">
        <f t="shared" si="86"/>
        <v>3534</v>
      </c>
      <c r="V500" s="20">
        <f t="shared" si="87"/>
        <v>883.5</v>
      </c>
      <c r="W500" s="20">
        <f t="shared" si="88"/>
        <v>314</v>
      </c>
      <c r="X500" s="20">
        <f t="shared" si="79"/>
        <v>0.25</v>
      </c>
    </row>
    <row r="501" spans="1:24" x14ac:dyDescent="0.3">
      <c r="A501">
        <v>500</v>
      </c>
      <c r="B501">
        <v>323</v>
      </c>
      <c r="C501" t="str">
        <f>VLOOKUP(Продажи_[[#This Row],[id товара]],Товары_[],3,FALSE)</f>
        <v>Меридиан</v>
      </c>
      <c r="D501" t="str">
        <f>VLOOKUP(Продажи_[[#This Row],[id товара]],Товары_[],2,FALSE)</f>
        <v>Рыба</v>
      </c>
      <c r="E501" s="22">
        <v>64</v>
      </c>
      <c r="F501" s="21">
        <f t="shared" si="80"/>
        <v>258.5128205128205</v>
      </c>
      <c r="G501" s="26">
        <f t="shared" si="81"/>
        <v>-0.75243007339813528</v>
      </c>
      <c r="H501" s="31">
        <f t="shared" si="82"/>
        <v>260.64705882352939</v>
      </c>
      <c r="I501" s="26">
        <f t="shared" si="83"/>
        <v>-0.75445723313021884</v>
      </c>
      <c r="J501">
        <v>4</v>
      </c>
      <c r="K501" s="22">
        <v>256</v>
      </c>
      <c r="L501" s="1">
        <v>45349</v>
      </c>
      <c r="M501" t="s">
        <v>67</v>
      </c>
      <c r="N501">
        <v>265</v>
      </c>
      <c r="O501" t="str">
        <f>VLOOKUP(N501,Клиенты_[],4,FALSE)</f>
        <v>нет</v>
      </c>
      <c r="P501" s="35">
        <f>VLOOKUP(N501,Клиенты_[],5,FALSE)</f>
        <v>44756</v>
      </c>
      <c r="Q501" s="23">
        <f t="shared" si="84"/>
        <v>593</v>
      </c>
      <c r="R501" t="str">
        <f>VLOOKUP(N501,Клиенты_[],7,FALSE)</f>
        <v>Узбекистан</v>
      </c>
      <c r="S501" s="20" t="str">
        <f>VLOOKUP(N501,Клиенты_[],8,FALSE)</f>
        <v>Эраст</v>
      </c>
      <c r="T501" s="20">
        <f t="shared" si="85"/>
        <v>5</v>
      </c>
      <c r="U501" s="20">
        <f t="shared" si="86"/>
        <v>3450</v>
      </c>
      <c r="V501" s="20">
        <f t="shared" si="87"/>
        <v>690</v>
      </c>
      <c r="W501" s="20">
        <f t="shared" si="88"/>
        <v>191</v>
      </c>
      <c r="X501" s="20">
        <f t="shared" si="79"/>
        <v>0.2</v>
      </c>
    </row>
    <row r="502" spans="1:24" x14ac:dyDescent="0.3">
      <c r="A502">
        <v>630</v>
      </c>
      <c r="B502">
        <v>422</v>
      </c>
      <c r="C502" t="str">
        <f>VLOOKUP(Продажи_[[#This Row],[id товара]],Товары_[],3,FALSE)</f>
        <v>Nescafe</v>
      </c>
      <c r="D502" t="str">
        <f>VLOOKUP(Продажи_[[#This Row],[id товара]],Товары_[],2,FALSE)</f>
        <v>Кофе</v>
      </c>
      <c r="E502" s="22">
        <v>361</v>
      </c>
      <c r="F502" s="21">
        <f t="shared" si="80"/>
        <v>249.02380952380952</v>
      </c>
      <c r="G502" s="26">
        <f t="shared" si="81"/>
        <v>0.4496605794052968</v>
      </c>
      <c r="H502" s="31">
        <f t="shared" si="82"/>
        <v>256.89999999999998</v>
      </c>
      <c r="I502" s="26">
        <f t="shared" si="83"/>
        <v>0.40521603736862599</v>
      </c>
      <c r="J502">
        <v>1</v>
      </c>
      <c r="K502" s="22">
        <v>361</v>
      </c>
      <c r="L502" s="1">
        <v>45361</v>
      </c>
      <c r="M502" t="s">
        <v>72</v>
      </c>
      <c r="N502">
        <v>277</v>
      </c>
      <c r="O502" t="str">
        <f>VLOOKUP(N502,Клиенты_[],4,FALSE)</f>
        <v>да</v>
      </c>
      <c r="P502" s="35">
        <f>VLOOKUP(N502,Клиенты_[],5,FALSE)</f>
        <v>44750</v>
      </c>
      <c r="Q502" s="23">
        <f t="shared" si="84"/>
        <v>611</v>
      </c>
      <c r="R502" t="str">
        <f>VLOOKUP(N502,Клиенты_[],7,FALSE)</f>
        <v>Россия</v>
      </c>
      <c r="S502" s="20" t="str">
        <f>VLOOKUP(N502,Клиенты_[],8,FALSE)</f>
        <v>Любомир</v>
      </c>
      <c r="T502" s="20">
        <f t="shared" si="85"/>
        <v>4</v>
      </c>
      <c r="U502" s="20">
        <f t="shared" si="86"/>
        <v>3534</v>
      </c>
      <c r="V502" s="20">
        <f t="shared" si="87"/>
        <v>883.5</v>
      </c>
      <c r="W502" s="20">
        <f t="shared" si="88"/>
        <v>314</v>
      </c>
      <c r="X502" s="20">
        <f t="shared" si="79"/>
        <v>0.25</v>
      </c>
    </row>
    <row r="503" spans="1:24" x14ac:dyDescent="0.3">
      <c r="A503">
        <v>23</v>
      </c>
      <c r="B503">
        <v>226</v>
      </c>
      <c r="C503" t="str">
        <f>VLOOKUP(Продажи_[[#This Row],[id товара]],Товары_[],3,FALSE)</f>
        <v>Карат</v>
      </c>
      <c r="D503" t="str">
        <f>VLOOKUP(Продажи_[[#This Row],[id товара]],Товары_[],2,FALSE)</f>
        <v>Сыр</v>
      </c>
      <c r="E503" s="22">
        <v>228</v>
      </c>
      <c r="F503" s="21">
        <f t="shared" si="80"/>
        <v>262.63492063492066</v>
      </c>
      <c r="G503" s="26">
        <f t="shared" si="81"/>
        <v>-0.13187477335912012</v>
      </c>
      <c r="H503" s="31">
        <f t="shared" si="82"/>
        <v>311.33333333333331</v>
      </c>
      <c r="I503" s="26">
        <f t="shared" si="83"/>
        <v>-0.2676659528907922</v>
      </c>
      <c r="J503">
        <v>2</v>
      </c>
      <c r="K503" s="22">
        <v>456</v>
      </c>
      <c r="L503" s="1">
        <v>45027</v>
      </c>
      <c r="M503" t="s">
        <v>85</v>
      </c>
      <c r="N503">
        <v>280</v>
      </c>
      <c r="O503" t="str">
        <f>VLOOKUP(N503,Клиенты_[],4,FALSE)</f>
        <v>нет</v>
      </c>
      <c r="P503" s="35">
        <f>VLOOKUP(N503,Клиенты_[],5,FALSE)</f>
        <v>44563</v>
      </c>
      <c r="Q503" s="23">
        <f t="shared" si="84"/>
        <v>464</v>
      </c>
      <c r="R503" t="str">
        <f>VLOOKUP(N503,Клиенты_[],7,FALSE)</f>
        <v>Россия</v>
      </c>
      <c r="S503" s="20" t="str">
        <f>VLOOKUP(N503,Клиенты_[],8,FALSE)</f>
        <v>Автоном</v>
      </c>
      <c r="T503" s="20">
        <f t="shared" si="85"/>
        <v>2</v>
      </c>
      <c r="U503" s="20">
        <f t="shared" si="86"/>
        <v>576</v>
      </c>
      <c r="V503" s="20">
        <f t="shared" si="87"/>
        <v>288</v>
      </c>
      <c r="W503" s="20">
        <f t="shared" si="88"/>
        <v>314</v>
      </c>
      <c r="X503" s="20">
        <f t="shared" si="79"/>
        <v>0.5</v>
      </c>
    </row>
    <row r="504" spans="1:24" x14ac:dyDescent="0.3">
      <c r="A504">
        <v>975</v>
      </c>
      <c r="B504">
        <v>497</v>
      </c>
      <c r="C504" t="str">
        <f>VLOOKUP(Продажи_[[#This Row],[id товара]],Товары_[],3,FALSE)</f>
        <v>Бабаевский</v>
      </c>
      <c r="D504" t="str">
        <f>VLOOKUP(Продажи_[[#This Row],[id товара]],Товары_[],2,FALSE)</f>
        <v>Конфеты</v>
      </c>
      <c r="E504" s="22">
        <v>120</v>
      </c>
      <c r="F504" s="21">
        <f t="shared" si="80"/>
        <v>267.85483870967744</v>
      </c>
      <c r="G504" s="26">
        <f t="shared" si="81"/>
        <v>-0.5519961462034082</v>
      </c>
      <c r="H504" s="31">
        <f t="shared" si="82"/>
        <v>250.25925925925927</v>
      </c>
      <c r="I504" s="26">
        <f t="shared" si="83"/>
        <v>-0.52049726209856439</v>
      </c>
      <c r="J504">
        <v>1</v>
      </c>
      <c r="K504" s="22">
        <v>120</v>
      </c>
      <c r="L504" s="1">
        <v>45284</v>
      </c>
      <c r="M504" t="s">
        <v>79</v>
      </c>
      <c r="N504">
        <v>280</v>
      </c>
      <c r="O504" t="str">
        <f>VLOOKUP(N504,Клиенты_[],4,FALSE)</f>
        <v>нет</v>
      </c>
      <c r="P504" s="35">
        <f>VLOOKUP(N504,Клиенты_[],5,FALSE)</f>
        <v>44563</v>
      </c>
      <c r="Q504" s="23">
        <f t="shared" si="84"/>
        <v>721</v>
      </c>
      <c r="R504" t="str">
        <f>VLOOKUP(N504,Клиенты_[],7,FALSE)</f>
        <v>Россия</v>
      </c>
      <c r="S504" s="20" t="str">
        <f>VLOOKUP(N504,Клиенты_[],8,FALSE)</f>
        <v>Автоном</v>
      </c>
      <c r="T504" s="20">
        <f t="shared" si="85"/>
        <v>2</v>
      </c>
      <c r="U504" s="20">
        <f t="shared" si="86"/>
        <v>576</v>
      </c>
      <c r="V504" s="20">
        <f t="shared" si="87"/>
        <v>288</v>
      </c>
      <c r="W504" s="20">
        <f t="shared" si="88"/>
        <v>314</v>
      </c>
      <c r="X504" s="20">
        <f t="shared" si="79"/>
        <v>0.5</v>
      </c>
    </row>
    <row r="505" spans="1:24" x14ac:dyDescent="0.3">
      <c r="A505">
        <v>43</v>
      </c>
      <c r="B505">
        <v>41</v>
      </c>
      <c r="C505" t="str">
        <f>VLOOKUP(Продажи_[[#This Row],[id товара]],Товары_[],3,FALSE)</f>
        <v>Агро-Альянс</v>
      </c>
      <c r="D505" t="str">
        <f>VLOOKUP(Продажи_[[#This Row],[id товара]],Товары_[],2,FALSE)</f>
        <v>Рис</v>
      </c>
      <c r="E505" s="22">
        <v>493</v>
      </c>
      <c r="F505" s="21">
        <f t="shared" si="80"/>
        <v>258.375</v>
      </c>
      <c r="G505" s="26">
        <f t="shared" si="81"/>
        <v>0.90807934204160623</v>
      </c>
      <c r="H505" s="31">
        <f t="shared" si="82"/>
        <v>317.85714285714283</v>
      </c>
      <c r="I505" s="26">
        <f t="shared" si="83"/>
        <v>0.5510112359550563</v>
      </c>
      <c r="J505">
        <v>3</v>
      </c>
      <c r="K505" s="22">
        <v>1479</v>
      </c>
      <c r="L505" s="1">
        <v>45104</v>
      </c>
      <c r="M505" t="s">
        <v>67</v>
      </c>
      <c r="N505">
        <v>287</v>
      </c>
      <c r="O505" t="str">
        <f>VLOOKUP(N505,Клиенты_[],4,FALSE)</f>
        <v>да</v>
      </c>
      <c r="P505" s="35">
        <f>VLOOKUP(N505,Клиенты_[],5,FALSE)</f>
        <v>44608</v>
      </c>
      <c r="Q505" s="23">
        <f t="shared" si="84"/>
        <v>496</v>
      </c>
      <c r="R505" t="str">
        <f>VLOOKUP(N505,Клиенты_[],7,FALSE)</f>
        <v>Россия</v>
      </c>
      <c r="S505" s="20" t="str">
        <f>VLOOKUP(N505,Клиенты_[],8,FALSE)</f>
        <v>Анжела</v>
      </c>
      <c r="T505" s="20">
        <f t="shared" si="85"/>
        <v>4</v>
      </c>
      <c r="U505" s="20">
        <f t="shared" si="86"/>
        <v>4206</v>
      </c>
      <c r="V505" s="20">
        <f t="shared" si="87"/>
        <v>1051.5</v>
      </c>
      <c r="W505" s="20">
        <f t="shared" si="88"/>
        <v>314</v>
      </c>
      <c r="X505" s="20">
        <f t="shared" si="79"/>
        <v>0.25</v>
      </c>
    </row>
    <row r="506" spans="1:24" x14ac:dyDescent="0.3">
      <c r="A506">
        <v>505</v>
      </c>
      <c r="B506">
        <v>336</v>
      </c>
      <c r="C506" t="str">
        <f>VLOOKUP(Продажи_[[#This Row],[id товара]],Товары_[],3,FALSE)</f>
        <v>Estrella</v>
      </c>
      <c r="D506" t="str">
        <f>VLOOKUP(Продажи_[[#This Row],[id товара]],Товары_[],2,FALSE)</f>
        <v>Чипсы</v>
      </c>
      <c r="E506" s="22">
        <v>416</v>
      </c>
      <c r="F506" s="21">
        <f t="shared" si="80"/>
        <v>273.72549019607845</v>
      </c>
      <c r="G506" s="26">
        <f t="shared" si="81"/>
        <v>0.51977077363896829</v>
      </c>
      <c r="H506" s="31">
        <f t="shared" si="82"/>
        <v>266.27272727272725</v>
      </c>
      <c r="I506" s="26">
        <f t="shared" si="83"/>
        <v>0.56230795493342445</v>
      </c>
      <c r="J506">
        <v>2</v>
      </c>
      <c r="K506" s="22">
        <v>832</v>
      </c>
      <c r="L506" s="1">
        <v>45173</v>
      </c>
      <c r="M506" t="s">
        <v>69</v>
      </c>
      <c r="N506">
        <v>335</v>
      </c>
      <c r="O506" t="str">
        <f>VLOOKUP(N506,Клиенты_[],4,FALSE)</f>
        <v>нет</v>
      </c>
      <c r="P506" s="35">
        <f>VLOOKUP(N506,Клиенты_[],5,FALSE)</f>
        <v>44619</v>
      </c>
      <c r="Q506" s="23">
        <f t="shared" si="84"/>
        <v>554</v>
      </c>
      <c r="R506" t="str">
        <f>VLOOKUP(N506,Клиенты_[],7,FALSE)</f>
        <v>Узбекистан</v>
      </c>
      <c r="S506" s="20" t="str">
        <f>VLOOKUP(N506,Клиенты_[],8,FALSE)</f>
        <v>Светозар</v>
      </c>
      <c r="T506" s="20">
        <f t="shared" si="85"/>
        <v>4</v>
      </c>
      <c r="U506" s="20">
        <f t="shared" si="86"/>
        <v>3908</v>
      </c>
      <c r="V506" s="20">
        <f t="shared" si="87"/>
        <v>977</v>
      </c>
      <c r="W506" s="20">
        <f t="shared" si="88"/>
        <v>191</v>
      </c>
      <c r="X506" s="20">
        <f t="shared" si="79"/>
        <v>0.25</v>
      </c>
    </row>
    <row r="507" spans="1:24" x14ac:dyDescent="0.3">
      <c r="A507">
        <v>506</v>
      </c>
      <c r="B507">
        <v>441</v>
      </c>
      <c r="C507" t="str">
        <f>VLOOKUP(Продажи_[[#This Row],[id товара]],Товары_[],3,FALSE)</f>
        <v>Lipton</v>
      </c>
      <c r="D507" t="str">
        <f>VLOOKUP(Продажи_[[#This Row],[id товара]],Товары_[],2,FALSE)</f>
        <v>Чай</v>
      </c>
      <c r="E507" s="22">
        <v>293</v>
      </c>
      <c r="F507" s="21">
        <f t="shared" si="80"/>
        <v>271.18181818181819</v>
      </c>
      <c r="G507" s="26">
        <f t="shared" si="81"/>
        <v>8.0455916862219201E-2</v>
      </c>
      <c r="H507" s="31">
        <f t="shared" si="82"/>
        <v>260.15789473684208</v>
      </c>
      <c r="I507" s="26">
        <f t="shared" si="83"/>
        <v>0.12623912603681986</v>
      </c>
      <c r="J507">
        <v>3</v>
      </c>
      <c r="K507" s="22">
        <v>879</v>
      </c>
      <c r="L507" s="1">
        <v>45274</v>
      </c>
      <c r="M507" t="s">
        <v>80</v>
      </c>
      <c r="N507">
        <v>136</v>
      </c>
      <c r="O507" t="str">
        <f>VLOOKUP(N507,Клиенты_[],4,FALSE)</f>
        <v>да</v>
      </c>
      <c r="P507" s="35">
        <f>VLOOKUP(N507,Клиенты_[],5,FALSE)</f>
        <v>44860</v>
      </c>
      <c r="Q507" s="23">
        <f t="shared" si="84"/>
        <v>414</v>
      </c>
      <c r="R507" t="str">
        <f>VLOOKUP(N507,Клиенты_[],7,FALSE)</f>
        <v>Украина</v>
      </c>
      <c r="S507" s="20" t="str">
        <f>VLOOKUP(N507,Клиенты_[],8,FALSE)</f>
        <v>Ефрем</v>
      </c>
      <c r="T507" s="20">
        <f t="shared" si="85"/>
        <v>6</v>
      </c>
      <c r="U507" s="20">
        <f t="shared" si="86"/>
        <v>5506</v>
      </c>
      <c r="V507" s="20">
        <f t="shared" si="87"/>
        <v>917.66666666666663</v>
      </c>
      <c r="W507" s="20">
        <f t="shared" si="88"/>
        <v>187</v>
      </c>
      <c r="X507" s="20">
        <f t="shared" si="79"/>
        <v>0.16666666666666666</v>
      </c>
    </row>
    <row r="508" spans="1:24" x14ac:dyDescent="0.3">
      <c r="A508">
        <v>83</v>
      </c>
      <c r="B508">
        <v>345</v>
      </c>
      <c r="C508" t="str">
        <f>VLOOKUP(Продажи_[[#This Row],[id товара]],Товары_[],3,FALSE)</f>
        <v>Рот Фронт</v>
      </c>
      <c r="D508" t="str">
        <f>VLOOKUP(Продажи_[[#This Row],[id товара]],Товары_[],2,FALSE)</f>
        <v>Конфеты</v>
      </c>
      <c r="E508" s="22">
        <v>267</v>
      </c>
      <c r="F508" s="21">
        <f t="shared" si="80"/>
        <v>267.85483870967744</v>
      </c>
      <c r="G508" s="26">
        <f t="shared" si="81"/>
        <v>-3.1914253025833172E-3</v>
      </c>
      <c r="H508" s="31">
        <f t="shared" si="82"/>
        <v>288.23809523809524</v>
      </c>
      <c r="I508" s="26">
        <f t="shared" si="83"/>
        <v>-7.3682471501734681E-2</v>
      </c>
      <c r="J508">
        <v>5</v>
      </c>
      <c r="K508" s="22">
        <v>1335</v>
      </c>
      <c r="L508" s="1">
        <v>45004</v>
      </c>
      <c r="M508" t="s">
        <v>67</v>
      </c>
      <c r="N508">
        <v>287</v>
      </c>
      <c r="O508" t="str">
        <f>VLOOKUP(N508,Клиенты_[],4,FALSE)</f>
        <v>да</v>
      </c>
      <c r="P508" s="35">
        <f>VLOOKUP(N508,Клиенты_[],5,FALSE)</f>
        <v>44608</v>
      </c>
      <c r="Q508" s="23">
        <f t="shared" si="84"/>
        <v>396</v>
      </c>
      <c r="R508" t="str">
        <f>VLOOKUP(N508,Клиенты_[],7,FALSE)</f>
        <v>Россия</v>
      </c>
      <c r="S508" s="20" t="str">
        <f>VLOOKUP(N508,Клиенты_[],8,FALSE)</f>
        <v>Анжела</v>
      </c>
      <c r="T508" s="20">
        <f t="shared" si="85"/>
        <v>4</v>
      </c>
      <c r="U508" s="20">
        <f t="shared" si="86"/>
        <v>4206</v>
      </c>
      <c r="V508" s="20">
        <f t="shared" si="87"/>
        <v>1051.5</v>
      </c>
      <c r="W508" s="20">
        <f t="shared" si="88"/>
        <v>314</v>
      </c>
      <c r="X508" s="20">
        <f t="shared" si="79"/>
        <v>0.25</v>
      </c>
    </row>
    <row r="509" spans="1:24" x14ac:dyDescent="0.3">
      <c r="A509">
        <v>216</v>
      </c>
      <c r="B509">
        <v>223</v>
      </c>
      <c r="C509" t="str">
        <f>VLOOKUP(Продажи_[[#This Row],[id товара]],Товары_[],3,FALSE)</f>
        <v>Greenfield</v>
      </c>
      <c r="D509" t="str">
        <f>VLOOKUP(Продажи_[[#This Row],[id товара]],Товары_[],2,FALSE)</f>
        <v>Чай</v>
      </c>
      <c r="E509" s="22">
        <v>174</v>
      </c>
      <c r="F509" s="21">
        <f t="shared" si="80"/>
        <v>271.18181818181819</v>
      </c>
      <c r="G509" s="26">
        <f t="shared" si="81"/>
        <v>-0.35836406302380153</v>
      </c>
      <c r="H509" s="31">
        <f t="shared" si="82"/>
        <v>291.45454545454544</v>
      </c>
      <c r="I509" s="26">
        <f t="shared" si="83"/>
        <v>-0.40299438552713662</v>
      </c>
      <c r="J509">
        <v>1</v>
      </c>
      <c r="K509" s="22">
        <v>174</v>
      </c>
      <c r="L509" s="1">
        <v>45022</v>
      </c>
      <c r="M509" t="s">
        <v>68</v>
      </c>
      <c r="N509">
        <v>287</v>
      </c>
      <c r="O509" t="str">
        <f>VLOOKUP(N509,Клиенты_[],4,FALSE)</f>
        <v>да</v>
      </c>
      <c r="P509" s="35">
        <f>VLOOKUP(N509,Клиенты_[],5,FALSE)</f>
        <v>44608</v>
      </c>
      <c r="Q509" s="23">
        <f t="shared" si="84"/>
        <v>414</v>
      </c>
      <c r="R509" t="str">
        <f>VLOOKUP(N509,Клиенты_[],7,FALSE)</f>
        <v>Россия</v>
      </c>
      <c r="S509" s="20" t="str">
        <f>VLOOKUP(N509,Клиенты_[],8,FALSE)</f>
        <v>Анжела</v>
      </c>
      <c r="T509" s="20">
        <f t="shared" si="85"/>
        <v>4</v>
      </c>
      <c r="U509" s="20">
        <f t="shared" si="86"/>
        <v>4206</v>
      </c>
      <c r="V509" s="20">
        <f t="shared" si="87"/>
        <v>1051.5</v>
      </c>
      <c r="W509" s="20">
        <f t="shared" si="88"/>
        <v>314</v>
      </c>
      <c r="X509" s="20">
        <f t="shared" si="79"/>
        <v>0.25</v>
      </c>
    </row>
    <row r="510" spans="1:24" x14ac:dyDescent="0.3">
      <c r="A510">
        <v>509</v>
      </c>
      <c r="B510">
        <v>137</v>
      </c>
      <c r="C510" t="str">
        <f>VLOOKUP(Продажи_[[#This Row],[id товара]],Товары_[],3,FALSE)</f>
        <v>Экзотик</v>
      </c>
      <c r="D510" t="str">
        <f>VLOOKUP(Продажи_[[#This Row],[id товара]],Товары_[],2,FALSE)</f>
        <v>Фрукты</v>
      </c>
      <c r="E510" s="22">
        <v>432</v>
      </c>
      <c r="F510" s="21">
        <f t="shared" si="80"/>
        <v>274.16279069767444</v>
      </c>
      <c r="G510" s="26">
        <f t="shared" si="81"/>
        <v>0.57570616676562891</v>
      </c>
      <c r="H510" s="31">
        <f t="shared" si="82"/>
        <v>253.6875</v>
      </c>
      <c r="I510" s="26">
        <f t="shared" si="83"/>
        <v>0.70288248337028825</v>
      </c>
      <c r="J510">
        <v>5</v>
      </c>
      <c r="K510" s="22">
        <v>2160</v>
      </c>
      <c r="L510" s="1">
        <v>45131</v>
      </c>
      <c r="M510" t="s">
        <v>79</v>
      </c>
      <c r="N510">
        <v>185</v>
      </c>
      <c r="O510" t="str">
        <f>VLOOKUP(N510,Клиенты_[],4,FALSE)</f>
        <v>нет</v>
      </c>
      <c r="P510" s="35">
        <f>VLOOKUP(N510,Клиенты_[],5,FALSE)</f>
        <v>44683</v>
      </c>
      <c r="Q510" s="23">
        <f t="shared" si="84"/>
        <v>448</v>
      </c>
      <c r="R510" t="str">
        <f>VLOOKUP(N510,Клиенты_[],7,FALSE)</f>
        <v>Узбекистан</v>
      </c>
      <c r="S510" s="20" t="str">
        <f>VLOOKUP(N510,Клиенты_[],8,FALSE)</f>
        <v>Родион</v>
      </c>
      <c r="T510" s="20">
        <f t="shared" si="85"/>
        <v>2</v>
      </c>
      <c r="U510" s="20">
        <f t="shared" si="86"/>
        <v>2353</v>
      </c>
      <c r="V510" s="20">
        <f t="shared" si="87"/>
        <v>1176.5</v>
      </c>
      <c r="W510" s="20">
        <f t="shared" si="88"/>
        <v>191</v>
      </c>
      <c r="X510" s="20">
        <f t="shared" si="79"/>
        <v>0.5</v>
      </c>
    </row>
    <row r="511" spans="1:24" x14ac:dyDescent="0.3">
      <c r="A511">
        <v>510</v>
      </c>
      <c r="B511">
        <v>246</v>
      </c>
      <c r="C511" t="str">
        <f>VLOOKUP(Продажи_[[#This Row],[id товара]],Товары_[],3,FALSE)</f>
        <v>President</v>
      </c>
      <c r="D511" t="str">
        <f>VLOOKUP(Продажи_[[#This Row],[id товара]],Товары_[],2,FALSE)</f>
        <v>Сыр</v>
      </c>
      <c r="E511" s="22">
        <v>196</v>
      </c>
      <c r="F511" s="21">
        <f t="shared" si="80"/>
        <v>262.63492063492066</v>
      </c>
      <c r="G511" s="26">
        <f t="shared" si="81"/>
        <v>-0.25371691043152433</v>
      </c>
      <c r="H511" s="31">
        <f t="shared" si="82"/>
        <v>238.72222222222223</v>
      </c>
      <c r="I511" s="26">
        <f t="shared" si="83"/>
        <v>-0.17896206655806379</v>
      </c>
      <c r="J511">
        <v>5</v>
      </c>
      <c r="K511" s="22">
        <v>980</v>
      </c>
      <c r="L511" s="1">
        <v>45168</v>
      </c>
      <c r="M511" t="s">
        <v>72</v>
      </c>
      <c r="N511">
        <v>437</v>
      </c>
      <c r="O511" t="str">
        <f>VLOOKUP(N511,Клиенты_[],4,FALSE)</f>
        <v>нет</v>
      </c>
      <c r="P511" s="35">
        <f>VLOOKUP(N511,Клиенты_[],5,FALSE)</f>
        <v>44576</v>
      </c>
      <c r="Q511" s="23">
        <f t="shared" si="84"/>
        <v>592</v>
      </c>
      <c r="R511" t="str">
        <f>VLOOKUP(N511,Клиенты_[],7,FALSE)</f>
        <v>Узбекистан</v>
      </c>
      <c r="S511" s="20" t="str">
        <f>VLOOKUP(N511,Клиенты_[],8,FALSE)</f>
        <v>Мария</v>
      </c>
      <c r="T511" s="20">
        <f t="shared" si="85"/>
        <v>3</v>
      </c>
      <c r="U511" s="20">
        <f t="shared" si="86"/>
        <v>3039</v>
      </c>
      <c r="V511" s="20">
        <f t="shared" si="87"/>
        <v>1013</v>
      </c>
      <c r="W511" s="20">
        <f t="shared" si="88"/>
        <v>191</v>
      </c>
      <c r="X511" s="20">
        <f t="shared" si="79"/>
        <v>0.33333333333333331</v>
      </c>
    </row>
    <row r="512" spans="1:24" x14ac:dyDescent="0.3">
      <c r="A512">
        <v>511</v>
      </c>
      <c r="B512">
        <v>4</v>
      </c>
      <c r="C512" t="str">
        <f>VLOOKUP(Продажи_[[#This Row],[id товара]],Товары_[],3,FALSE)</f>
        <v>Белый Злат</v>
      </c>
      <c r="D512" t="str">
        <f>VLOOKUP(Продажи_[[#This Row],[id товара]],Товары_[],2,FALSE)</f>
        <v>Рис</v>
      </c>
      <c r="E512" s="22">
        <v>493</v>
      </c>
      <c r="F512" s="21">
        <f t="shared" si="80"/>
        <v>258.375</v>
      </c>
      <c r="G512" s="26">
        <f t="shared" si="81"/>
        <v>0.90807934204160623</v>
      </c>
      <c r="H512" s="31">
        <f t="shared" si="82"/>
        <v>269.70588235294116</v>
      </c>
      <c r="I512" s="26">
        <f t="shared" si="83"/>
        <v>0.82791712104689208</v>
      </c>
      <c r="J512">
        <v>4</v>
      </c>
      <c r="K512" s="22">
        <v>1972</v>
      </c>
      <c r="L512" s="1">
        <v>45155</v>
      </c>
      <c r="M512" t="s">
        <v>73</v>
      </c>
      <c r="N512">
        <v>263</v>
      </c>
      <c r="O512" t="str">
        <f>VLOOKUP(N512,Клиенты_[],4,FALSE)</f>
        <v>да</v>
      </c>
      <c r="P512" s="35">
        <f>VLOOKUP(N512,Клиенты_[],5,FALSE)</f>
        <v>44612</v>
      </c>
      <c r="Q512" s="23">
        <f t="shared" si="84"/>
        <v>543</v>
      </c>
      <c r="R512" t="str">
        <f>VLOOKUP(N512,Клиенты_[],7,FALSE)</f>
        <v>Таджикистан</v>
      </c>
      <c r="S512" s="20" t="str">
        <f>VLOOKUP(N512,Клиенты_[],8,FALSE)</f>
        <v>Элеонора</v>
      </c>
      <c r="T512" s="20">
        <f t="shared" si="85"/>
        <v>3</v>
      </c>
      <c r="U512" s="20">
        <f t="shared" si="86"/>
        <v>3526</v>
      </c>
      <c r="V512" s="20">
        <f t="shared" si="87"/>
        <v>1175.3333333333333</v>
      </c>
      <c r="W512" s="20">
        <f t="shared" si="88"/>
        <v>186</v>
      </c>
      <c r="X512" s="20">
        <f t="shared" si="79"/>
        <v>0.33333333333333331</v>
      </c>
    </row>
    <row r="513" spans="1:24" x14ac:dyDescent="0.3">
      <c r="A513">
        <v>512</v>
      </c>
      <c r="B513">
        <v>484</v>
      </c>
      <c r="C513" t="str">
        <f>VLOOKUP(Продажи_[[#This Row],[id товара]],Товары_[],3,FALSE)</f>
        <v>КДВ</v>
      </c>
      <c r="D513" t="str">
        <f>VLOOKUP(Продажи_[[#This Row],[id товара]],Товары_[],2,FALSE)</f>
        <v>Печенье</v>
      </c>
      <c r="E513" s="22">
        <v>436</v>
      </c>
      <c r="F513" s="21">
        <f t="shared" si="80"/>
        <v>283.468085106383</v>
      </c>
      <c r="G513" s="26">
        <f t="shared" si="81"/>
        <v>0.53809202131652012</v>
      </c>
      <c r="H513" s="31">
        <f t="shared" si="82"/>
        <v>323.07692307692309</v>
      </c>
      <c r="I513" s="26">
        <f t="shared" si="83"/>
        <v>0.34952380952380935</v>
      </c>
      <c r="J513">
        <v>2</v>
      </c>
      <c r="K513" s="22">
        <v>872</v>
      </c>
      <c r="L513" s="1">
        <v>45405</v>
      </c>
      <c r="M513" t="s">
        <v>72</v>
      </c>
      <c r="N513">
        <v>358</v>
      </c>
      <c r="O513" t="str">
        <f>VLOOKUP(N513,Клиенты_[],4,FALSE)</f>
        <v>да</v>
      </c>
      <c r="P513" s="35">
        <f>VLOOKUP(N513,Клиенты_[],5,FALSE)</f>
        <v>44771</v>
      </c>
      <c r="Q513" s="23">
        <f t="shared" si="84"/>
        <v>634</v>
      </c>
      <c r="R513" t="str">
        <f>VLOOKUP(N513,Клиенты_[],7,FALSE)</f>
        <v>Украина</v>
      </c>
      <c r="S513" s="20" t="str">
        <f>VLOOKUP(N513,Клиенты_[],8,FALSE)</f>
        <v>Евфросиния</v>
      </c>
      <c r="T513" s="20">
        <f t="shared" si="85"/>
        <v>3</v>
      </c>
      <c r="U513" s="20">
        <f t="shared" si="86"/>
        <v>3802</v>
      </c>
      <c r="V513" s="20">
        <f t="shared" si="87"/>
        <v>1267.3333333333333</v>
      </c>
      <c r="W513" s="20">
        <f t="shared" si="88"/>
        <v>187</v>
      </c>
      <c r="X513" s="20">
        <f t="shared" si="79"/>
        <v>0.33333333333333331</v>
      </c>
    </row>
    <row r="514" spans="1:24" x14ac:dyDescent="0.3">
      <c r="A514">
        <v>513</v>
      </c>
      <c r="B514">
        <v>60</v>
      </c>
      <c r="C514" t="str">
        <f>VLOOKUP(Продажи_[[#This Row],[id товара]],Товары_[],3,FALSE)</f>
        <v>Jacobs</v>
      </c>
      <c r="D514" t="str">
        <f>VLOOKUP(Продажи_[[#This Row],[id товара]],Товары_[],2,FALSE)</f>
        <v>Кофе</v>
      </c>
      <c r="E514" s="22">
        <v>412</v>
      </c>
      <c r="F514" s="21">
        <f t="shared" si="80"/>
        <v>249.02380952380952</v>
      </c>
      <c r="G514" s="26">
        <f t="shared" si="81"/>
        <v>0.65446027344870461</v>
      </c>
      <c r="H514" s="31">
        <f t="shared" si="82"/>
        <v>276.21052631578948</v>
      </c>
      <c r="I514" s="26">
        <f t="shared" si="83"/>
        <v>0.49161585365853666</v>
      </c>
      <c r="J514">
        <v>5</v>
      </c>
      <c r="K514" s="22">
        <v>2060</v>
      </c>
      <c r="L514" s="1">
        <v>44930</v>
      </c>
      <c r="M514" t="s">
        <v>76</v>
      </c>
      <c r="N514">
        <v>377</v>
      </c>
      <c r="O514" t="str">
        <f>VLOOKUP(N514,Клиенты_[],4,FALSE)</f>
        <v>нет</v>
      </c>
      <c r="P514" s="35">
        <f>VLOOKUP(N514,Клиенты_[],5,FALSE)</f>
        <v>44794</v>
      </c>
      <c r="Q514" s="23">
        <f t="shared" si="84"/>
        <v>136</v>
      </c>
      <c r="R514" t="str">
        <f>VLOOKUP(N514,Клиенты_[],7,FALSE)</f>
        <v>Узбекистан</v>
      </c>
      <c r="S514" s="20" t="str">
        <f>VLOOKUP(N514,Клиенты_[],8,FALSE)</f>
        <v>Виктория</v>
      </c>
      <c r="T514" s="20">
        <f t="shared" si="85"/>
        <v>3</v>
      </c>
      <c r="U514" s="20">
        <f t="shared" si="86"/>
        <v>4460</v>
      </c>
      <c r="V514" s="20">
        <f t="shared" si="87"/>
        <v>1486.6666666666667</v>
      </c>
      <c r="W514" s="20">
        <f t="shared" si="88"/>
        <v>191</v>
      </c>
      <c r="X514" s="20">
        <f t="shared" ref="X514:X577" si="89">1/T514</f>
        <v>0.33333333333333331</v>
      </c>
    </row>
    <row r="515" spans="1:24" x14ac:dyDescent="0.3">
      <c r="A515">
        <v>303</v>
      </c>
      <c r="B515">
        <v>414</v>
      </c>
      <c r="C515" t="str">
        <f>VLOOKUP(Продажи_[[#This Row],[id товара]],Товары_[],3,FALSE)</f>
        <v>Экзотик</v>
      </c>
      <c r="D515" t="str">
        <f>VLOOKUP(Продажи_[[#This Row],[id товара]],Товары_[],2,FALSE)</f>
        <v>Фрукты</v>
      </c>
      <c r="E515" s="22">
        <v>406</v>
      </c>
      <c r="F515" s="21">
        <f t="shared" si="80"/>
        <v>274.16279069767444</v>
      </c>
      <c r="G515" s="26">
        <f t="shared" si="81"/>
        <v>0.48087199932140123</v>
      </c>
      <c r="H515" s="31">
        <f t="shared" si="82"/>
        <v>253.6875</v>
      </c>
      <c r="I515" s="26">
        <f t="shared" si="83"/>
        <v>0.60039418576003944</v>
      </c>
      <c r="J515">
        <v>3</v>
      </c>
      <c r="K515" s="22">
        <v>1218</v>
      </c>
      <c r="L515" s="1">
        <v>45246</v>
      </c>
      <c r="M515" t="s">
        <v>74</v>
      </c>
      <c r="N515">
        <v>287</v>
      </c>
      <c r="O515" t="str">
        <f>VLOOKUP(N515,Клиенты_[],4,FALSE)</f>
        <v>да</v>
      </c>
      <c r="P515" s="35">
        <f>VLOOKUP(N515,Клиенты_[],5,FALSE)</f>
        <v>44608</v>
      </c>
      <c r="Q515" s="23">
        <f t="shared" si="84"/>
        <v>638</v>
      </c>
      <c r="R515" t="str">
        <f>VLOOKUP(N515,Клиенты_[],7,FALSE)</f>
        <v>Россия</v>
      </c>
      <c r="S515" s="20" t="str">
        <f>VLOOKUP(N515,Клиенты_[],8,FALSE)</f>
        <v>Анжела</v>
      </c>
      <c r="T515" s="20">
        <f t="shared" si="85"/>
        <v>4</v>
      </c>
      <c r="U515" s="20">
        <f t="shared" si="86"/>
        <v>4206</v>
      </c>
      <c r="V515" s="20">
        <f t="shared" si="87"/>
        <v>1051.5</v>
      </c>
      <c r="W515" s="20">
        <f t="shared" si="88"/>
        <v>314</v>
      </c>
      <c r="X515" s="20">
        <f t="shared" si="89"/>
        <v>0.25</v>
      </c>
    </row>
    <row r="516" spans="1:24" x14ac:dyDescent="0.3">
      <c r="A516">
        <v>515</v>
      </c>
      <c r="B516">
        <v>174</v>
      </c>
      <c r="C516" t="str">
        <f>VLOOKUP(Продажи_[[#This Row],[id товара]],Товары_[],3,FALSE)</f>
        <v>Ахмад</v>
      </c>
      <c r="D516" t="str">
        <f>VLOOKUP(Продажи_[[#This Row],[id товара]],Товары_[],2,FALSE)</f>
        <v>Чай</v>
      </c>
      <c r="E516" s="22">
        <v>301</v>
      </c>
      <c r="F516" s="21">
        <f t="shared" si="80"/>
        <v>271.18181818181819</v>
      </c>
      <c r="G516" s="26">
        <f t="shared" si="81"/>
        <v>0.10995641971169956</v>
      </c>
      <c r="H516" s="31">
        <f t="shared" si="82"/>
        <v>243.3</v>
      </c>
      <c r="I516" s="26">
        <f t="shared" si="83"/>
        <v>0.23715577476366612</v>
      </c>
      <c r="J516">
        <v>4</v>
      </c>
      <c r="K516" s="22">
        <v>1204</v>
      </c>
      <c r="L516" s="1">
        <v>45382</v>
      </c>
      <c r="M516" t="s">
        <v>71</v>
      </c>
      <c r="N516">
        <v>210</v>
      </c>
      <c r="O516" t="str">
        <f>VLOOKUP(N516,Клиенты_[],4,FALSE)</f>
        <v>нет</v>
      </c>
      <c r="P516" s="35">
        <f>VLOOKUP(N516,Клиенты_[],5,FALSE)</f>
        <v>44602</v>
      </c>
      <c r="Q516" s="23">
        <f t="shared" si="84"/>
        <v>780</v>
      </c>
      <c r="R516" t="str">
        <f>VLOOKUP(N516,Клиенты_[],7,FALSE)</f>
        <v>Узбекистан</v>
      </c>
      <c r="S516" s="20" t="str">
        <f>VLOOKUP(N516,Клиенты_[],8,FALSE)</f>
        <v>Мартын</v>
      </c>
      <c r="T516" s="20">
        <f t="shared" si="85"/>
        <v>1</v>
      </c>
      <c r="U516" s="20">
        <f t="shared" si="86"/>
        <v>1204</v>
      </c>
      <c r="V516" s="20">
        <f t="shared" si="87"/>
        <v>1204</v>
      </c>
      <c r="W516" s="20">
        <f t="shared" si="88"/>
        <v>191</v>
      </c>
      <c r="X516" s="20">
        <f t="shared" si="89"/>
        <v>1</v>
      </c>
    </row>
    <row r="517" spans="1:24" x14ac:dyDescent="0.3">
      <c r="A517">
        <v>516</v>
      </c>
      <c r="B517">
        <v>240</v>
      </c>
      <c r="C517" t="str">
        <f>VLOOKUP(Продажи_[[#This Row],[id товара]],Товары_[],3,FALSE)</f>
        <v>Борилла</v>
      </c>
      <c r="D517" t="str">
        <f>VLOOKUP(Продажи_[[#This Row],[id товара]],Товары_[],2,FALSE)</f>
        <v>Макароны</v>
      </c>
      <c r="E517" s="22">
        <v>156</v>
      </c>
      <c r="F517" s="21">
        <f t="shared" ref="F517:F580" si="90">AVERAGEIF($D:$D,D517,$E:$E)</f>
        <v>265.47674418604652</v>
      </c>
      <c r="G517" s="26">
        <f t="shared" ref="G517:G580" si="91">E517/F517-1</f>
        <v>-0.41237790723139589</v>
      </c>
      <c r="H517" s="31">
        <f t="shared" ref="H517:H580" si="92">AVERAGEIFS($E:$E,$D:$D,D517,$C:$C,C517)</f>
        <v>236.27586206896552</v>
      </c>
      <c r="I517" s="26">
        <f t="shared" ref="I517:I580" si="93">E517/H517-1</f>
        <v>-0.33975481611208413</v>
      </c>
      <c r="J517">
        <v>4</v>
      </c>
      <c r="K517" s="22">
        <v>624</v>
      </c>
      <c r="L517" s="1">
        <v>45317</v>
      </c>
      <c r="M517" t="s">
        <v>83</v>
      </c>
      <c r="N517">
        <v>67</v>
      </c>
      <c r="O517" t="str">
        <f>VLOOKUP(N517,Клиенты_[],4,FALSE)</f>
        <v>да</v>
      </c>
      <c r="P517" s="35">
        <f>VLOOKUP(N517,Клиенты_[],5,FALSE)</f>
        <v>44731</v>
      </c>
      <c r="Q517" s="23">
        <f t="shared" ref="Q517:Q580" si="94">L517-P517</f>
        <v>586</v>
      </c>
      <c r="R517" t="str">
        <f>VLOOKUP(N517,Клиенты_[],7,FALSE)</f>
        <v>Узбекистан</v>
      </c>
      <c r="S517" s="20" t="str">
        <f>VLOOKUP(N517,Клиенты_[],8,FALSE)</f>
        <v>Алла</v>
      </c>
      <c r="T517" s="20">
        <f t="shared" ref="T517:T580" si="95">COUNTIF(N:N,N517)</f>
        <v>2</v>
      </c>
      <c r="U517" s="20">
        <f t="shared" ref="U517:U580" si="96">SUMIF(N:N,N517,K:K)</f>
        <v>1200</v>
      </c>
      <c r="V517" s="20">
        <f t="shared" ref="V517:V580" si="97">U517/T517</f>
        <v>600</v>
      </c>
      <c r="W517" s="20">
        <f t="shared" ref="W517:W580" si="98">COUNTIF(R:R,R517)</f>
        <v>191</v>
      </c>
      <c r="X517" s="20">
        <f t="shared" si="89"/>
        <v>0.5</v>
      </c>
    </row>
    <row r="518" spans="1:24" x14ac:dyDescent="0.3">
      <c r="A518">
        <v>295</v>
      </c>
      <c r="B518">
        <v>17</v>
      </c>
      <c r="C518" t="str">
        <f>VLOOKUP(Продажи_[[#This Row],[id товара]],Товары_[],3,FALSE)</f>
        <v>Jacobs</v>
      </c>
      <c r="D518" t="str">
        <f>VLOOKUP(Продажи_[[#This Row],[id товара]],Товары_[],2,FALSE)</f>
        <v>Кофе</v>
      </c>
      <c r="E518" s="22">
        <v>253</v>
      </c>
      <c r="F518" s="21">
        <f t="shared" si="90"/>
        <v>249.02380952380952</v>
      </c>
      <c r="G518" s="26">
        <f t="shared" si="91"/>
        <v>1.5967109666316093E-2</v>
      </c>
      <c r="H518" s="31">
        <f t="shared" si="92"/>
        <v>276.21052631578948</v>
      </c>
      <c r="I518" s="26">
        <f t="shared" si="93"/>
        <v>-8.4032012195122019E-2</v>
      </c>
      <c r="J518">
        <v>3</v>
      </c>
      <c r="K518" s="22">
        <v>759</v>
      </c>
      <c r="L518" s="1">
        <v>45369</v>
      </c>
      <c r="M518" t="s">
        <v>83</v>
      </c>
      <c r="N518">
        <v>290</v>
      </c>
      <c r="O518" t="str">
        <f>VLOOKUP(N518,Клиенты_[],4,FALSE)</f>
        <v>да</v>
      </c>
      <c r="P518" s="35">
        <f>VLOOKUP(N518,Клиенты_[],5,FALSE)</f>
        <v>44777</v>
      </c>
      <c r="Q518" s="23">
        <f t="shared" si="94"/>
        <v>592</v>
      </c>
      <c r="R518" t="str">
        <f>VLOOKUP(N518,Клиенты_[],7,FALSE)</f>
        <v>Россия</v>
      </c>
      <c r="S518" s="20" t="str">
        <f>VLOOKUP(N518,Клиенты_[],8,FALSE)</f>
        <v>Николай</v>
      </c>
      <c r="T518" s="20">
        <f t="shared" si="95"/>
        <v>3</v>
      </c>
      <c r="U518" s="20">
        <f t="shared" si="96"/>
        <v>1146</v>
      </c>
      <c r="V518" s="20">
        <f t="shared" si="97"/>
        <v>382</v>
      </c>
      <c r="W518" s="20">
        <f t="shared" si="98"/>
        <v>314</v>
      </c>
      <c r="X518" s="20">
        <f t="shared" si="89"/>
        <v>0.33333333333333331</v>
      </c>
    </row>
    <row r="519" spans="1:24" x14ac:dyDescent="0.3">
      <c r="A519">
        <v>518</v>
      </c>
      <c r="B519">
        <v>481</v>
      </c>
      <c r="C519" t="str">
        <f>VLOOKUP(Продажи_[[#This Row],[id товара]],Товары_[],3,FALSE)</f>
        <v>Pringles</v>
      </c>
      <c r="D519" t="str">
        <f>VLOOKUP(Продажи_[[#This Row],[id товара]],Товары_[],2,FALSE)</f>
        <v>Чипсы</v>
      </c>
      <c r="E519" s="22">
        <v>463</v>
      </c>
      <c r="F519" s="21">
        <f t="shared" si="90"/>
        <v>273.72549019607845</v>
      </c>
      <c r="G519" s="26">
        <f t="shared" si="91"/>
        <v>0.69147564469914036</v>
      </c>
      <c r="H519" s="31">
        <f t="shared" si="92"/>
        <v>280.23809523809524</v>
      </c>
      <c r="I519" s="26">
        <f t="shared" si="93"/>
        <v>0.65216652506372141</v>
      </c>
      <c r="J519">
        <v>2</v>
      </c>
      <c r="K519" s="22">
        <v>926</v>
      </c>
      <c r="L519" s="1">
        <v>45171</v>
      </c>
      <c r="M519" t="s">
        <v>79</v>
      </c>
      <c r="N519">
        <v>213</v>
      </c>
      <c r="O519" t="str">
        <f>VLOOKUP(N519,Клиенты_[],4,FALSE)</f>
        <v>нет</v>
      </c>
      <c r="P519" s="35">
        <f>VLOOKUP(N519,Клиенты_[],5,FALSE)</f>
        <v>44733</v>
      </c>
      <c r="Q519" s="23">
        <f t="shared" si="94"/>
        <v>438</v>
      </c>
      <c r="R519" t="str">
        <f>VLOOKUP(N519,Клиенты_[],7,FALSE)</f>
        <v>Узбекистан</v>
      </c>
      <c r="S519" s="20" t="str">
        <f>VLOOKUP(N519,Клиенты_[],8,FALSE)</f>
        <v>Адриан</v>
      </c>
      <c r="T519" s="20">
        <f t="shared" si="95"/>
        <v>1</v>
      </c>
      <c r="U519" s="20">
        <f t="shared" si="96"/>
        <v>926</v>
      </c>
      <c r="V519" s="20">
        <f t="shared" si="97"/>
        <v>926</v>
      </c>
      <c r="W519" s="20">
        <f t="shared" si="98"/>
        <v>191</v>
      </c>
      <c r="X519" s="20">
        <f t="shared" si="89"/>
        <v>1</v>
      </c>
    </row>
    <row r="520" spans="1:24" x14ac:dyDescent="0.3">
      <c r="A520">
        <v>519</v>
      </c>
      <c r="B520">
        <v>213</v>
      </c>
      <c r="C520" t="str">
        <f>VLOOKUP(Продажи_[[#This Row],[id товара]],Товары_[],3,FALSE)</f>
        <v>Продимекс</v>
      </c>
      <c r="D520" t="str">
        <f>VLOOKUP(Продажи_[[#This Row],[id товара]],Товары_[],2,FALSE)</f>
        <v>Сахар</v>
      </c>
      <c r="E520" s="22">
        <v>432</v>
      </c>
      <c r="F520" s="21">
        <f t="shared" si="90"/>
        <v>252.76271186440678</v>
      </c>
      <c r="G520" s="26">
        <f t="shared" si="91"/>
        <v>0.70911285455642736</v>
      </c>
      <c r="H520" s="31">
        <f t="shared" si="92"/>
        <v>240.5</v>
      </c>
      <c r="I520" s="26">
        <f t="shared" si="93"/>
        <v>0.79625779625779636</v>
      </c>
      <c r="J520">
        <v>3</v>
      </c>
      <c r="K520" s="22">
        <v>1296</v>
      </c>
      <c r="L520" s="1">
        <v>45196</v>
      </c>
      <c r="M520" t="s">
        <v>75</v>
      </c>
      <c r="N520">
        <v>254</v>
      </c>
      <c r="O520" t="str">
        <f>VLOOKUP(N520,Клиенты_[],4,FALSE)</f>
        <v>да</v>
      </c>
      <c r="P520" s="35">
        <f>VLOOKUP(N520,Клиенты_[],5,FALSE)</f>
        <v>44862</v>
      </c>
      <c r="Q520" s="23">
        <f t="shared" si="94"/>
        <v>334</v>
      </c>
      <c r="R520" t="str">
        <f>VLOOKUP(N520,Клиенты_[],7,FALSE)</f>
        <v>Беларусь</v>
      </c>
      <c r="S520" s="20" t="str">
        <f>VLOOKUP(N520,Клиенты_[],8,FALSE)</f>
        <v>Любовь</v>
      </c>
      <c r="T520" s="20">
        <f t="shared" si="95"/>
        <v>3</v>
      </c>
      <c r="U520" s="20">
        <f t="shared" si="96"/>
        <v>4234</v>
      </c>
      <c r="V520" s="20">
        <f t="shared" si="97"/>
        <v>1411.3333333333333</v>
      </c>
      <c r="W520" s="20">
        <f t="shared" si="98"/>
        <v>122</v>
      </c>
      <c r="X520" s="20">
        <f t="shared" si="89"/>
        <v>0.33333333333333331</v>
      </c>
    </row>
    <row r="521" spans="1:24" x14ac:dyDescent="0.3">
      <c r="A521">
        <v>523</v>
      </c>
      <c r="B521">
        <v>110</v>
      </c>
      <c r="C521" t="str">
        <f>VLOOKUP(Продажи_[[#This Row],[id товара]],Товары_[],3,FALSE)</f>
        <v>Паста Зара</v>
      </c>
      <c r="D521" t="str">
        <f>VLOOKUP(Продажи_[[#This Row],[id товара]],Товары_[],2,FALSE)</f>
        <v>Макароны</v>
      </c>
      <c r="E521" s="22">
        <v>279</v>
      </c>
      <c r="F521" s="21">
        <f t="shared" si="90"/>
        <v>265.47674418604652</v>
      </c>
      <c r="G521" s="26">
        <f t="shared" si="91"/>
        <v>5.0939512066926484E-2</v>
      </c>
      <c r="H521" s="31">
        <f t="shared" si="92"/>
        <v>276.67567567567568</v>
      </c>
      <c r="I521" s="26">
        <f t="shared" si="93"/>
        <v>8.4008987007913039E-3</v>
      </c>
      <c r="J521">
        <v>1</v>
      </c>
      <c r="K521" s="22">
        <v>279</v>
      </c>
      <c r="L521" s="1">
        <v>45311</v>
      </c>
      <c r="M521" t="s">
        <v>85</v>
      </c>
      <c r="N521">
        <v>290</v>
      </c>
      <c r="O521" t="str">
        <f>VLOOKUP(N521,Клиенты_[],4,FALSE)</f>
        <v>да</v>
      </c>
      <c r="P521" s="35">
        <f>VLOOKUP(N521,Клиенты_[],5,FALSE)</f>
        <v>44777</v>
      </c>
      <c r="Q521" s="23">
        <f t="shared" si="94"/>
        <v>534</v>
      </c>
      <c r="R521" t="str">
        <f>VLOOKUP(N521,Клиенты_[],7,FALSE)</f>
        <v>Россия</v>
      </c>
      <c r="S521" s="20" t="str">
        <f>VLOOKUP(N521,Клиенты_[],8,FALSE)</f>
        <v>Николай</v>
      </c>
      <c r="T521" s="20">
        <f t="shared" si="95"/>
        <v>3</v>
      </c>
      <c r="U521" s="20">
        <f t="shared" si="96"/>
        <v>1146</v>
      </c>
      <c r="V521" s="20">
        <f t="shared" si="97"/>
        <v>382</v>
      </c>
      <c r="W521" s="20">
        <f t="shared" si="98"/>
        <v>314</v>
      </c>
      <c r="X521" s="20">
        <f t="shared" si="89"/>
        <v>0.33333333333333331</v>
      </c>
    </row>
    <row r="522" spans="1:24" x14ac:dyDescent="0.3">
      <c r="A522">
        <v>735</v>
      </c>
      <c r="B522">
        <v>267</v>
      </c>
      <c r="C522" t="str">
        <f>VLOOKUP(Продажи_[[#This Row],[id товара]],Товары_[],3,FALSE)</f>
        <v>Семко</v>
      </c>
      <c r="D522" t="str">
        <f>VLOOKUP(Продажи_[[#This Row],[id товара]],Товары_[],2,FALSE)</f>
        <v>Овощи</v>
      </c>
      <c r="E522" s="22">
        <v>54</v>
      </c>
      <c r="F522" s="21">
        <f t="shared" si="90"/>
        <v>250.48780487804879</v>
      </c>
      <c r="G522" s="26">
        <f t="shared" si="91"/>
        <v>-0.78442064264849076</v>
      </c>
      <c r="H522" s="31">
        <f t="shared" si="92"/>
        <v>208</v>
      </c>
      <c r="I522" s="26">
        <f t="shared" si="93"/>
        <v>-0.74038461538461542</v>
      </c>
      <c r="J522">
        <v>2</v>
      </c>
      <c r="K522" s="22">
        <v>108</v>
      </c>
      <c r="L522" s="1">
        <v>45251</v>
      </c>
      <c r="M522" t="s">
        <v>83</v>
      </c>
      <c r="N522">
        <v>290</v>
      </c>
      <c r="O522" t="str">
        <f>VLOOKUP(N522,Клиенты_[],4,FALSE)</f>
        <v>да</v>
      </c>
      <c r="P522" s="35">
        <f>VLOOKUP(N522,Клиенты_[],5,FALSE)</f>
        <v>44777</v>
      </c>
      <c r="Q522" s="23">
        <f t="shared" si="94"/>
        <v>474</v>
      </c>
      <c r="R522" t="str">
        <f>VLOOKUP(N522,Клиенты_[],7,FALSE)</f>
        <v>Россия</v>
      </c>
      <c r="S522" s="20" t="str">
        <f>VLOOKUP(N522,Клиенты_[],8,FALSE)</f>
        <v>Николай</v>
      </c>
      <c r="T522" s="20">
        <f t="shared" si="95"/>
        <v>3</v>
      </c>
      <c r="U522" s="20">
        <f t="shared" si="96"/>
        <v>1146</v>
      </c>
      <c r="V522" s="20">
        <f t="shared" si="97"/>
        <v>382</v>
      </c>
      <c r="W522" s="20">
        <f t="shared" si="98"/>
        <v>314</v>
      </c>
      <c r="X522" s="20">
        <f t="shared" si="89"/>
        <v>0.33333333333333331</v>
      </c>
    </row>
    <row r="523" spans="1:24" x14ac:dyDescent="0.3">
      <c r="A523">
        <v>522</v>
      </c>
      <c r="B523">
        <v>159</v>
      </c>
      <c r="C523" t="str">
        <f>VLOOKUP(Продажи_[[#This Row],[id товара]],Товары_[],3,FALSE)</f>
        <v>Националь</v>
      </c>
      <c r="D523" t="str">
        <f>VLOOKUP(Продажи_[[#This Row],[id товара]],Товары_[],2,FALSE)</f>
        <v>Крупа</v>
      </c>
      <c r="E523" s="22">
        <v>225</v>
      </c>
      <c r="F523" s="21">
        <f t="shared" si="90"/>
        <v>255.11627906976744</v>
      </c>
      <c r="G523" s="26">
        <f t="shared" si="91"/>
        <v>-0.11804922515952598</v>
      </c>
      <c r="H523" s="31">
        <f t="shared" si="92"/>
        <v>274.28571428571428</v>
      </c>
      <c r="I523" s="26">
        <f t="shared" si="93"/>
        <v>-0.1796875</v>
      </c>
      <c r="J523">
        <v>1</v>
      </c>
      <c r="K523" s="22">
        <v>225</v>
      </c>
      <c r="L523" s="1">
        <v>45016</v>
      </c>
      <c r="M523" t="s">
        <v>75</v>
      </c>
      <c r="N523">
        <v>258</v>
      </c>
      <c r="O523" t="str">
        <f>VLOOKUP(N523,Клиенты_[],4,FALSE)</f>
        <v>да</v>
      </c>
      <c r="P523" s="35">
        <f>VLOOKUP(N523,Клиенты_[],5,FALSE)</f>
        <v>44717</v>
      </c>
      <c r="Q523" s="23">
        <f t="shared" si="94"/>
        <v>299</v>
      </c>
      <c r="R523" t="str">
        <f>VLOOKUP(N523,Клиенты_[],7,FALSE)</f>
        <v>Украина</v>
      </c>
      <c r="S523" s="20" t="str">
        <f>VLOOKUP(N523,Клиенты_[],8,FALSE)</f>
        <v>Василиса</v>
      </c>
      <c r="T523" s="20">
        <f t="shared" si="95"/>
        <v>3</v>
      </c>
      <c r="U523" s="20">
        <f t="shared" si="96"/>
        <v>1675</v>
      </c>
      <c r="V523" s="20">
        <f t="shared" si="97"/>
        <v>558.33333333333337</v>
      </c>
      <c r="W523" s="20">
        <f t="shared" si="98"/>
        <v>187</v>
      </c>
      <c r="X523" s="20">
        <f t="shared" si="89"/>
        <v>0.33333333333333331</v>
      </c>
    </row>
    <row r="524" spans="1:24" x14ac:dyDescent="0.3">
      <c r="A524">
        <v>305</v>
      </c>
      <c r="B524">
        <v>367</v>
      </c>
      <c r="C524" t="str">
        <f>VLOOKUP(Продажи_[[#This Row],[id товара]],Товары_[],3,FALSE)</f>
        <v>Окраина</v>
      </c>
      <c r="D524" t="str">
        <f>VLOOKUP(Продажи_[[#This Row],[id товара]],Товары_[],2,FALSE)</f>
        <v>Колбаса</v>
      </c>
      <c r="E524" s="22">
        <v>79</v>
      </c>
      <c r="F524" s="21">
        <f t="shared" si="90"/>
        <v>286.92307692307691</v>
      </c>
      <c r="G524" s="26">
        <f t="shared" si="91"/>
        <v>-0.72466487935656843</v>
      </c>
      <c r="H524" s="31">
        <f t="shared" si="92"/>
        <v>273.58333333333331</v>
      </c>
      <c r="I524" s="26">
        <f t="shared" si="93"/>
        <v>-0.71123971976850442</v>
      </c>
      <c r="J524">
        <v>5</v>
      </c>
      <c r="K524" s="22">
        <v>395</v>
      </c>
      <c r="L524" s="1">
        <v>45107</v>
      </c>
      <c r="M524" t="s">
        <v>84</v>
      </c>
      <c r="N524">
        <v>292</v>
      </c>
      <c r="O524" t="str">
        <f>VLOOKUP(N524,Клиенты_[],4,FALSE)</f>
        <v>нет</v>
      </c>
      <c r="P524" s="35">
        <f>VLOOKUP(N524,Клиенты_[],5,FALSE)</f>
        <v>44608</v>
      </c>
      <c r="Q524" s="23">
        <f t="shared" si="94"/>
        <v>499</v>
      </c>
      <c r="R524" t="str">
        <f>VLOOKUP(N524,Клиенты_[],7,FALSE)</f>
        <v>Россия</v>
      </c>
      <c r="S524" s="20" t="str">
        <f>VLOOKUP(N524,Клиенты_[],8,FALSE)</f>
        <v>Аполлинарий</v>
      </c>
      <c r="T524" s="20">
        <f t="shared" si="95"/>
        <v>3</v>
      </c>
      <c r="U524" s="20">
        <f t="shared" si="96"/>
        <v>2259</v>
      </c>
      <c r="V524" s="20">
        <f t="shared" si="97"/>
        <v>753</v>
      </c>
      <c r="W524" s="20">
        <f t="shared" si="98"/>
        <v>314</v>
      </c>
      <c r="X524" s="20">
        <f t="shared" si="89"/>
        <v>0.33333333333333331</v>
      </c>
    </row>
    <row r="525" spans="1:24" x14ac:dyDescent="0.3">
      <c r="A525">
        <v>524</v>
      </c>
      <c r="B525">
        <v>224</v>
      </c>
      <c r="C525" t="str">
        <f>VLOOKUP(Продажи_[[#This Row],[id товара]],Товары_[],3,FALSE)</f>
        <v>Pringles</v>
      </c>
      <c r="D525" t="str">
        <f>VLOOKUP(Продажи_[[#This Row],[id товара]],Товары_[],2,FALSE)</f>
        <v>Чипсы</v>
      </c>
      <c r="E525" s="22">
        <v>161</v>
      </c>
      <c r="F525" s="21">
        <f t="shared" si="90"/>
        <v>273.72549019607845</v>
      </c>
      <c r="G525" s="26">
        <f t="shared" si="91"/>
        <v>-0.41181948424068771</v>
      </c>
      <c r="H525" s="31">
        <f t="shared" si="92"/>
        <v>280.23809523809524</v>
      </c>
      <c r="I525" s="26">
        <f t="shared" si="93"/>
        <v>-0.4254885301614274</v>
      </c>
      <c r="J525">
        <v>2</v>
      </c>
      <c r="K525" s="22">
        <v>322</v>
      </c>
      <c r="L525" s="1">
        <v>45177</v>
      </c>
      <c r="M525" t="s">
        <v>85</v>
      </c>
      <c r="N525">
        <v>336</v>
      </c>
      <c r="O525" t="str">
        <f>VLOOKUP(N525,Клиенты_[],4,FALSE)</f>
        <v>нет</v>
      </c>
      <c r="P525" s="35">
        <f>VLOOKUP(N525,Клиенты_[],5,FALSE)</f>
        <v>44856</v>
      </c>
      <c r="Q525" s="23">
        <f t="shared" si="94"/>
        <v>321</v>
      </c>
      <c r="R525" t="str">
        <f>VLOOKUP(N525,Клиенты_[],7,FALSE)</f>
        <v>Узбекистан</v>
      </c>
      <c r="S525" s="20" t="str">
        <f>VLOOKUP(N525,Клиенты_[],8,FALSE)</f>
        <v>Ульяна</v>
      </c>
      <c r="T525" s="20">
        <f t="shared" si="95"/>
        <v>2</v>
      </c>
      <c r="U525" s="20">
        <f t="shared" si="96"/>
        <v>1832</v>
      </c>
      <c r="V525" s="20">
        <f t="shared" si="97"/>
        <v>916</v>
      </c>
      <c r="W525" s="20">
        <f t="shared" si="98"/>
        <v>191</v>
      </c>
      <c r="X525" s="20">
        <f t="shared" si="89"/>
        <v>0.5</v>
      </c>
    </row>
    <row r="526" spans="1:24" x14ac:dyDescent="0.3">
      <c r="A526">
        <v>525</v>
      </c>
      <c r="B526">
        <v>126</v>
      </c>
      <c r="C526" t="str">
        <f>VLOOKUP(Продажи_[[#This Row],[id товара]],Товары_[],3,FALSE)</f>
        <v>Русский сахар</v>
      </c>
      <c r="D526" t="str">
        <f>VLOOKUP(Продажи_[[#This Row],[id товара]],Товары_[],2,FALSE)</f>
        <v>Сахар</v>
      </c>
      <c r="E526" s="22">
        <v>267</v>
      </c>
      <c r="F526" s="21">
        <f t="shared" si="90"/>
        <v>252.76271186440678</v>
      </c>
      <c r="G526" s="26">
        <f t="shared" si="91"/>
        <v>5.6326694830014068E-2</v>
      </c>
      <c r="H526" s="31">
        <f t="shared" si="92"/>
        <v>293.41176470588238</v>
      </c>
      <c r="I526" s="26">
        <f t="shared" si="93"/>
        <v>-9.0016038492381822E-2</v>
      </c>
      <c r="J526">
        <v>1</v>
      </c>
      <c r="K526" s="22">
        <v>267</v>
      </c>
      <c r="L526" s="1">
        <v>44989</v>
      </c>
      <c r="M526" t="s">
        <v>80</v>
      </c>
      <c r="N526">
        <v>437</v>
      </c>
      <c r="O526" t="str">
        <f>VLOOKUP(N526,Клиенты_[],4,FALSE)</f>
        <v>нет</v>
      </c>
      <c r="P526" s="35">
        <f>VLOOKUP(N526,Клиенты_[],5,FALSE)</f>
        <v>44576</v>
      </c>
      <c r="Q526" s="23">
        <f t="shared" si="94"/>
        <v>413</v>
      </c>
      <c r="R526" t="str">
        <f>VLOOKUP(N526,Клиенты_[],7,FALSE)</f>
        <v>Узбекистан</v>
      </c>
      <c r="S526" s="20" t="str">
        <f>VLOOKUP(N526,Клиенты_[],8,FALSE)</f>
        <v>Мария</v>
      </c>
      <c r="T526" s="20">
        <f t="shared" si="95"/>
        <v>3</v>
      </c>
      <c r="U526" s="20">
        <f t="shared" si="96"/>
        <v>3039</v>
      </c>
      <c r="V526" s="20">
        <f t="shared" si="97"/>
        <v>1013</v>
      </c>
      <c r="W526" s="20">
        <f t="shared" si="98"/>
        <v>191</v>
      </c>
      <c r="X526" s="20">
        <f t="shared" si="89"/>
        <v>0.33333333333333331</v>
      </c>
    </row>
    <row r="527" spans="1:24" x14ac:dyDescent="0.3">
      <c r="A527">
        <v>526</v>
      </c>
      <c r="B527">
        <v>344</v>
      </c>
      <c r="C527" t="str">
        <f>VLOOKUP(Продажи_[[#This Row],[id товара]],Товары_[],3,FALSE)</f>
        <v>Сады Придонья</v>
      </c>
      <c r="D527" t="str">
        <f>VLOOKUP(Продажи_[[#This Row],[id товара]],Товары_[],2,FALSE)</f>
        <v>Сок</v>
      </c>
      <c r="E527" s="22">
        <v>110</v>
      </c>
      <c r="F527" s="21">
        <f t="shared" si="90"/>
        <v>268.60344827586209</v>
      </c>
      <c r="G527" s="26">
        <f t="shared" si="91"/>
        <v>-0.59047435650555236</v>
      </c>
      <c r="H527" s="31">
        <f t="shared" si="92"/>
        <v>254.18181818181819</v>
      </c>
      <c r="I527" s="26">
        <f t="shared" si="93"/>
        <v>-0.56723891273247495</v>
      </c>
      <c r="J527">
        <v>4</v>
      </c>
      <c r="K527" s="22">
        <v>440</v>
      </c>
      <c r="L527" s="1">
        <v>45284</v>
      </c>
      <c r="M527" t="s">
        <v>82</v>
      </c>
      <c r="N527">
        <v>294</v>
      </c>
      <c r="O527" t="str">
        <f>VLOOKUP(N527,Клиенты_[],4,FALSE)</f>
        <v>да</v>
      </c>
      <c r="P527" s="35">
        <f>VLOOKUP(N527,Клиенты_[],5,FALSE)</f>
        <v>44879</v>
      </c>
      <c r="Q527" s="23">
        <f t="shared" si="94"/>
        <v>405</v>
      </c>
      <c r="R527" t="str">
        <f>VLOOKUP(N527,Клиенты_[],7,FALSE)</f>
        <v>Украина</v>
      </c>
      <c r="S527" s="20" t="str">
        <f>VLOOKUP(N527,Клиенты_[],8,FALSE)</f>
        <v>Давыд</v>
      </c>
      <c r="T527" s="20">
        <f t="shared" si="95"/>
        <v>1</v>
      </c>
      <c r="U527" s="20">
        <f t="shared" si="96"/>
        <v>440</v>
      </c>
      <c r="V527" s="20">
        <f t="shared" si="97"/>
        <v>440</v>
      </c>
      <c r="W527" s="20">
        <f t="shared" si="98"/>
        <v>187</v>
      </c>
      <c r="X527" s="20">
        <f t="shared" si="89"/>
        <v>1</v>
      </c>
    </row>
    <row r="528" spans="1:24" x14ac:dyDescent="0.3">
      <c r="A528">
        <v>527</v>
      </c>
      <c r="B528">
        <v>447</v>
      </c>
      <c r="C528" t="str">
        <f>VLOOKUP(Продажи_[[#This Row],[id товара]],Товары_[],3,FALSE)</f>
        <v>Эрманн</v>
      </c>
      <c r="D528" t="str">
        <f>VLOOKUP(Продажи_[[#This Row],[id товара]],Товары_[],2,FALSE)</f>
        <v>Йогурт</v>
      </c>
      <c r="E528" s="22">
        <v>316</v>
      </c>
      <c r="F528" s="21">
        <f t="shared" si="90"/>
        <v>263.25423728813558</v>
      </c>
      <c r="G528" s="26">
        <f t="shared" si="91"/>
        <v>0.20036054596961117</v>
      </c>
      <c r="H528" s="31">
        <f t="shared" si="92"/>
        <v>248.5</v>
      </c>
      <c r="I528" s="26">
        <f t="shared" si="93"/>
        <v>0.27162977867203209</v>
      </c>
      <c r="J528">
        <v>1</v>
      </c>
      <c r="K528" s="22">
        <v>316</v>
      </c>
      <c r="L528" s="1">
        <v>45121</v>
      </c>
      <c r="M528" t="s">
        <v>76</v>
      </c>
      <c r="N528">
        <v>297</v>
      </c>
      <c r="O528" t="str">
        <f>VLOOKUP(N528,Клиенты_[],4,FALSE)</f>
        <v>нет</v>
      </c>
      <c r="P528" s="35">
        <f>VLOOKUP(N528,Клиенты_[],5,FALSE)</f>
        <v>44666</v>
      </c>
      <c r="Q528" s="23">
        <f t="shared" si="94"/>
        <v>455</v>
      </c>
      <c r="R528" t="str">
        <f>VLOOKUP(N528,Клиенты_[],7,FALSE)</f>
        <v>Украина</v>
      </c>
      <c r="S528" s="20" t="str">
        <f>VLOOKUP(N528,Клиенты_[],8,FALSE)</f>
        <v>Чеслав</v>
      </c>
      <c r="T528" s="20">
        <f t="shared" si="95"/>
        <v>2</v>
      </c>
      <c r="U528" s="20">
        <f t="shared" si="96"/>
        <v>795</v>
      </c>
      <c r="V528" s="20">
        <f t="shared" si="97"/>
        <v>397.5</v>
      </c>
      <c r="W528" s="20">
        <f t="shared" si="98"/>
        <v>187</v>
      </c>
      <c r="X528" s="20">
        <f t="shared" si="89"/>
        <v>0.5</v>
      </c>
    </row>
    <row r="529" spans="1:24" x14ac:dyDescent="0.3">
      <c r="A529">
        <v>528</v>
      </c>
      <c r="B529">
        <v>450</v>
      </c>
      <c r="C529" t="str">
        <f>VLOOKUP(Продажи_[[#This Row],[id товара]],Товары_[],3,FALSE)</f>
        <v>Хлебный Дом</v>
      </c>
      <c r="D529" t="str">
        <f>VLOOKUP(Продажи_[[#This Row],[id товара]],Товары_[],2,FALSE)</f>
        <v>Хлеб</v>
      </c>
      <c r="E529" s="22">
        <v>228</v>
      </c>
      <c r="F529" s="21">
        <f t="shared" si="90"/>
        <v>300.31818181818181</v>
      </c>
      <c r="G529" s="26">
        <f t="shared" si="91"/>
        <v>-0.24080520659906157</v>
      </c>
      <c r="H529" s="31">
        <f t="shared" si="92"/>
        <v>281.73333333333335</v>
      </c>
      <c r="I529" s="26">
        <f t="shared" si="93"/>
        <v>-0.19072408897302418</v>
      </c>
      <c r="J529">
        <v>4</v>
      </c>
      <c r="K529" s="22">
        <v>912</v>
      </c>
      <c r="L529" s="1">
        <v>45193</v>
      </c>
      <c r="M529" t="s">
        <v>72</v>
      </c>
      <c r="N529">
        <v>27</v>
      </c>
      <c r="O529" t="str">
        <f>VLOOKUP(N529,Клиенты_[],4,FALSE)</f>
        <v>нет</v>
      </c>
      <c r="P529" s="35">
        <f>VLOOKUP(N529,Клиенты_[],5,FALSE)</f>
        <v>44586</v>
      </c>
      <c r="Q529" s="23">
        <f t="shared" si="94"/>
        <v>607</v>
      </c>
      <c r="R529" t="str">
        <f>VLOOKUP(N529,Клиенты_[],7,FALSE)</f>
        <v>Украина</v>
      </c>
      <c r="S529" s="20" t="str">
        <f>VLOOKUP(N529,Клиенты_[],8,FALSE)</f>
        <v>Аггей</v>
      </c>
      <c r="T529" s="20">
        <f t="shared" si="95"/>
        <v>2</v>
      </c>
      <c r="U529" s="20">
        <f t="shared" si="96"/>
        <v>1350</v>
      </c>
      <c r="V529" s="20">
        <f t="shared" si="97"/>
        <v>675</v>
      </c>
      <c r="W529" s="20">
        <f t="shared" si="98"/>
        <v>187</v>
      </c>
      <c r="X529" s="20">
        <f t="shared" si="89"/>
        <v>0.5</v>
      </c>
    </row>
    <row r="530" spans="1:24" x14ac:dyDescent="0.3">
      <c r="A530">
        <v>529</v>
      </c>
      <c r="B530">
        <v>60</v>
      </c>
      <c r="C530" t="str">
        <f>VLOOKUP(Продажи_[[#This Row],[id товара]],Товары_[],3,FALSE)</f>
        <v>Jacobs</v>
      </c>
      <c r="D530" t="str">
        <f>VLOOKUP(Продажи_[[#This Row],[id товара]],Товары_[],2,FALSE)</f>
        <v>Кофе</v>
      </c>
      <c r="E530" s="22">
        <v>100</v>
      </c>
      <c r="F530" s="21">
        <f t="shared" si="90"/>
        <v>249.02380952380952</v>
      </c>
      <c r="G530" s="26">
        <f t="shared" si="91"/>
        <v>-0.59843197246390667</v>
      </c>
      <c r="H530" s="31">
        <f t="shared" si="92"/>
        <v>276.21052631578948</v>
      </c>
      <c r="I530" s="26">
        <f t="shared" si="93"/>
        <v>-0.63795731707317072</v>
      </c>
      <c r="J530">
        <v>1</v>
      </c>
      <c r="K530" s="22">
        <v>100</v>
      </c>
      <c r="L530" s="1">
        <v>45397</v>
      </c>
      <c r="M530" t="s">
        <v>81</v>
      </c>
      <c r="N530">
        <v>102</v>
      </c>
      <c r="O530" t="str">
        <f>VLOOKUP(N530,Клиенты_[],4,FALSE)</f>
        <v>нет</v>
      </c>
      <c r="P530" s="35">
        <f>VLOOKUP(N530,Клиенты_[],5,FALSE)</f>
        <v>44723</v>
      </c>
      <c r="Q530" s="23">
        <f t="shared" si="94"/>
        <v>674</v>
      </c>
      <c r="R530" t="str">
        <f>VLOOKUP(N530,Клиенты_[],7,FALSE)</f>
        <v>Узбекистан</v>
      </c>
      <c r="S530" s="20" t="str">
        <f>VLOOKUP(N530,Клиенты_[],8,FALSE)</f>
        <v>Галактион</v>
      </c>
      <c r="T530" s="20">
        <f t="shared" si="95"/>
        <v>3</v>
      </c>
      <c r="U530" s="20">
        <f t="shared" si="96"/>
        <v>2546</v>
      </c>
      <c r="V530" s="20">
        <f t="shared" si="97"/>
        <v>848.66666666666663</v>
      </c>
      <c r="W530" s="20">
        <f t="shared" si="98"/>
        <v>191</v>
      </c>
      <c r="X530" s="20">
        <f t="shared" si="89"/>
        <v>0.33333333333333331</v>
      </c>
    </row>
    <row r="531" spans="1:24" x14ac:dyDescent="0.3">
      <c r="A531">
        <v>530</v>
      </c>
      <c r="B531">
        <v>42</v>
      </c>
      <c r="C531" t="str">
        <f>VLOOKUP(Продажи_[[#This Row],[id товара]],Товары_[],3,FALSE)</f>
        <v>Мистраль</v>
      </c>
      <c r="D531" t="str">
        <f>VLOOKUP(Продажи_[[#This Row],[id товара]],Товары_[],2,FALSE)</f>
        <v>Рис</v>
      </c>
      <c r="E531" s="22">
        <v>332</v>
      </c>
      <c r="F531" s="21">
        <f t="shared" si="90"/>
        <v>258.375</v>
      </c>
      <c r="G531" s="26">
        <f t="shared" si="91"/>
        <v>0.28495403967102084</v>
      </c>
      <c r="H531" s="31">
        <f t="shared" si="92"/>
        <v>181.57142857142858</v>
      </c>
      <c r="I531" s="26">
        <f t="shared" si="93"/>
        <v>0.82848151062155773</v>
      </c>
      <c r="J531">
        <v>2</v>
      </c>
      <c r="K531" s="22">
        <v>664</v>
      </c>
      <c r="L531" s="1">
        <v>45301</v>
      </c>
      <c r="M531" t="s">
        <v>66</v>
      </c>
      <c r="N531">
        <v>323</v>
      </c>
      <c r="O531" t="str">
        <f>VLOOKUP(N531,Клиенты_[],4,FALSE)</f>
        <v>да</v>
      </c>
      <c r="P531" s="35">
        <f>VLOOKUP(N531,Клиенты_[],5,FALSE)</f>
        <v>44821</v>
      </c>
      <c r="Q531" s="23">
        <f t="shared" si="94"/>
        <v>480</v>
      </c>
      <c r="R531" t="str">
        <f>VLOOKUP(N531,Клиенты_[],7,FALSE)</f>
        <v>Таджикистан</v>
      </c>
      <c r="S531" s="20" t="str">
        <f>VLOOKUP(N531,Клиенты_[],8,FALSE)</f>
        <v>Прасковья</v>
      </c>
      <c r="T531" s="20">
        <f t="shared" si="95"/>
        <v>5</v>
      </c>
      <c r="U531" s="20">
        <f t="shared" si="96"/>
        <v>4995</v>
      </c>
      <c r="V531" s="20">
        <f t="shared" si="97"/>
        <v>999</v>
      </c>
      <c r="W531" s="20">
        <f t="shared" si="98"/>
        <v>186</v>
      </c>
      <c r="X531" s="20">
        <f t="shared" si="89"/>
        <v>0.2</v>
      </c>
    </row>
    <row r="532" spans="1:24" x14ac:dyDescent="0.3">
      <c r="A532">
        <v>648</v>
      </c>
      <c r="B532">
        <v>215</v>
      </c>
      <c r="C532" t="str">
        <f>VLOOKUP(Продажи_[[#This Row],[id товара]],Товары_[],3,FALSE)</f>
        <v>Фруктовый сад</v>
      </c>
      <c r="D532" t="str">
        <f>VLOOKUP(Продажи_[[#This Row],[id товара]],Товары_[],2,FALSE)</f>
        <v>Сок</v>
      </c>
      <c r="E532" s="22">
        <v>440</v>
      </c>
      <c r="F532" s="21">
        <f t="shared" si="90"/>
        <v>268.60344827586209</v>
      </c>
      <c r="G532" s="26">
        <f t="shared" si="91"/>
        <v>0.63810257397779058</v>
      </c>
      <c r="H532" s="31">
        <f t="shared" si="92"/>
        <v>281.96875</v>
      </c>
      <c r="I532" s="26">
        <f t="shared" si="93"/>
        <v>0.56045661088329823</v>
      </c>
      <c r="J532">
        <v>2</v>
      </c>
      <c r="K532" s="22">
        <v>880</v>
      </c>
      <c r="L532" s="1">
        <v>45381</v>
      </c>
      <c r="M532" t="s">
        <v>85</v>
      </c>
      <c r="N532">
        <v>292</v>
      </c>
      <c r="O532" t="str">
        <f>VLOOKUP(N532,Клиенты_[],4,FALSE)</f>
        <v>нет</v>
      </c>
      <c r="P532" s="35">
        <f>VLOOKUP(N532,Клиенты_[],5,FALSE)</f>
        <v>44608</v>
      </c>
      <c r="Q532" s="23">
        <f t="shared" si="94"/>
        <v>773</v>
      </c>
      <c r="R532" t="str">
        <f>VLOOKUP(N532,Клиенты_[],7,FALSE)</f>
        <v>Россия</v>
      </c>
      <c r="S532" s="20" t="str">
        <f>VLOOKUP(N532,Клиенты_[],8,FALSE)</f>
        <v>Аполлинарий</v>
      </c>
      <c r="T532" s="20">
        <f t="shared" si="95"/>
        <v>3</v>
      </c>
      <c r="U532" s="20">
        <f t="shared" si="96"/>
        <v>2259</v>
      </c>
      <c r="V532" s="20">
        <f t="shared" si="97"/>
        <v>753</v>
      </c>
      <c r="W532" s="20">
        <f t="shared" si="98"/>
        <v>314</v>
      </c>
      <c r="X532" s="20">
        <f t="shared" si="89"/>
        <v>0.33333333333333331</v>
      </c>
    </row>
    <row r="533" spans="1:24" x14ac:dyDescent="0.3">
      <c r="A533">
        <v>902</v>
      </c>
      <c r="B533">
        <v>444</v>
      </c>
      <c r="C533" t="str">
        <f>VLOOKUP(Продажи_[[#This Row],[id товара]],Товары_[],3,FALSE)</f>
        <v>Эрманн</v>
      </c>
      <c r="D533" t="str">
        <f>VLOOKUP(Продажи_[[#This Row],[id товара]],Товары_[],2,FALSE)</f>
        <v>Йогурт</v>
      </c>
      <c r="E533" s="22">
        <v>328</v>
      </c>
      <c r="F533" s="21">
        <f t="shared" si="90"/>
        <v>263.25423728813558</v>
      </c>
      <c r="G533" s="26">
        <f t="shared" si="91"/>
        <v>0.24594385784187489</v>
      </c>
      <c r="H533" s="31">
        <f t="shared" si="92"/>
        <v>248.5</v>
      </c>
      <c r="I533" s="26">
        <f t="shared" si="93"/>
        <v>0.31991951710261568</v>
      </c>
      <c r="J533">
        <v>3</v>
      </c>
      <c r="K533" s="22">
        <v>984</v>
      </c>
      <c r="L533" s="1">
        <v>45102</v>
      </c>
      <c r="M533" t="s">
        <v>81</v>
      </c>
      <c r="N533">
        <v>292</v>
      </c>
      <c r="O533" t="str">
        <f>VLOOKUP(N533,Клиенты_[],4,FALSE)</f>
        <v>нет</v>
      </c>
      <c r="P533" s="35">
        <f>VLOOKUP(N533,Клиенты_[],5,FALSE)</f>
        <v>44608</v>
      </c>
      <c r="Q533" s="23">
        <f t="shared" si="94"/>
        <v>494</v>
      </c>
      <c r="R533" t="str">
        <f>VLOOKUP(N533,Клиенты_[],7,FALSE)</f>
        <v>Россия</v>
      </c>
      <c r="S533" s="20" t="str">
        <f>VLOOKUP(N533,Клиенты_[],8,FALSE)</f>
        <v>Аполлинарий</v>
      </c>
      <c r="T533" s="20">
        <f t="shared" si="95"/>
        <v>3</v>
      </c>
      <c r="U533" s="20">
        <f t="shared" si="96"/>
        <v>2259</v>
      </c>
      <c r="V533" s="20">
        <f t="shared" si="97"/>
        <v>753</v>
      </c>
      <c r="W533" s="20">
        <f t="shared" si="98"/>
        <v>314</v>
      </c>
      <c r="X533" s="20">
        <f t="shared" si="89"/>
        <v>0.33333333333333331</v>
      </c>
    </row>
    <row r="534" spans="1:24" x14ac:dyDescent="0.3">
      <c r="A534">
        <v>219</v>
      </c>
      <c r="B534">
        <v>410</v>
      </c>
      <c r="C534" t="str">
        <f>VLOOKUP(Продажи_[[#This Row],[id товара]],Товары_[],3,FALSE)</f>
        <v>Lay's</v>
      </c>
      <c r="D534" t="str">
        <f>VLOOKUP(Продажи_[[#This Row],[id товара]],Товары_[],2,FALSE)</f>
        <v>Чипсы</v>
      </c>
      <c r="E534" s="22">
        <v>228</v>
      </c>
      <c r="F534" s="21">
        <f t="shared" si="90"/>
        <v>273.72549019607845</v>
      </c>
      <c r="G534" s="26">
        <f t="shared" si="91"/>
        <v>-0.16704871060171922</v>
      </c>
      <c r="H534" s="31">
        <f t="shared" si="92"/>
        <v>320.57142857142856</v>
      </c>
      <c r="I534" s="26">
        <f t="shared" si="93"/>
        <v>-0.28877005347593576</v>
      </c>
      <c r="J534">
        <v>2</v>
      </c>
      <c r="K534" s="22">
        <v>456</v>
      </c>
      <c r="L534" s="1">
        <v>45224</v>
      </c>
      <c r="M534" t="s">
        <v>79</v>
      </c>
      <c r="N534">
        <v>295</v>
      </c>
      <c r="O534" t="str">
        <f>VLOOKUP(N534,Клиенты_[],4,FALSE)</f>
        <v>нет</v>
      </c>
      <c r="P534" s="35">
        <f>VLOOKUP(N534,Клиенты_[],5,FALSE)</f>
        <v>44588</v>
      </c>
      <c r="Q534" s="23">
        <f t="shared" si="94"/>
        <v>636</v>
      </c>
      <c r="R534" t="str">
        <f>VLOOKUP(N534,Клиенты_[],7,FALSE)</f>
        <v>Россия</v>
      </c>
      <c r="S534" s="20" t="str">
        <f>VLOOKUP(N534,Клиенты_[],8,FALSE)</f>
        <v>Конон</v>
      </c>
      <c r="T534" s="20">
        <f t="shared" si="95"/>
        <v>2</v>
      </c>
      <c r="U534" s="20">
        <f t="shared" si="96"/>
        <v>2791</v>
      </c>
      <c r="V534" s="20">
        <f t="shared" si="97"/>
        <v>1395.5</v>
      </c>
      <c r="W534" s="20">
        <f t="shared" si="98"/>
        <v>314</v>
      </c>
      <c r="X534" s="20">
        <f t="shared" si="89"/>
        <v>0.5</v>
      </c>
    </row>
    <row r="535" spans="1:24" x14ac:dyDescent="0.3">
      <c r="A535">
        <v>534</v>
      </c>
      <c r="B535">
        <v>315</v>
      </c>
      <c r="C535" t="str">
        <f>VLOOKUP(Продажи_[[#This Row],[id товара]],Товары_[],3,FALSE)</f>
        <v>Чудо</v>
      </c>
      <c r="D535" t="str">
        <f>VLOOKUP(Продажи_[[#This Row],[id товара]],Товары_[],2,FALSE)</f>
        <v>Йогурт</v>
      </c>
      <c r="E535" s="22">
        <v>348</v>
      </c>
      <c r="F535" s="21">
        <f t="shared" si="90"/>
        <v>263.25423728813558</v>
      </c>
      <c r="G535" s="26">
        <f t="shared" si="91"/>
        <v>0.32191604429564769</v>
      </c>
      <c r="H535" s="31">
        <f t="shared" si="92"/>
        <v>287.10000000000002</v>
      </c>
      <c r="I535" s="26">
        <f t="shared" si="93"/>
        <v>0.21212121212121193</v>
      </c>
      <c r="J535">
        <v>2</v>
      </c>
      <c r="K535" s="22">
        <v>696</v>
      </c>
      <c r="L535" s="1">
        <v>45002</v>
      </c>
      <c r="M535" t="s">
        <v>69</v>
      </c>
      <c r="N535">
        <v>402</v>
      </c>
      <c r="O535" t="str">
        <f>VLOOKUP(N535,Клиенты_[],4,FALSE)</f>
        <v>да</v>
      </c>
      <c r="P535" s="35">
        <f>VLOOKUP(N535,Клиенты_[],5,FALSE)</f>
        <v>44742</v>
      </c>
      <c r="Q535" s="23">
        <f t="shared" si="94"/>
        <v>260</v>
      </c>
      <c r="R535" t="str">
        <f>VLOOKUP(N535,Клиенты_[],7,FALSE)</f>
        <v>Узбекистан</v>
      </c>
      <c r="S535" s="20" t="str">
        <f>VLOOKUP(N535,Клиенты_[],8,FALSE)</f>
        <v>Пахом</v>
      </c>
      <c r="T535" s="20">
        <f t="shared" si="95"/>
        <v>5</v>
      </c>
      <c r="U535" s="20">
        <f t="shared" si="96"/>
        <v>2388</v>
      </c>
      <c r="V535" s="20">
        <f t="shared" si="97"/>
        <v>477.6</v>
      </c>
      <c r="W535" s="20">
        <f t="shared" si="98"/>
        <v>191</v>
      </c>
      <c r="X535" s="20">
        <f t="shared" si="89"/>
        <v>0.2</v>
      </c>
    </row>
    <row r="536" spans="1:24" x14ac:dyDescent="0.3">
      <c r="A536">
        <v>535</v>
      </c>
      <c r="B536">
        <v>121</v>
      </c>
      <c r="C536" t="str">
        <f>VLOOKUP(Продажи_[[#This Row],[id товара]],Товары_[],3,FALSE)</f>
        <v>Pringles</v>
      </c>
      <c r="D536" t="str">
        <f>VLOOKUP(Продажи_[[#This Row],[id товара]],Товары_[],2,FALSE)</f>
        <v>Чипсы</v>
      </c>
      <c r="E536" s="22">
        <v>77</v>
      </c>
      <c r="F536" s="21">
        <f t="shared" si="90"/>
        <v>273.72549019607845</v>
      </c>
      <c r="G536" s="26">
        <f t="shared" si="91"/>
        <v>-0.71869627507163325</v>
      </c>
      <c r="H536" s="31">
        <f t="shared" si="92"/>
        <v>280.23809523809524</v>
      </c>
      <c r="I536" s="26">
        <f t="shared" si="93"/>
        <v>-0.72523364485981312</v>
      </c>
      <c r="J536">
        <v>1</v>
      </c>
      <c r="K536" s="22">
        <v>77</v>
      </c>
      <c r="L536" s="1">
        <v>45047</v>
      </c>
      <c r="M536" t="s">
        <v>74</v>
      </c>
      <c r="N536">
        <v>279</v>
      </c>
      <c r="O536" t="str">
        <f>VLOOKUP(N536,Клиенты_[],4,FALSE)</f>
        <v>да</v>
      </c>
      <c r="P536" s="35">
        <f>VLOOKUP(N536,Клиенты_[],5,FALSE)</f>
        <v>44786</v>
      </c>
      <c r="Q536" s="23">
        <f t="shared" si="94"/>
        <v>261</v>
      </c>
      <c r="R536" t="str">
        <f>VLOOKUP(N536,Клиенты_[],7,FALSE)</f>
        <v>Узбекистан</v>
      </c>
      <c r="S536" s="20" t="str">
        <f>VLOOKUP(N536,Клиенты_[],8,FALSE)</f>
        <v>Наталья</v>
      </c>
      <c r="T536" s="20">
        <f t="shared" si="95"/>
        <v>2</v>
      </c>
      <c r="U536" s="20">
        <f t="shared" si="96"/>
        <v>677</v>
      </c>
      <c r="V536" s="20">
        <f t="shared" si="97"/>
        <v>338.5</v>
      </c>
      <c r="W536" s="20">
        <f t="shared" si="98"/>
        <v>191</v>
      </c>
      <c r="X536" s="20">
        <f t="shared" si="89"/>
        <v>0.5</v>
      </c>
    </row>
    <row r="537" spans="1:24" x14ac:dyDescent="0.3">
      <c r="A537">
        <v>536</v>
      </c>
      <c r="B537">
        <v>371</v>
      </c>
      <c r="C537" t="str">
        <f>VLOOKUP(Продажи_[[#This Row],[id товара]],Товары_[],3,FALSE)</f>
        <v>Русский сахар</v>
      </c>
      <c r="D537" t="str">
        <f>VLOOKUP(Продажи_[[#This Row],[id товара]],Товары_[],2,FALSE)</f>
        <v>Сахар</v>
      </c>
      <c r="E537" s="22">
        <v>62</v>
      </c>
      <c r="F537" s="21">
        <f t="shared" si="90"/>
        <v>252.76271186440678</v>
      </c>
      <c r="G537" s="26">
        <f t="shared" si="91"/>
        <v>-0.75471065513310531</v>
      </c>
      <c r="H537" s="31">
        <f t="shared" si="92"/>
        <v>293.41176470588238</v>
      </c>
      <c r="I537" s="26">
        <f t="shared" si="93"/>
        <v>-0.78869286287089013</v>
      </c>
      <c r="J537">
        <v>5</v>
      </c>
      <c r="K537" s="22">
        <v>310</v>
      </c>
      <c r="L537" s="1">
        <v>45330</v>
      </c>
      <c r="M537" t="s">
        <v>68</v>
      </c>
      <c r="N537">
        <v>385</v>
      </c>
      <c r="O537" t="str">
        <f>VLOOKUP(N537,Клиенты_[],4,FALSE)</f>
        <v>нет</v>
      </c>
      <c r="P537" s="35">
        <f>VLOOKUP(N537,Клиенты_[],5,FALSE)</f>
        <v>44753</v>
      </c>
      <c r="Q537" s="23">
        <f t="shared" si="94"/>
        <v>577</v>
      </c>
      <c r="R537" t="str">
        <f>VLOOKUP(N537,Клиенты_[],7,FALSE)</f>
        <v>Украина</v>
      </c>
      <c r="S537" s="20" t="str">
        <f>VLOOKUP(N537,Клиенты_[],8,FALSE)</f>
        <v>Геннадий</v>
      </c>
      <c r="T537" s="20">
        <f t="shared" si="95"/>
        <v>7</v>
      </c>
      <c r="U537" s="20">
        <f t="shared" si="96"/>
        <v>4334</v>
      </c>
      <c r="V537" s="20">
        <f t="shared" si="97"/>
        <v>619.14285714285711</v>
      </c>
      <c r="W537" s="20">
        <f t="shared" si="98"/>
        <v>187</v>
      </c>
      <c r="X537" s="20">
        <f t="shared" si="89"/>
        <v>0.14285714285714285</v>
      </c>
    </row>
    <row r="538" spans="1:24" x14ac:dyDescent="0.3">
      <c r="A538">
        <v>301</v>
      </c>
      <c r="B538">
        <v>223</v>
      </c>
      <c r="C538" t="str">
        <f>VLOOKUP(Продажи_[[#This Row],[id товара]],Товары_[],3,FALSE)</f>
        <v>Greenfield</v>
      </c>
      <c r="D538" t="str">
        <f>VLOOKUP(Продажи_[[#This Row],[id товара]],Товары_[],2,FALSE)</f>
        <v>Чай</v>
      </c>
      <c r="E538" s="22">
        <v>467</v>
      </c>
      <c r="F538" s="21">
        <f t="shared" si="90"/>
        <v>271.18181818181819</v>
      </c>
      <c r="G538" s="26">
        <f t="shared" si="91"/>
        <v>0.72209185383841756</v>
      </c>
      <c r="H538" s="31">
        <f t="shared" si="92"/>
        <v>291.45454545454544</v>
      </c>
      <c r="I538" s="26">
        <f t="shared" si="93"/>
        <v>0.60230817217716792</v>
      </c>
      <c r="J538">
        <v>5</v>
      </c>
      <c r="K538" s="22">
        <v>2335</v>
      </c>
      <c r="L538" s="1">
        <v>45310</v>
      </c>
      <c r="M538" t="s">
        <v>69</v>
      </c>
      <c r="N538">
        <v>295</v>
      </c>
      <c r="O538" t="str">
        <f>VLOOKUP(N538,Клиенты_[],4,FALSE)</f>
        <v>нет</v>
      </c>
      <c r="P538" s="35">
        <f>VLOOKUP(N538,Клиенты_[],5,FALSE)</f>
        <v>44588</v>
      </c>
      <c r="Q538" s="23">
        <f t="shared" si="94"/>
        <v>722</v>
      </c>
      <c r="R538" t="str">
        <f>VLOOKUP(N538,Клиенты_[],7,FALSE)</f>
        <v>Россия</v>
      </c>
      <c r="S538" s="20" t="str">
        <f>VLOOKUP(N538,Клиенты_[],8,FALSE)</f>
        <v>Конон</v>
      </c>
      <c r="T538" s="20">
        <f t="shared" si="95"/>
        <v>2</v>
      </c>
      <c r="U538" s="20">
        <f t="shared" si="96"/>
        <v>2791</v>
      </c>
      <c r="V538" s="20">
        <f t="shared" si="97"/>
        <v>1395.5</v>
      </c>
      <c r="W538" s="20">
        <f t="shared" si="98"/>
        <v>314</v>
      </c>
      <c r="X538" s="20">
        <f t="shared" si="89"/>
        <v>0.5</v>
      </c>
    </row>
    <row r="539" spans="1:24" x14ac:dyDescent="0.3">
      <c r="A539">
        <v>538</v>
      </c>
      <c r="B539">
        <v>433</v>
      </c>
      <c r="C539" t="str">
        <f>VLOOKUP(Продажи_[[#This Row],[id товара]],Товары_[],3,FALSE)</f>
        <v>Меридиан</v>
      </c>
      <c r="D539" t="str">
        <f>VLOOKUP(Продажи_[[#This Row],[id товара]],Товары_[],2,FALSE)</f>
        <v>Рыба</v>
      </c>
      <c r="E539" s="22">
        <v>115</v>
      </c>
      <c r="F539" s="21">
        <f t="shared" si="90"/>
        <v>258.5128205128205</v>
      </c>
      <c r="G539" s="26">
        <f t="shared" si="91"/>
        <v>-0.55514778813727439</v>
      </c>
      <c r="H539" s="31">
        <f t="shared" si="92"/>
        <v>260.64705882352939</v>
      </c>
      <c r="I539" s="26">
        <f t="shared" si="93"/>
        <v>-0.55879034078086209</v>
      </c>
      <c r="J539">
        <v>4</v>
      </c>
      <c r="K539" s="22">
        <v>460</v>
      </c>
      <c r="L539" s="1">
        <v>45203</v>
      </c>
      <c r="M539" t="s">
        <v>82</v>
      </c>
      <c r="N539">
        <v>138</v>
      </c>
      <c r="O539" t="str">
        <f>VLOOKUP(N539,Клиенты_[],4,FALSE)</f>
        <v>да</v>
      </c>
      <c r="P539" s="35">
        <f>VLOOKUP(N539,Клиенты_[],5,FALSE)</f>
        <v>44723</v>
      </c>
      <c r="Q539" s="23">
        <f t="shared" si="94"/>
        <v>480</v>
      </c>
      <c r="R539" t="str">
        <f>VLOOKUP(N539,Клиенты_[],7,FALSE)</f>
        <v>Украина</v>
      </c>
      <c r="S539" s="20" t="str">
        <f>VLOOKUP(N539,Клиенты_[],8,FALSE)</f>
        <v>Нинель</v>
      </c>
      <c r="T539" s="20">
        <f t="shared" si="95"/>
        <v>4</v>
      </c>
      <c r="U539" s="20">
        <f t="shared" si="96"/>
        <v>1084</v>
      </c>
      <c r="V539" s="20">
        <f t="shared" si="97"/>
        <v>271</v>
      </c>
      <c r="W539" s="20">
        <f t="shared" si="98"/>
        <v>187</v>
      </c>
      <c r="X539" s="20">
        <f t="shared" si="89"/>
        <v>0.25</v>
      </c>
    </row>
    <row r="540" spans="1:24" x14ac:dyDescent="0.3">
      <c r="A540">
        <v>539</v>
      </c>
      <c r="B540">
        <v>43</v>
      </c>
      <c r="C540" t="str">
        <f>VLOOKUP(Продажи_[[#This Row],[id товара]],Товары_[],3,FALSE)</f>
        <v>КДВ</v>
      </c>
      <c r="D540" t="str">
        <f>VLOOKUP(Продажи_[[#This Row],[id товара]],Товары_[],2,FALSE)</f>
        <v>Печенье</v>
      </c>
      <c r="E540" s="22">
        <v>158</v>
      </c>
      <c r="F540" s="21">
        <f t="shared" si="90"/>
        <v>283.468085106383</v>
      </c>
      <c r="G540" s="26">
        <f t="shared" si="91"/>
        <v>-0.44261802897245373</v>
      </c>
      <c r="H540" s="31">
        <f t="shared" si="92"/>
        <v>323.07692307692309</v>
      </c>
      <c r="I540" s="26">
        <f t="shared" si="93"/>
        <v>-0.51095238095238105</v>
      </c>
      <c r="J540">
        <v>5</v>
      </c>
      <c r="K540" s="22">
        <v>790</v>
      </c>
      <c r="L540" s="1">
        <v>45397</v>
      </c>
      <c r="M540" t="s">
        <v>73</v>
      </c>
      <c r="N540">
        <v>271</v>
      </c>
      <c r="O540" t="str">
        <f>VLOOKUP(N540,Клиенты_[],4,FALSE)</f>
        <v>нет</v>
      </c>
      <c r="P540" s="35">
        <f>VLOOKUP(N540,Клиенты_[],5,FALSE)</f>
        <v>44892</v>
      </c>
      <c r="Q540" s="23">
        <f t="shared" si="94"/>
        <v>505</v>
      </c>
      <c r="R540" t="str">
        <f>VLOOKUP(N540,Клиенты_[],7,FALSE)</f>
        <v>Беларусь</v>
      </c>
      <c r="S540" s="20" t="str">
        <f>VLOOKUP(N540,Клиенты_[],8,FALSE)</f>
        <v>Степан</v>
      </c>
      <c r="T540" s="20">
        <f t="shared" si="95"/>
        <v>3</v>
      </c>
      <c r="U540" s="20">
        <f t="shared" si="96"/>
        <v>2704</v>
      </c>
      <c r="V540" s="20">
        <f t="shared" si="97"/>
        <v>901.33333333333337</v>
      </c>
      <c r="W540" s="20">
        <f t="shared" si="98"/>
        <v>122</v>
      </c>
      <c r="X540" s="20">
        <f t="shared" si="89"/>
        <v>0.33333333333333331</v>
      </c>
    </row>
    <row r="541" spans="1:24" x14ac:dyDescent="0.3">
      <c r="A541">
        <v>99</v>
      </c>
      <c r="B541">
        <v>202</v>
      </c>
      <c r="C541" t="str">
        <f>VLOOKUP(Продажи_[[#This Row],[id товара]],Товары_[],3,FALSE)</f>
        <v>Овощной ряд</v>
      </c>
      <c r="D541" t="str">
        <f>VLOOKUP(Продажи_[[#This Row],[id товара]],Товары_[],2,FALSE)</f>
        <v>Овощи</v>
      </c>
      <c r="E541" s="22">
        <v>422</v>
      </c>
      <c r="F541" s="21">
        <f t="shared" si="90"/>
        <v>250.48780487804879</v>
      </c>
      <c r="G541" s="26">
        <f t="shared" si="91"/>
        <v>0.68471275559883149</v>
      </c>
      <c r="H541" s="31">
        <f t="shared" si="92"/>
        <v>303.8235294117647</v>
      </c>
      <c r="I541" s="26">
        <f t="shared" si="93"/>
        <v>0.3889641819941918</v>
      </c>
      <c r="J541">
        <v>2</v>
      </c>
      <c r="K541" s="22">
        <v>844</v>
      </c>
      <c r="L541" s="1">
        <v>45077</v>
      </c>
      <c r="M541" t="s">
        <v>70</v>
      </c>
      <c r="N541">
        <v>301</v>
      </c>
      <c r="O541" t="str">
        <f>VLOOKUP(N541,Клиенты_[],4,FALSE)</f>
        <v>да</v>
      </c>
      <c r="P541" s="35">
        <f>VLOOKUP(N541,Клиенты_[],5,FALSE)</f>
        <v>44714</v>
      </c>
      <c r="Q541" s="23">
        <f t="shared" si="94"/>
        <v>363</v>
      </c>
      <c r="R541" t="str">
        <f>VLOOKUP(N541,Клиенты_[],7,FALSE)</f>
        <v>Россия</v>
      </c>
      <c r="S541" s="20" t="str">
        <f>VLOOKUP(N541,Клиенты_[],8,FALSE)</f>
        <v>Зинаида</v>
      </c>
      <c r="T541" s="20">
        <f t="shared" si="95"/>
        <v>1</v>
      </c>
      <c r="U541" s="20">
        <f t="shared" si="96"/>
        <v>844</v>
      </c>
      <c r="V541" s="20">
        <f t="shared" si="97"/>
        <v>844</v>
      </c>
      <c r="W541" s="20">
        <f t="shared" si="98"/>
        <v>314</v>
      </c>
      <c r="X541" s="20">
        <f t="shared" si="89"/>
        <v>1</v>
      </c>
    </row>
    <row r="542" spans="1:24" x14ac:dyDescent="0.3">
      <c r="A542">
        <v>286</v>
      </c>
      <c r="B542">
        <v>139</v>
      </c>
      <c r="C542" t="str">
        <f>VLOOKUP(Продажи_[[#This Row],[id товара]],Товары_[],3,FALSE)</f>
        <v>Ростагроэкспорт</v>
      </c>
      <c r="D542" t="str">
        <f>VLOOKUP(Продажи_[[#This Row],[id товара]],Товары_[],2,FALSE)</f>
        <v>Йогурт</v>
      </c>
      <c r="E542" s="22">
        <v>232</v>
      </c>
      <c r="F542" s="21">
        <f t="shared" si="90"/>
        <v>263.25423728813558</v>
      </c>
      <c r="G542" s="26">
        <f t="shared" si="91"/>
        <v>-0.11872263713623488</v>
      </c>
      <c r="H542" s="31">
        <f t="shared" si="92"/>
        <v>257.78260869565219</v>
      </c>
      <c r="I542" s="26">
        <f t="shared" si="93"/>
        <v>-0.10001686625063255</v>
      </c>
      <c r="J542">
        <v>3</v>
      </c>
      <c r="K542" s="22">
        <v>696</v>
      </c>
      <c r="L542" s="1">
        <v>45197</v>
      </c>
      <c r="M542" t="s">
        <v>84</v>
      </c>
      <c r="N542">
        <v>302</v>
      </c>
      <c r="O542" t="str">
        <f>VLOOKUP(N542,Клиенты_[],4,FALSE)</f>
        <v>нет</v>
      </c>
      <c r="P542" s="35">
        <f>VLOOKUP(N542,Клиенты_[],5,FALSE)</f>
        <v>44859</v>
      </c>
      <c r="Q542" s="23">
        <f t="shared" si="94"/>
        <v>338</v>
      </c>
      <c r="R542" t="str">
        <f>VLOOKUP(N542,Клиенты_[],7,FALSE)</f>
        <v>Россия</v>
      </c>
      <c r="S542" s="20" t="str">
        <f>VLOOKUP(N542,Клиенты_[],8,FALSE)</f>
        <v>Александра</v>
      </c>
      <c r="T542" s="20">
        <f t="shared" si="95"/>
        <v>3</v>
      </c>
      <c r="U542" s="20">
        <f t="shared" si="96"/>
        <v>1661</v>
      </c>
      <c r="V542" s="20">
        <f t="shared" si="97"/>
        <v>553.66666666666663</v>
      </c>
      <c r="W542" s="20">
        <f t="shared" si="98"/>
        <v>314</v>
      </c>
      <c r="X542" s="20">
        <f t="shared" si="89"/>
        <v>0.33333333333333331</v>
      </c>
    </row>
    <row r="543" spans="1:24" x14ac:dyDescent="0.3">
      <c r="A543">
        <v>297</v>
      </c>
      <c r="B543">
        <v>5</v>
      </c>
      <c r="C543" t="str">
        <f>VLOOKUP(Продажи_[[#This Row],[id товара]],Товары_[],3,FALSE)</f>
        <v>Роллтон</v>
      </c>
      <c r="D543" t="str">
        <f>VLOOKUP(Продажи_[[#This Row],[id товара]],Товары_[],2,FALSE)</f>
        <v>Макароны</v>
      </c>
      <c r="E543" s="22">
        <v>65</v>
      </c>
      <c r="F543" s="21">
        <f t="shared" si="90"/>
        <v>265.47674418604652</v>
      </c>
      <c r="G543" s="26">
        <f t="shared" si="91"/>
        <v>-0.75515746134641493</v>
      </c>
      <c r="H543" s="31">
        <f t="shared" si="92"/>
        <v>235.55555555555554</v>
      </c>
      <c r="I543" s="26">
        <f t="shared" si="93"/>
        <v>-0.72405660377358494</v>
      </c>
      <c r="J543">
        <v>5</v>
      </c>
      <c r="K543" s="22">
        <v>325</v>
      </c>
      <c r="L543" s="1">
        <v>45251</v>
      </c>
      <c r="M543" t="s">
        <v>79</v>
      </c>
      <c r="N543">
        <v>302</v>
      </c>
      <c r="O543" t="str">
        <f>VLOOKUP(N543,Клиенты_[],4,FALSE)</f>
        <v>нет</v>
      </c>
      <c r="P543" s="35">
        <f>VLOOKUP(N543,Клиенты_[],5,FALSE)</f>
        <v>44859</v>
      </c>
      <c r="Q543" s="23">
        <f t="shared" si="94"/>
        <v>392</v>
      </c>
      <c r="R543" t="str">
        <f>VLOOKUP(N543,Клиенты_[],7,FALSE)</f>
        <v>Россия</v>
      </c>
      <c r="S543" s="20" t="str">
        <f>VLOOKUP(N543,Клиенты_[],8,FALSE)</f>
        <v>Александра</v>
      </c>
      <c r="T543" s="20">
        <f t="shared" si="95"/>
        <v>3</v>
      </c>
      <c r="U543" s="20">
        <f t="shared" si="96"/>
        <v>1661</v>
      </c>
      <c r="V543" s="20">
        <f t="shared" si="97"/>
        <v>553.66666666666663</v>
      </c>
      <c r="W543" s="20">
        <f t="shared" si="98"/>
        <v>314</v>
      </c>
      <c r="X543" s="20">
        <f t="shared" si="89"/>
        <v>0.33333333333333331</v>
      </c>
    </row>
    <row r="544" spans="1:24" x14ac:dyDescent="0.3">
      <c r="A544">
        <v>543</v>
      </c>
      <c r="B544">
        <v>492</v>
      </c>
      <c r="C544" t="str">
        <f>VLOOKUP(Продажи_[[#This Row],[id товара]],Товары_[],3,FALSE)</f>
        <v>Русское море</v>
      </c>
      <c r="D544" t="str">
        <f>VLOOKUP(Продажи_[[#This Row],[id товара]],Товары_[],2,FALSE)</f>
        <v>Рыба</v>
      </c>
      <c r="E544" s="22">
        <v>469</v>
      </c>
      <c r="F544" s="21">
        <f t="shared" si="90"/>
        <v>258.5128205128205</v>
      </c>
      <c r="G544" s="26">
        <f t="shared" si="91"/>
        <v>0.81422336837928988</v>
      </c>
      <c r="H544" s="31">
        <f t="shared" si="92"/>
        <v>292.66666666666669</v>
      </c>
      <c r="I544" s="26">
        <f t="shared" si="93"/>
        <v>0.60250569476081983</v>
      </c>
      <c r="J544">
        <v>4</v>
      </c>
      <c r="K544" s="22">
        <v>1876</v>
      </c>
      <c r="L544" s="1">
        <v>45386</v>
      </c>
      <c r="M544" t="s">
        <v>68</v>
      </c>
      <c r="N544">
        <v>38</v>
      </c>
      <c r="O544" t="str">
        <f>VLOOKUP(N544,Клиенты_[],4,FALSE)</f>
        <v>нет</v>
      </c>
      <c r="P544" s="35">
        <f>VLOOKUP(N544,Клиенты_[],5,FALSE)</f>
        <v>44819</v>
      </c>
      <c r="Q544" s="23">
        <f t="shared" si="94"/>
        <v>567</v>
      </c>
      <c r="R544" t="str">
        <f>VLOOKUP(N544,Клиенты_[],7,FALSE)</f>
        <v>Таджикистан</v>
      </c>
      <c r="S544" s="20" t="str">
        <f>VLOOKUP(N544,Клиенты_[],8,FALSE)</f>
        <v>Ираида</v>
      </c>
      <c r="T544" s="20">
        <f t="shared" si="95"/>
        <v>2</v>
      </c>
      <c r="U544" s="20">
        <f t="shared" si="96"/>
        <v>2592</v>
      </c>
      <c r="V544" s="20">
        <f t="shared" si="97"/>
        <v>1296</v>
      </c>
      <c r="W544" s="20">
        <f t="shared" si="98"/>
        <v>186</v>
      </c>
      <c r="X544" s="20">
        <f t="shared" si="89"/>
        <v>0.5</v>
      </c>
    </row>
    <row r="545" spans="1:24" x14ac:dyDescent="0.3">
      <c r="A545">
        <v>544</v>
      </c>
      <c r="B545">
        <v>428</v>
      </c>
      <c r="C545" t="str">
        <f>VLOOKUP(Продажи_[[#This Row],[id товара]],Товары_[],3,FALSE)</f>
        <v>Бабаевский</v>
      </c>
      <c r="D545" t="str">
        <f>VLOOKUP(Продажи_[[#This Row],[id товара]],Товары_[],2,FALSE)</f>
        <v>Конфеты</v>
      </c>
      <c r="E545" s="22">
        <v>263</v>
      </c>
      <c r="F545" s="21">
        <f t="shared" si="90"/>
        <v>267.85483870967744</v>
      </c>
      <c r="G545" s="26">
        <f t="shared" si="91"/>
        <v>-1.8124887095803066E-2</v>
      </c>
      <c r="H545" s="31">
        <f t="shared" si="92"/>
        <v>250.25925925925927</v>
      </c>
      <c r="I545" s="26">
        <f t="shared" si="93"/>
        <v>5.0910167233979564E-2</v>
      </c>
      <c r="J545">
        <v>4</v>
      </c>
      <c r="K545" s="22">
        <v>1052</v>
      </c>
      <c r="L545" s="1">
        <v>45385</v>
      </c>
      <c r="M545" t="s">
        <v>79</v>
      </c>
      <c r="N545">
        <v>136</v>
      </c>
      <c r="O545" t="str">
        <f>VLOOKUP(N545,Клиенты_[],4,FALSE)</f>
        <v>да</v>
      </c>
      <c r="P545" s="35">
        <f>VLOOKUP(N545,Клиенты_[],5,FALSE)</f>
        <v>44860</v>
      </c>
      <c r="Q545" s="23">
        <f t="shared" si="94"/>
        <v>525</v>
      </c>
      <c r="R545" t="str">
        <f>VLOOKUP(N545,Клиенты_[],7,FALSE)</f>
        <v>Украина</v>
      </c>
      <c r="S545" s="20" t="str">
        <f>VLOOKUP(N545,Клиенты_[],8,FALSE)</f>
        <v>Ефрем</v>
      </c>
      <c r="T545" s="20">
        <f t="shared" si="95"/>
        <v>6</v>
      </c>
      <c r="U545" s="20">
        <f t="shared" si="96"/>
        <v>5506</v>
      </c>
      <c r="V545" s="20">
        <f t="shared" si="97"/>
        <v>917.66666666666663</v>
      </c>
      <c r="W545" s="20">
        <f t="shared" si="98"/>
        <v>187</v>
      </c>
      <c r="X545" s="20">
        <f t="shared" si="89"/>
        <v>0.16666666666666666</v>
      </c>
    </row>
    <row r="546" spans="1:24" x14ac:dyDescent="0.3">
      <c r="A546">
        <v>545</v>
      </c>
      <c r="B546">
        <v>91</v>
      </c>
      <c r="C546" t="str">
        <f>VLOOKUP(Продажи_[[#This Row],[id товара]],Товары_[],3,FALSE)</f>
        <v>Сырная долина</v>
      </c>
      <c r="D546" t="str">
        <f>VLOOKUP(Продажи_[[#This Row],[id товара]],Товары_[],2,FALSE)</f>
        <v>Сыр</v>
      </c>
      <c r="E546" s="22">
        <v>335</v>
      </c>
      <c r="F546" s="21">
        <f t="shared" si="90"/>
        <v>262.63492063492066</v>
      </c>
      <c r="G546" s="26">
        <f t="shared" si="91"/>
        <v>0.27553487247673147</v>
      </c>
      <c r="H546" s="31">
        <f t="shared" si="92"/>
        <v>271</v>
      </c>
      <c r="I546" s="26">
        <f t="shared" si="93"/>
        <v>0.23616236162361615</v>
      </c>
      <c r="J546">
        <v>2</v>
      </c>
      <c r="K546" s="22">
        <v>670</v>
      </c>
      <c r="L546" s="1">
        <v>45186</v>
      </c>
      <c r="M546" t="s">
        <v>83</v>
      </c>
      <c r="N546">
        <v>310</v>
      </c>
      <c r="O546" t="str">
        <f>VLOOKUP(N546,Клиенты_[],4,FALSE)</f>
        <v>нет</v>
      </c>
      <c r="P546" s="35">
        <f>VLOOKUP(N546,Клиенты_[],5,FALSE)</f>
        <v>44807</v>
      </c>
      <c r="Q546" s="23">
        <f t="shared" si="94"/>
        <v>379</v>
      </c>
      <c r="R546" t="str">
        <f>VLOOKUP(N546,Клиенты_[],7,FALSE)</f>
        <v>Таджикистан</v>
      </c>
      <c r="S546" s="20" t="str">
        <f>VLOOKUP(N546,Клиенты_[],8,FALSE)</f>
        <v>Феофан</v>
      </c>
      <c r="T546" s="20">
        <f t="shared" si="95"/>
        <v>2</v>
      </c>
      <c r="U546" s="20">
        <f t="shared" si="96"/>
        <v>1057</v>
      </c>
      <c r="V546" s="20">
        <f t="shared" si="97"/>
        <v>528.5</v>
      </c>
      <c r="W546" s="20">
        <f t="shared" si="98"/>
        <v>186</v>
      </c>
      <c r="X546" s="20">
        <f t="shared" si="89"/>
        <v>0.5</v>
      </c>
    </row>
    <row r="547" spans="1:24" x14ac:dyDescent="0.3">
      <c r="A547">
        <v>546</v>
      </c>
      <c r="B547">
        <v>122</v>
      </c>
      <c r="C547" t="str">
        <f>VLOOKUP(Продажи_[[#This Row],[id товара]],Товары_[],3,FALSE)</f>
        <v>Фрукты-Ягоды</v>
      </c>
      <c r="D547" t="str">
        <f>VLOOKUP(Продажи_[[#This Row],[id товара]],Товары_[],2,FALSE)</f>
        <v>Фрукты</v>
      </c>
      <c r="E547" s="22">
        <v>309</v>
      </c>
      <c r="F547" s="21">
        <f t="shared" si="90"/>
        <v>274.16279069767444</v>
      </c>
      <c r="G547" s="26">
        <f t="shared" si="91"/>
        <v>0.12706760539485962</v>
      </c>
      <c r="H547" s="31">
        <f t="shared" si="92"/>
        <v>280.66666666666669</v>
      </c>
      <c r="I547" s="26">
        <f t="shared" si="93"/>
        <v>0.10095011876484561</v>
      </c>
      <c r="J547">
        <v>3</v>
      </c>
      <c r="K547" s="22">
        <v>927</v>
      </c>
      <c r="L547" s="1">
        <v>45073</v>
      </c>
      <c r="M547" t="s">
        <v>77</v>
      </c>
      <c r="N547">
        <v>263</v>
      </c>
      <c r="O547" t="str">
        <f>VLOOKUP(N547,Клиенты_[],4,FALSE)</f>
        <v>да</v>
      </c>
      <c r="P547" s="35">
        <f>VLOOKUP(N547,Клиенты_[],5,FALSE)</f>
        <v>44612</v>
      </c>
      <c r="Q547" s="23">
        <f t="shared" si="94"/>
        <v>461</v>
      </c>
      <c r="R547" t="str">
        <f>VLOOKUP(N547,Клиенты_[],7,FALSE)</f>
        <v>Таджикистан</v>
      </c>
      <c r="S547" s="20" t="str">
        <f>VLOOKUP(N547,Клиенты_[],8,FALSE)</f>
        <v>Элеонора</v>
      </c>
      <c r="T547" s="20">
        <f t="shared" si="95"/>
        <v>3</v>
      </c>
      <c r="U547" s="20">
        <f t="shared" si="96"/>
        <v>3526</v>
      </c>
      <c r="V547" s="20">
        <f t="shared" si="97"/>
        <v>1175.3333333333333</v>
      </c>
      <c r="W547" s="20">
        <f t="shared" si="98"/>
        <v>186</v>
      </c>
      <c r="X547" s="20">
        <f t="shared" si="89"/>
        <v>0.33333333333333331</v>
      </c>
    </row>
    <row r="548" spans="1:24" x14ac:dyDescent="0.3">
      <c r="A548">
        <v>547</v>
      </c>
      <c r="B548">
        <v>444</v>
      </c>
      <c r="C548" t="str">
        <f>VLOOKUP(Продажи_[[#This Row],[id товара]],Товары_[],3,FALSE)</f>
        <v>Эрманн</v>
      </c>
      <c r="D548" t="str">
        <f>VLOOKUP(Продажи_[[#This Row],[id товара]],Товары_[],2,FALSE)</f>
        <v>Йогурт</v>
      </c>
      <c r="E548" s="22">
        <v>59</v>
      </c>
      <c r="F548" s="21">
        <f t="shared" si="90"/>
        <v>263.25423728813558</v>
      </c>
      <c r="G548" s="26">
        <f t="shared" si="91"/>
        <v>-0.77588204996137011</v>
      </c>
      <c r="H548" s="31">
        <f t="shared" si="92"/>
        <v>248.5</v>
      </c>
      <c r="I548" s="26">
        <f t="shared" si="93"/>
        <v>-0.76257545271629779</v>
      </c>
      <c r="J548">
        <v>2</v>
      </c>
      <c r="K548" s="22">
        <v>118</v>
      </c>
      <c r="L548" s="1">
        <v>45263</v>
      </c>
      <c r="M548" t="s">
        <v>81</v>
      </c>
      <c r="N548">
        <v>381</v>
      </c>
      <c r="O548" t="str">
        <f>VLOOKUP(N548,Клиенты_[],4,FALSE)</f>
        <v>нет</v>
      </c>
      <c r="P548" s="35">
        <f>VLOOKUP(N548,Клиенты_[],5,FALSE)</f>
        <v>44714</v>
      </c>
      <c r="Q548" s="23">
        <f t="shared" si="94"/>
        <v>549</v>
      </c>
      <c r="R548" t="str">
        <f>VLOOKUP(N548,Клиенты_[],7,FALSE)</f>
        <v>Узбекистан</v>
      </c>
      <c r="S548" s="20" t="str">
        <f>VLOOKUP(N548,Клиенты_[],8,FALSE)</f>
        <v>Раиса</v>
      </c>
      <c r="T548" s="20">
        <f t="shared" si="95"/>
        <v>4</v>
      </c>
      <c r="U548" s="20">
        <f t="shared" si="96"/>
        <v>3158</v>
      </c>
      <c r="V548" s="20">
        <f t="shared" si="97"/>
        <v>789.5</v>
      </c>
      <c r="W548" s="20">
        <f t="shared" si="98"/>
        <v>191</v>
      </c>
      <c r="X548" s="20">
        <f t="shared" si="89"/>
        <v>0.25</v>
      </c>
    </row>
    <row r="549" spans="1:24" x14ac:dyDescent="0.3">
      <c r="A549">
        <v>548</v>
      </c>
      <c r="B549">
        <v>334</v>
      </c>
      <c r="C549" t="str">
        <f>VLOOKUP(Продажи_[[#This Row],[id товара]],Товары_[],3,FALSE)</f>
        <v>Домик в деревне</v>
      </c>
      <c r="D549" t="str">
        <f>VLOOKUP(Продажи_[[#This Row],[id товара]],Товары_[],2,FALSE)</f>
        <v>Молоко</v>
      </c>
      <c r="E549" s="22">
        <v>459</v>
      </c>
      <c r="F549" s="21">
        <f t="shared" si="90"/>
        <v>294.95238095238096</v>
      </c>
      <c r="G549" s="26">
        <f t="shared" si="91"/>
        <v>0.55618340329350979</v>
      </c>
      <c r="H549" s="31">
        <f t="shared" si="92"/>
        <v>274.77777777777777</v>
      </c>
      <c r="I549" s="26">
        <f t="shared" si="93"/>
        <v>0.67044076021027088</v>
      </c>
      <c r="J549">
        <v>5</v>
      </c>
      <c r="K549" s="22">
        <v>2295</v>
      </c>
      <c r="L549" s="1">
        <v>45146</v>
      </c>
      <c r="M549" t="s">
        <v>66</v>
      </c>
      <c r="N549">
        <v>167</v>
      </c>
      <c r="O549" t="str">
        <f>VLOOKUP(N549,Клиенты_[],4,FALSE)</f>
        <v>да</v>
      </c>
      <c r="P549" s="35">
        <f>VLOOKUP(N549,Клиенты_[],5,FALSE)</f>
        <v>44563</v>
      </c>
      <c r="Q549" s="23">
        <f t="shared" si="94"/>
        <v>583</v>
      </c>
      <c r="R549" t="str">
        <f>VLOOKUP(N549,Клиенты_[],7,FALSE)</f>
        <v>Узбекистан</v>
      </c>
      <c r="S549" s="20" t="str">
        <f>VLOOKUP(N549,Клиенты_[],8,FALSE)</f>
        <v>Никифор</v>
      </c>
      <c r="T549" s="20">
        <f t="shared" si="95"/>
        <v>5</v>
      </c>
      <c r="U549" s="20">
        <f t="shared" si="96"/>
        <v>4243</v>
      </c>
      <c r="V549" s="20">
        <f t="shared" si="97"/>
        <v>848.6</v>
      </c>
      <c r="W549" s="20">
        <f t="shared" si="98"/>
        <v>191</v>
      </c>
      <c r="X549" s="20">
        <f t="shared" si="89"/>
        <v>0.2</v>
      </c>
    </row>
    <row r="550" spans="1:24" x14ac:dyDescent="0.3">
      <c r="A550">
        <v>549</v>
      </c>
      <c r="B550">
        <v>431</v>
      </c>
      <c r="C550" t="str">
        <f>VLOOKUP(Продажи_[[#This Row],[id товара]],Товары_[],3,FALSE)</f>
        <v>Гавриш</v>
      </c>
      <c r="D550" t="str">
        <f>VLOOKUP(Продажи_[[#This Row],[id товара]],Товары_[],2,FALSE)</f>
        <v>Овощи</v>
      </c>
      <c r="E550" s="22">
        <v>149</v>
      </c>
      <c r="F550" s="21">
        <f t="shared" si="90"/>
        <v>250.48780487804879</v>
      </c>
      <c r="G550" s="26">
        <f t="shared" si="91"/>
        <v>-0.40516066212268742</v>
      </c>
      <c r="H550" s="31">
        <f t="shared" si="92"/>
        <v>247.66666666666666</v>
      </c>
      <c r="I550" s="26">
        <f t="shared" si="93"/>
        <v>-0.39838492597577391</v>
      </c>
      <c r="J550">
        <v>5</v>
      </c>
      <c r="K550" s="22">
        <v>745</v>
      </c>
      <c r="L550" s="1">
        <v>45271</v>
      </c>
      <c r="M550" t="s">
        <v>83</v>
      </c>
      <c r="N550">
        <v>12</v>
      </c>
      <c r="O550" t="str">
        <f>VLOOKUP(N550,Клиенты_[],4,FALSE)</f>
        <v>да</v>
      </c>
      <c r="P550" s="35">
        <f>VLOOKUP(N550,Клиенты_[],5,FALSE)</f>
        <v>44842</v>
      </c>
      <c r="Q550" s="23">
        <f t="shared" si="94"/>
        <v>429</v>
      </c>
      <c r="R550" t="str">
        <f>VLOOKUP(N550,Клиенты_[],7,FALSE)</f>
        <v>Беларусь</v>
      </c>
      <c r="S550" s="20" t="str">
        <f>VLOOKUP(N550,Клиенты_[],8,FALSE)</f>
        <v>Никодим</v>
      </c>
      <c r="T550" s="20">
        <f t="shared" si="95"/>
        <v>3</v>
      </c>
      <c r="U550" s="20">
        <f t="shared" si="96"/>
        <v>1819</v>
      </c>
      <c r="V550" s="20">
        <f t="shared" si="97"/>
        <v>606.33333333333337</v>
      </c>
      <c r="W550" s="20">
        <f t="shared" si="98"/>
        <v>122</v>
      </c>
      <c r="X550" s="20">
        <f t="shared" si="89"/>
        <v>0.33333333333333331</v>
      </c>
    </row>
    <row r="551" spans="1:24" x14ac:dyDescent="0.3">
      <c r="A551">
        <v>550</v>
      </c>
      <c r="B551">
        <v>62</v>
      </c>
      <c r="C551" t="str">
        <f>VLOOKUP(Продажи_[[#This Row],[id товара]],Товары_[],3,FALSE)</f>
        <v>Балтийский берег</v>
      </c>
      <c r="D551" t="str">
        <f>VLOOKUP(Продажи_[[#This Row],[id товара]],Товары_[],2,FALSE)</f>
        <v>Рыба</v>
      </c>
      <c r="E551" s="22">
        <v>88</v>
      </c>
      <c r="F551" s="21">
        <f t="shared" si="90"/>
        <v>258.5128205128205</v>
      </c>
      <c r="G551" s="26">
        <f t="shared" si="91"/>
        <v>-0.65959135092243604</v>
      </c>
      <c r="H551" s="31">
        <f t="shared" si="92"/>
        <v>289.88888888888891</v>
      </c>
      <c r="I551" s="26">
        <f t="shared" si="93"/>
        <v>-0.69643541586814872</v>
      </c>
      <c r="J551">
        <v>1</v>
      </c>
      <c r="K551" s="22">
        <v>88</v>
      </c>
      <c r="L551" s="1">
        <v>44950</v>
      </c>
      <c r="M551" t="s">
        <v>71</v>
      </c>
      <c r="N551">
        <v>44</v>
      </c>
      <c r="O551" t="str">
        <f>VLOOKUP(N551,Клиенты_[],4,FALSE)</f>
        <v>нет</v>
      </c>
      <c r="P551" s="35">
        <f>VLOOKUP(N551,Клиенты_[],5,FALSE)</f>
        <v>44701</v>
      </c>
      <c r="Q551" s="23">
        <f t="shared" si="94"/>
        <v>249</v>
      </c>
      <c r="R551" t="str">
        <f>VLOOKUP(N551,Клиенты_[],7,FALSE)</f>
        <v>Беларусь</v>
      </c>
      <c r="S551" s="20" t="str">
        <f>VLOOKUP(N551,Клиенты_[],8,FALSE)</f>
        <v>Кир</v>
      </c>
      <c r="T551" s="20">
        <f t="shared" si="95"/>
        <v>3</v>
      </c>
      <c r="U551" s="20">
        <f t="shared" si="96"/>
        <v>1399</v>
      </c>
      <c r="V551" s="20">
        <f t="shared" si="97"/>
        <v>466.33333333333331</v>
      </c>
      <c r="W551" s="20">
        <f t="shared" si="98"/>
        <v>122</v>
      </c>
      <c r="X551" s="20">
        <f t="shared" si="89"/>
        <v>0.33333333333333331</v>
      </c>
    </row>
    <row r="552" spans="1:24" x14ac:dyDescent="0.3">
      <c r="A552">
        <v>551</v>
      </c>
      <c r="B552">
        <v>458</v>
      </c>
      <c r="C552" t="str">
        <f>VLOOKUP(Продажи_[[#This Row],[id товара]],Товары_[],3,FALSE)</f>
        <v>Борилла</v>
      </c>
      <c r="D552" t="str">
        <f>VLOOKUP(Продажи_[[#This Row],[id товара]],Товары_[],2,FALSE)</f>
        <v>Макароны</v>
      </c>
      <c r="E552" s="22">
        <v>79</v>
      </c>
      <c r="F552" s="21">
        <f t="shared" si="90"/>
        <v>265.47674418604652</v>
      </c>
      <c r="G552" s="26">
        <f t="shared" si="91"/>
        <v>-0.70242214532871972</v>
      </c>
      <c r="H552" s="31">
        <f t="shared" si="92"/>
        <v>236.27586206896552</v>
      </c>
      <c r="I552" s="26">
        <f t="shared" si="93"/>
        <v>-0.66564506713368354</v>
      </c>
      <c r="J552">
        <v>2</v>
      </c>
      <c r="K552" s="22">
        <v>158</v>
      </c>
      <c r="L552" s="1">
        <v>45023</v>
      </c>
      <c r="M552" t="s">
        <v>79</v>
      </c>
      <c r="N552">
        <v>133</v>
      </c>
      <c r="O552" t="str">
        <f>VLOOKUP(N552,Клиенты_[],4,FALSE)</f>
        <v>нет</v>
      </c>
      <c r="P552" s="35">
        <f>VLOOKUP(N552,Клиенты_[],5,FALSE)</f>
        <v>44588</v>
      </c>
      <c r="Q552" s="23">
        <f t="shared" si="94"/>
        <v>435</v>
      </c>
      <c r="R552" t="str">
        <f>VLOOKUP(N552,Клиенты_[],7,FALSE)</f>
        <v>Узбекистан</v>
      </c>
      <c r="S552" s="20" t="str">
        <f>VLOOKUP(N552,Клиенты_[],8,FALSE)</f>
        <v>Марфа</v>
      </c>
      <c r="T552" s="20">
        <f t="shared" si="95"/>
        <v>1</v>
      </c>
      <c r="U552" s="20">
        <f t="shared" si="96"/>
        <v>158</v>
      </c>
      <c r="V552" s="20">
        <f t="shared" si="97"/>
        <v>158</v>
      </c>
      <c r="W552" s="20">
        <f t="shared" si="98"/>
        <v>191</v>
      </c>
      <c r="X552" s="20">
        <f t="shared" si="89"/>
        <v>1</v>
      </c>
    </row>
    <row r="553" spans="1:24" x14ac:dyDescent="0.3">
      <c r="A553">
        <v>552</v>
      </c>
      <c r="B553">
        <v>119</v>
      </c>
      <c r="C553" t="str">
        <f>VLOOKUP(Продажи_[[#This Row],[id товара]],Товары_[],3,FALSE)</f>
        <v>КДВ</v>
      </c>
      <c r="D553" t="str">
        <f>VLOOKUP(Продажи_[[#This Row],[id товара]],Товары_[],2,FALSE)</f>
        <v>Печенье</v>
      </c>
      <c r="E553" s="22">
        <v>369</v>
      </c>
      <c r="F553" s="21">
        <f t="shared" si="90"/>
        <v>283.468085106383</v>
      </c>
      <c r="G553" s="26">
        <f t="shared" si="91"/>
        <v>0.30173384372888989</v>
      </c>
      <c r="H553" s="31">
        <f t="shared" si="92"/>
        <v>323.07692307692309</v>
      </c>
      <c r="I553" s="26">
        <f t="shared" si="93"/>
        <v>0.14214285714285713</v>
      </c>
      <c r="J553">
        <v>2</v>
      </c>
      <c r="K553" s="22">
        <v>738</v>
      </c>
      <c r="L553" s="1">
        <v>45105</v>
      </c>
      <c r="M553" t="s">
        <v>78</v>
      </c>
      <c r="N553">
        <v>21</v>
      </c>
      <c r="O553" t="str">
        <f>VLOOKUP(N553,Клиенты_[],4,FALSE)</f>
        <v>да</v>
      </c>
      <c r="P553" s="35">
        <f>VLOOKUP(N553,Клиенты_[],5,FALSE)</f>
        <v>44881</v>
      </c>
      <c r="Q553" s="23">
        <f t="shared" si="94"/>
        <v>224</v>
      </c>
      <c r="R553" t="str">
        <f>VLOOKUP(N553,Клиенты_[],7,FALSE)</f>
        <v>Беларусь</v>
      </c>
      <c r="S553" s="20" t="str">
        <f>VLOOKUP(N553,Клиенты_[],8,FALSE)</f>
        <v>Никита</v>
      </c>
      <c r="T553" s="20">
        <f t="shared" si="95"/>
        <v>2</v>
      </c>
      <c r="U553" s="20">
        <f t="shared" si="96"/>
        <v>1077</v>
      </c>
      <c r="V553" s="20">
        <f t="shared" si="97"/>
        <v>538.5</v>
      </c>
      <c r="W553" s="20">
        <f t="shared" si="98"/>
        <v>122</v>
      </c>
      <c r="X553" s="20">
        <f t="shared" si="89"/>
        <v>0.5</v>
      </c>
    </row>
    <row r="554" spans="1:24" x14ac:dyDescent="0.3">
      <c r="A554">
        <v>899</v>
      </c>
      <c r="B554">
        <v>73</v>
      </c>
      <c r="C554" t="str">
        <f>VLOOKUP(Продажи_[[#This Row],[id товара]],Товары_[],3,FALSE)</f>
        <v>Дарница</v>
      </c>
      <c r="D554" t="str">
        <f>VLOOKUP(Продажи_[[#This Row],[id товара]],Товары_[],2,FALSE)</f>
        <v>Хлеб</v>
      </c>
      <c r="E554" s="22">
        <v>160</v>
      </c>
      <c r="F554" s="21">
        <f t="shared" si="90"/>
        <v>300.31818181818181</v>
      </c>
      <c r="G554" s="26">
        <f t="shared" si="91"/>
        <v>-0.46723172392916601</v>
      </c>
      <c r="H554" s="31">
        <f t="shared" si="92"/>
        <v>264</v>
      </c>
      <c r="I554" s="26">
        <f t="shared" si="93"/>
        <v>-0.39393939393939392</v>
      </c>
      <c r="J554">
        <v>4</v>
      </c>
      <c r="K554" s="22">
        <v>640</v>
      </c>
      <c r="L554" s="1">
        <v>45163</v>
      </c>
      <c r="M554" t="s">
        <v>69</v>
      </c>
      <c r="N554">
        <v>302</v>
      </c>
      <c r="O554" t="str">
        <f>VLOOKUP(N554,Клиенты_[],4,FALSE)</f>
        <v>нет</v>
      </c>
      <c r="P554" s="35">
        <f>VLOOKUP(N554,Клиенты_[],5,FALSE)</f>
        <v>44859</v>
      </c>
      <c r="Q554" s="23">
        <f t="shared" si="94"/>
        <v>304</v>
      </c>
      <c r="R554" t="str">
        <f>VLOOKUP(N554,Клиенты_[],7,FALSE)</f>
        <v>Россия</v>
      </c>
      <c r="S554" s="20" t="str">
        <f>VLOOKUP(N554,Клиенты_[],8,FALSE)</f>
        <v>Александра</v>
      </c>
      <c r="T554" s="20">
        <f t="shared" si="95"/>
        <v>3</v>
      </c>
      <c r="U554" s="20">
        <f t="shared" si="96"/>
        <v>1661</v>
      </c>
      <c r="V554" s="20">
        <f t="shared" si="97"/>
        <v>553.66666666666663</v>
      </c>
      <c r="W554" s="20">
        <f t="shared" si="98"/>
        <v>314</v>
      </c>
      <c r="X554" s="20">
        <f t="shared" si="89"/>
        <v>0.33333333333333331</v>
      </c>
    </row>
    <row r="555" spans="1:24" x14ac:dyDescent="0.3">
      <c r="A555">
        <v>554</v>
      </c>
      <c r="B555">
        <v>303</v>
      </c>
      <c r="C555" t="str">
        <f>VLOOKUP(Продажи_[[#This Row],[id товара]],Товары_[],3,FALSE)</f>
        <v>Фруктовый Рай</v>
      </c>
      <c r="D555" t="str">
        <f>VLOOKUP(Продажи_[[#This Row],[id товара]],Товары_[],2,FALSE)</f>
        <v>Фрукты</v>
      </c>
      <c r="E555" s="22">
        <v>258</v>
      </c>
      <c r="F555" s="21">
        <f t="shared" si="90"/>
        <v>274.16279069767444</v>
      </c>
      <c r="G555" s="26">
        <f t="shared" si="91"/>
        <v>-5.89532615149716E-2</v>
      </c>
      <c r="H555" s="31">
        <f t="shared" si="92"/>
        <v>258.30769230769232</v>
      </c>
      <c r="I555" s="26">
        <f t="shared" si="93"/>
        <v>-1.1911852293031711E-3</v>
      </c>
      <c r="J555">
        <v>4</v>
      </c>
      <c r="K555" s="22">
        <v>1032</v>
      </c>
      <c r="L555" s="1">
        <v>45076</v>
      </c>
      <c r="M555" t="s">
        <v>85</v>
      </c>
      <c r="N555">
        <v>300</v>
      </c>
      <c r="O555" t="str">
        <f>VLOOKUP(N555,Клиенты_[],4,FALSE)</f>
        <v>да</v>
      </c>
      <c r="P555" s="35">
        <f>VLOOKUP(N555,Клиенты_[],5,FALSE)</f>
        <v>44824</v>
      </c>
      <c r="Q555" s="23">
        <f t="shared" si="94"/>
        <v>252</v>
      </c>
      <c r="R555" t="str">
        <f>VLOOKUP(N555,Клиенты_[],7,FALSE)</f>
        <v>Украина</v>
      </c>
      <c r="S555" s="20" t="str">
        <f>VLOOKUP(N555,Клиенты_[],8,FALSE)</f>
        <v>Мартьян</v>
      </c>
      <c r="T555" s="20">
        <f t="shared" si="95"/>
        <v>1</v>
      </c>
      <c r="U555" s="20">
        <f t="shared" si="96"/>
        <v>1032</v>
      </c>
      <c r="V555" s="20">
        <f t="shared" si="97"/>
        <v>1032</v>
      </c>
      <c r="W555" s="20">
        <f t="shared" si="98"/>
        <v>187</v>
      </c>
      <c r="X555" s="20">
        <f t="shared" si="89"/>
        <v>1</v>
      </c>
    </row>
    <row r="556" spans="1:24" x14ac:dyDescent="0.3">
      <c r="A556">
        <v>382</v>
      </c>
      <c r="B556">
        <v>451</v>
      </c>
      <c r="C556" t="str">
        <f>VLOOKUP(Продажи_[[#This Row],[id товара]],Товары_[],3,FALSE)</f>
        <v>Белый Злат</v>
      </c>
      <c r="D556" t="str">
        <f>VLOOKUP(Продажи_[[#This Row],[id товара]],Товары_[],2,FALSE)</f>
        <v>Рис</v>
      </c>
      <c r="E556" s="22">
        <v>227</v>
      </c>
      <c r="F556" s="21">
        <f t="shared" si="90"/>
        <v>258.375</v>
      </c>
      <c r="G556" s="26">
        <f t="shared" si="91"/>
        <v>-0.12143202709240442</v>
      </c>
      <c r="H556" s="31">
        <f t="shared" si="92"/>
        <v>269.70588235294116</v>
      </c>
      <c r="I556" s="26">
        <f t="shared" si="93"/>
        <v>-0.15834242093784068</v>
      </c>
      <c r="J556">
        <v>3</v>
      </c>
      <c r="K556" s="22">
        <v>681</v>
      </c>
      <c r="L556" s="1">
        <v>45098</v>
      </c>
      <c r="M556" t="s">
        <v>85</v>
      </c>
      <c r="N556">
        <v>304</v>
      </c>
      <c r="O556" t="str">
        <f>VLOOKUP(N556,Клиенты_[],4,FALSE)</f>
        <v>нет</v>
      </c>
      <c r="P556" s="35">
        <f>VLOOKUP(N556,Клиенты_[],5,FALSE)</f>
        <v>44886</v>
      </c>
      <c r="Q556" s="23">
        <f t="shared" si="94"/>
        <v>212</v>
      </c>
      <c r="R556" t="str">
        <f>VLOOKUP(N556,Клиенты_[],7,FALSE)</f>
        <v>Россия</v>
      </c>
      <c r="S556" s="20" t="str">
        <f>VLOOKUP(N556,Клиенты_[],8,FALSE)</f>
        <v>Сорокина</v>
      </c>
      <c r="T556" s="20">
        <f t="shared" si="95"/>
        <v>1</v>
      </c>
      <c r="U556" s="20">
        <f t="shared" si="96"/>
        <v>681</v>
      </c>
      <c r="V556" s="20">
        <f t="shared" si="97"/>
        <v>681</v>
      </c>
      <c r="W556" s="20">
        <f t="shared" si="98"/>
        <v>314</v>
      </c>
      <c r="X556" s="20">
        <f t="shared" si="89"/>
        <v>1</v>
      </c>
    </row>
    <row r="557" spans="1:24" x14ac:dyDescent="0.3">
      <c r="A557">
        <v>556</v>
      </c>
      <c r="B557">
        <v>66</v>
      </c>
      <c r="C557" t="str">
        <f>VLOOKUP(Продажи_[[#This Row],[id товара]],Товары_[],3,FALSE)</f>
        <v>Черная Карта</v>
      </c>
      <c r="D557" t="str">
        <f>VLOOKUP(Продажи_[[#This Row],[id товара]],Товары_[],2,FALSE)</f>
        <v>Кофе</v>
      </c>
      <c r="E557" s="22">
        <v>230</v>
      </c>
      <c r="F557" s="21">
        <f t="shared" si="90"/>
        <v>249.02380952380952</v>
      </c>
      <c r="G557" s="26">
        <f t="shared" si="91"/>
        <v>-7.639353666698534E-2</v>
      </c>
      <c r="H557" s="31">
        <f t="shared" si="92"/>
        <v>222.2</v>
      </c>
      <c r="I557" s="26">
        <f t="shared" si="93"/>
        <v>3.5103510351035094E-2</v>
      </c>
      <c r="J557">
        <v>2</v>
      </c>
      <c r="K557" s="22">
        <v>460</v>
      </c>
      <c r="L557" s="1">
        <v>45074</v>
      </c>
      <c r="M557" t="s">
        <v>75</v>
      </c>
      <c r="N557">
        <v>391</v>
      </c>
      <c r="O557" t="str">
        <f>VLOOKUP(N557,Клиенты_[],4,FALSE)</f>
        <v>да</v>
      </c>
      <c r="P557" s="35">
        <f>VLOOKUP(N557,Клиенты_[],5,FALSE)</f>
        <v>44675</v>
      </c>
      <c r="Q557" s="23">
        <f t="shared" si="94"/>
        <v>399</v>
      </c>
      <c r="R557" t="str">
        <f>VLOOKUP(N557,Клиенты_[],7,FALSE)</f>
        <v>Таджикистан</v>
      </c>
      <c r="S557" s="20" t="str">
        <f>VLOOKUP(N557,Клиенты_[],8,FALSE)</f>
        <v>Вероника</v>
      </c>
      <c r="T557" s="20">
        <f t="shared" si="95"/>
        <v>2</v>
      </c>
      <c r="U557" s="20">
        <f t="shared" si="96"/>
        <v>560</v>
      </c>
      <c r="V557" s="20">
        <f t="shared" si="97"/>
        <v>280</v>
      </c>
      <c r="W557" s="20">
        <f t="shared" si="98"/>
        <v>186</v>
      </c>
      <c r="X557" s="20">
        <f t="shared" si="89"/>
        <v>0.5</v>
      </c>
    </row>
    <row r="558" spans="1:24" x14ac:dyDescent="0.3">
      <c r="A558">
        <v>557</v>
      </c>
      <c r="B558">
        <v>125</v>
      </c>
      <c r="C558" t="str">
        <f>VLOOKUP(Продажи_[[#This Row],[id товара]],Товары_[],3,FALSE)</f>
        <v>Националь</v>
      </c>
      <c r="D558" t="str">
        <f>VLOOKUP(Продажи_[[#This Row],[id товара]],Товары_[],2,FALSE)</f>
        <v>Рис</v>
      </c>
      <c r="E558" s="22">
        <v>187</v>
      </c>
      <c r="F558" s="21">
        <f t="shared" si="90"/>
        <v>258.375</v>
      </c>
      <c r="G558" s="26">
        <f t="shared" si="91"/>
        <v>-0.27624576681180457</v>
      </c>
      <c r="H558" s="31">
        <f t="shared" si="92"/>
        <v>187</v>
      </c>
      <c r="I558" s="26">
        <f t="shared" si="93"/>
        <v>0</v>
      </c>
      <c r="J558">
        <v>5</v>
      </c>
      <c r="K558" s="22">
        <v>935</v>
      </c>
      <c r="L558" s="1">
        <v>45027</v>
      </c>
      <c r="M558" t="s">
        <v>83</v>
      </c>
      <c r="N558">
        <v>54</v>
      </c>
      <c r="O558" t="str">
        <f>VLOOKUP(N558,Клиенты_[],4,FALSE)</f>
        <v>нет</v>
      </c>
      <c r="P558" s="35">
        <f>VLOOKUP(N558,Клиенты_[],5,FALSE)</f>
        <v>44847</v>
      </c>
      <c r="Q558" s="23">
        <f t="shared" si="94"/>
        <v>180</v>
      </c>
      <c r="R558" t="str">
        <f>VLOOKUP(N558,Клиенты_[],7,FALSE)</f>
        <v>Беларусь</v>
      </c>
      <c r="S558" s="20" t="str">
        <f>VLOOKUP(N558,Клиенты_[],8,FALSE)</f>
        <v>Сила</v>
      </c>
      <c r="T558" s="20">
        <f t="shared" si="95"/>
        <v>2</v>
      </c>
      <c r="U558" s="20">
        <f t="shared" si="96"/>
        <v>1451</v>
      </c>
      <c r="V558" s="20">
        <f t="shared" si="97"/>
        <v>725.5</v>
      </c>
      <c r="W558" s="20">
        <f t="shared" si="98"/>
        <v>122</v>
      </c>
      <c r="X558" s="20">
        <f t="shared" si="89"/>
        <v>0.5</v>
      </c>
    </row>
    <row r="559" spans="1:24" x14ac:dyDescent="0.3">
      <c r="A559">
        <v>425</v>
      </c>
      <c r="B559">
        <v>60</v>
      </c>
      <c r="C559" t="str">
        <f>VLOOKUP(Продажи_[[#This Row],[id товара]],Товары_[],3,FALSE)</f>
        <v>Jacobs</v>
      </c>
      <c r="D559" t="str">
        <f>VLOOKUP(Продажи_[[#This Row],[id товара]],Товары_[],2,FALSE)</f>
        <v>Кофе</v>
      </c>
      <c r="E559" s="22">
        <v>251</v>
      </c>
      <c r="F559" s="21">
        <f t="shared" si="90"/>
        <v>249.02380952380952</v>
      </c>
      <c r="G559" s="26">
        <f t="shared" si="91"/>
        <v>7.9357491155942483E-3</v>
      </c>
      <c r="H559" s="31">
        <f t="shared" si="92"/>
        <v>276.21052631578948</v>
      </c>
      <c r="I559" s="26">
        <f t="shared" si="93"/>
        <v>-9.1272865853658569E-2</v>
      </c>
      <c r="J559">
        <v>2</v>
      </c>
      <c r="K559" s="22">
        <v>502</v>
      </c>
      <c r="L559" s="1">
        <v>45202</v>
      </c>
      <c r="M559" t="s">
        <v>82</v>
      </c>
      <c r="N559">
        <v>309</v>
      </c>
      <c r="O559" t="str">
        <f>VLOOKUP(N559,Клиенты_[],4,FALSE)</f>
        <v>нет</v>
      </c>
      <c r="P559" s="35">
        <f>VLOOKUP(N559,Клиенты_[],5,FALSE)</f>
        <v>44711</v>
      </c>
      <c r="Q559" s="23">
        <f t="shared" si="94"/>
        <v>491</v>
      </c>
      <c r="R559" t="str">
        <f>VLOOKUP(N559,Клиенты_[],7,FALSE)</f>
        <v>Россия</v>
      </c>
      <c r="S559" s="20" t="str">
        <f>VLOOKUP(N559,Клиенты_[],8,FALSE)</f>
        <v>Любомир</v>
      </c>
      <c r="T559" s="20">
        <f t="shared" si="95"/>
        <v>1</v>
      </c>
      <c r="U559" s="20">
        <f t="shared" si="96"/>
        <v>502</v>
      </c>
      <c r="V559" s="20">
        <f t="shared" si="97"/>
        <v>502</v>
      </c>
      <c r="W559" s="20">
        <f t="shared" si="98"/>
        <v>314</v>
      </c>
      <c r="X559" s="20">
        <f t="shared" si="89"/>
        <v>1</v>
      </c>
    </row>
    <row r="560" spans="1:24" x14ac:dyDescent="0.3">
      <c r="A560">
        <v>241</v>
      </c>
      <c r="B560">
        <v>40</v>
      </c>
      <c r="C560" t="str">
        <f>VLOOKUP(Продажи_[[#This Row],[id товара]],Товары_[],3,FALSE)</f>
        <v>Микоян</v>
      </c>
      <c r="D560" t="str">
        <f>VLOOKUP(Продажи_[[#This Row],[id товара]],Товары_[],2,FALSE)</f>
        <v>Колбаса</v>
      </c>
      <c r="E560" s="22">
        <v>82</v>
      </c>
      <c r="F560" s="21">
        <f t="shared" si="90"/>
        <v>286.92307692307691</v>
      </c>
      <c r="G560" s="26">
        <f t="shared" si="91"/>
        <v>-0.71420911528150133</v>
      </c>
      <c r="H560" s="31">
        <f t="shared" si="92"/>
        <v>82</v>
      </c>
      <c r="I560" s="26">
        <f t="shared" si="93"/>
        <v>0</v>
      </c>
      <c r="J560">
        <v>1</v>
      </c>
      <c r="K560" s="22">
        <v>82</v>
      </c>
      <c r="L560" s="1">
        <v>45011</v>
      </c>
      <c r="M560" t="s">
        <v>69</v>
      </c>
      <c r="N560">
        <v>312</v>
      </c>
      <c r="O560" t="str">
        <f>VLOOKUP(N560,Клиенты_[],4,FALSE)</f>
        <v>да</v>
      </c>
      <c r="P560" s="35">
        <f>VLOOKUP(N560,Клиенты_[],5,FALSE)</f>
        <v>44886</v>
      </c>
      <c r="Q560" s="23">
        <f t="shared" si="94"/>
        <v>125</v>
      </c>
      <c r="R560" t="str">
        <f>VLOOKUP(N560,Клиенты_[],7,FALSE)</f>
        <v>Россия</v>
      </c>
      <c r="S560" s="20" t="str">
        <f>VLOOKUP(N560,Клиенты_[],8,FALSE)</f>
        <v>Климент</v>
      </c>
      <c r="T560" s="20">
        <f t="shared" si="95"/>
        <v>2</v>
      </c>
      <c r="U560" s="20">
        <f t="shared" si="96"/>
        <v>523</v>
      </c>
      <c r="V560" s="20">
        <f t="shared" si="97"/>
        <v>261.5</v>
      </c>
      <c r="W560" s="20">
        <f t="shared" si="98"/>
        <v>314</v>
      </c>
      <c r="X560" s="20">
        <f t="shared" si="89"/>
        <v>0.5</v>
      </c>
    </row>
    <row r="561" spans="1:24" x14ac:dyDescent="0.3">
      <c r="A561">
        <v>560</v>
      </c>
      <c r="B561">
        <v>317</v>
      </c>
      <c r="C561" t="str">
        <f>VLOOKUP(Продажи_[[#This Row],[id товара]],Товары_[],3,FALSE)</f>
        <v>Фруктовый сад</v>
      </c>
      <c r="D561" t="str">
        <f>VLOOKUP(Продажи_[[#This Row],[id товара]],Товары_[],2,FALSE)</f>
        <v>Сок</v>
      </c>
      <c r="E561" s="22">
        <v>267</v>
      </c>
      <c r="F561" s="21">
        <f t="shared" si="90"/>
        <v>268.60344827586209</v>
      </c>
      <c r="G561" s="26">
        <f t="shared" si="91"/>
        <v>-5.9695744271135442E-3</v>
      </c>
      <c r="H561" s="31">
        <f t="shared" si="92"/>
        <v>281.96875</v>
      </c>
      <c r="I561" s="26">
        <f t="shared" si="93"/>
        <v>-5.3086556577634947E-2</v>
      </c>
      <c r="J561">
        <v>3</v>
      </c>
      <c r="K561" s="22">
        <v>801</v>
      </c>
      <c r="L561" s="1">
        <v>45396</v>
      </c>
      <c r="M561" t="s">
        <v>84</v>
      </c>
      <c r="N561">
        <v>71</v>
      </c>
      <c r="O561" t="str">
        <f>VLOOKUP(N561,Клиенты_[],4,FALSE)</f>
        <v>да</v>
      </c>
      <c r="P561" s="35">
        <f>VLOOKUP(N561,Клиенты_[],5,FALSE)</f>
        <v>44762</v>
      </c>
      <c r="Q561" s="23">
        <f t="shared" si="94"/>
        <v>634</v>
      </c>
      <c r="R561" t="str">
        <f>VLOOKUP(N561,Клиенты_[],7,FALSE)</f>
        <v>Украина</v>
      </c>
      <c r="S561" s="20" t="str">
        <f>VLOOKUP(N561,Клиенты_[],8,FALSE)</f>
        <v>Алина</v>
      </c>
      <c r="T561" s="20">
        <f t="shared" si="95"/>
        <v>5</v>
      </c>
      <c r="U561" s="20">
        <f t="shared" si="96"/>
        <v>4375</v>
      </c>
      <c r="V561" s="20">
        <f t="shared" si="97"/>
        <v>875</v>
      </c>
      <c r="W561" s="20">
        <f t="shared" si="98"/>
        <v>187</v>
      </c>
      <c r="X561" s="20">
        <f t="shared" si="89"/>
        <v>0.2</v>
      </c>
    </row>
    <row r="562" spans="1:24" x14ac:dyDescent="0.3">
      <c r="A562">
        <v>561</v>
      </c>
      <c r="B562">
        <v>260</v>
      </c>
      <c r="C562" t="str">
        <f>VLOOKUP(Продажи_[[#This Row],[id товара]],Товары_[],3,FALSE)</f>
        <v>Экстра</v>
      </c>
      <c r="D562" t="str">
        <f>VLOOKUP(Продажи_[[#This Row],[id товара]],Товары_[],2,FALSE)</f>
        <v>Соль</v>
      </c>
      <c r="E562" s="22">
        <v>370</v>
      </c>
      <c r="F562" s="21">
        <f t="shared" si="90"/>
        <v>264.8679245283019</v>
      </c>
      <c r="G562" s="26">
        <f t="shared" si="91"/>
        <v>0.39692263855250021</v>
      </c>
      <c r="H562" s="31">
        <f t="shared" si="92"/>
        <v>320.84615384615387</v>
      </c>
      <c r="I562" s="26">
        <f t="shared" si="93"/>
        <v>0.15320067130184589</v>
      </c>
      <c r="J562">
        <v>5</v>
      </c>
      <c r="K562" s="22">
        <v>1850</v>
      </c>
      <c r="L562" s="1">
        <v>44958</v>
      </c>
      <c r="M562" t="s">
        <v>85</v>
      </c>
      <c r="N562">
        <v>102</v>
      </c>
      <c r="O562" t="str">
        <f>VLOOKUP(N562,Клиенты_[],4,FALSE)</f>
        <v>нет</v>
      </c>
      <c r="P562" s="35">
        <f>VLOOKUP(N562,Клиенты_[],5,FALSE)</f>
        <v>44723</v>
      </c>
      <c r="Q562" s="23">
        <f t="shared" si="94"/>
        <v>235</v>
      </c>
      <c r="R562" t="str">
        <f>VLOOKUP(N562,Клиенты_[],7,FALSE)</f>
        <v>Узбекистан</v>
      </c>
      <c r="S562" s="20" t="str">
        <f>VLOOKUP(N562,Клиенты_[],8,FALSE)</f>
        <v>Галактион</v>
      </c>
      <c r="T562" s="20">
        <f t="shared" si="95"/>
        <v>3</v>
      </c>
      <c r="U562" s="20">
        <f t="shared" si="96"/>
        <v>2546</v>
      </c>
      <c r="V562" s="20">
        <f t="shared" si="97"/>
        <v>848.66666666666663</v>
      </c>
      <c r="W562" s="20">
        <f t="shared" si="98"/>
        <v>191</v>
      </c>
      <c r="X562" s="20">
        <f t="shared" si="89"/>
        <v>0.33333333333333331</v>
      </c>
    </row>
    <row r="563" spans="1:24" x14ac:dyDescent="0.3">
      <c r="A563">
        <v>996</v>
      </c>
      <c r="B563">
        <v>242</v>
      </c>
      <c r="C563" t="str">
        <f>VLOOKUP(Продажи_[[#This Row],[id товара]],Товары_[],3,FALSE)</f>
        <v>Овощной ряд</v>
      </c>
      <c r="D563" t="str">
        <f>VLOOKUP(Продажи_[[#This Row],[id товара]],Товары_[],2,FALSE)</f>
        <v>Овощи</v>
      </c>
      <c r="E563" s="22">
        <v>441</v>
      </c>
      <c r="F563" s="21">
        <f t="shared" si="90"/>
        <v>250.48780487804879</v>
      </c>
      <c r="G563" s="26">
        <f t="shared" si="91"/>
        <v>0.76056475170399218</v>
      </c>
      <c r="H563" s="31">
        <f t="shared" si="92"/>
        <v>303.8235294117647</v>
      </c>
      <c r="I563" s="26">
        <f t="shared" si="93"/>
        <v>0.45150048402710552</v>
      </c>
      <c r="J563">
        <v>1</v>
      </c>
      <c r="K563" s="22">
        <v>441</v>
      </c>
      <c r="L563" s="1">
        <v>44934</v>
      </c>
      <c r="M563" t="s">
        <v>82</v>
      </c>
      <c r="N563">
        <v>312</v>
      </c>
      <c r="O563" t="str">
        <f>VLOOKUP(N563,Клиенты_[],4,FALSE)</f>
        <v>да</v>
      </c>
      <c r="P563" s="35">
        <f>VLOOKUP(N563,Клиенты_[],5,FALSE)</f>
        <v>44886</v>
      </c>
      <c r="Q563" s="23">
        <f t="shared" si="94"/>
        <v>48</v>
      </c>
      <c r="R563" t="str">
        <f>VLOOKUP(N563,Клиенты_[],7,FALSE)</f>
        <v>Россия</v>
      </c>
      <c r="S563" s="20" t="str">
        <f>VLOOKUP(N563,Клиенты_[],8,FALSE)</f>
        <v>Климент</v>
      </c>
      <c r="T563" s="20">
        <f t="shared" si="95"/>
        <v>2</v>
      </c>
      <c r="U563" s="20">
        <f t="shared" si="96"/>
        <v>523</v>
      </c>
      <c r="V563" s="20">
        <f t="shared" si="97"/>
        <v>261.5</v>
      </c>
      <c r="W563" s="20">
        <f t="shared" si="98"/>
        <v>314</v>
      </c>
      <c r="X563" s="20">
        <f t="shared" si="89"/>
        <v>0.5</v>
      </c>
    </row>
    <row r="564" spans="1:24" x14ac:dyDescent="0.3">
      <c r="A564">
        <v>398</v>
      </c>
      <c r="B564">
        <v>258</v>
      </c>
      <c r="C564" t="str">
        <f>VLOOKUP(Продажи_[[#This Row],[id товара]],Товары_[],3,FALSE)</f>
        <v>Санта Бремор</v>
      </c>
      <c r="D564" t="str">
        <f>VLOOKUP(Продажи_[[#This Row],[id товара]],Товары_[],2,FALSE)</f>
        <v>Рыба</v>
      </c>
      <c r="E564" s="22">
        <v>113</v>
      </c>
      <c r="F564" s="21">
        <f t="shared" si="90"/>
        <v>258.5128205128205</v>
      </c>
      <c r="G564" s="26">
        <f t="shared" si="91"/>
        <v>-0.56288434834358259</v>
      </c>
      <c r="H564" s="31">
        <f t="shared" si="92"/>
        <v>216.4</v>
      </c>
      <c r="I564" s="26">
        <f t="shared" si="93"/>
        <v>-0.47781885397412205</v>
      </c>
      <c r="J564">
        <v>1</v>
      </c>
      <c r="K564" s="22">
        <v>113</v>
      </c>
      <c r="L564" s="1">
        <v>45289</v>
      </c>
      <c r="M564" t="s">
        <v>80</v>
      </c>
      <c r="N564">
        <v>314</v>
      </c>
      <c r="O564" t="str">
        <f>VLOOKUP(N564,Клиенты_[],4,FALSE)</f>
        <v>нет</v>
      </c>
      <c r="P564" s="35">
        <f>VLOOKUP(N564,Клиенты_[],5,FALSE)</f>
        <v>44899</v>
      </c>
      <c r="Q564" s="23">
        <f t="shared" si="94"/>
        <v>390</v>
      </c>
      <c r="R564" t="str">
        <f>VLOOKUP(N564,Клиенты_[],7,FALSE)</f>
        <v>Россия</v>
      </c>
      <c r="S564" s="20" t="str">
        <f>VLOOKUP(N564,Клиенты_[],8,FALSE)</f>
        <v>София</v>
      </c>
      <c r="T564" s="20">
        <f t="shared" si="95"/>
        <v>3</v>
      </c>
      <c r="U564" s="20">
        <f t="shared" si="96"/>
        <v>2018</v>
      </c>
      <c r="V564" s="20">
        <f t="shared" si="97"/>
        <v>672.66666666666663</v>
      </c>
      <c r="W564" s="20">
        <f t="shared" si="98"/>
        <v>314</v>
      </c>
      <c r="X564" s="20">
        <f t="shared" si="89"/>
        <v>0.33333333333333331</v>
      </c>
    </row>
    <row r="565" spans="1:24" x14ac:dyDescent="0.3">
      <c r="A565">
        <v>564</v>
      </c>
      <c r="B565">
        <v>274</v>
      </c>
      <c r="C565" t="str">
        <f>VLOOKUP(Продажи_[[#This Row],[id товара]],Товары_[],3,FALSE)</f>
        <v>Простоквашино</v>
      </c>
      <c r="D565" t="str">
        <f>VLOOKUP(Продажи_[[#This Row],[id товара]],Товары_[],2,FALSE)</f>
        <v>Молоко</v>
      </c>
      <c r="E565" s="22">
        <v>472</v>
      </c>
      <c r="F565" s="21">
        <f t="shared" si="90"/>
        <v>294.95238095238096</v>
      </c>
      <c r="G565" s="26">
        <f t="shared" si="91"/>
        <v>0.60025831449790124</v>
      </c>
      <c r="H565" s="31">
        <f t="shared" si="92"/>
        <v>318.81818181818181</v>
      </c>
      <c r="I565" s="26">
        <f t="shared" si="93"/>
        <v>0.48046763615625898</v>
      </c>
      <c r="J565">
        <v>3</v>
      </c>
      <c r="K565" s="22">
        <v>1416</v>
      </c>
      <c r="L565" s="1">
        <v>45408</v>
      </c>
      <c r="M565" t="s">
        <v>67</v>
      </c>
      <c r="N565">
        <v>272</v>
      </c>
      <c r="O565" t="str">
        <f>VLOOKUP(N565,Клиенты_[],4,FALSE)</f>
        <v>нет</v>
      </c>
      <c r="P565" s="35">
        <f>VLOOKUP(N565,Клиенты_[],5,FALSE)</f>
        <v>44668</v>
      </c>
      <c r="Q565" s="23">
        <f t="shared" si="94"/>
        <v>740</v>
      </c>
      <c r="R565" t="str">
        <f>VLOOKUP(N565,Клиенты_[],7,FALSE)</f>
        <v>Таджикистан</v>
      </c>
      <c r="S565" s="20" t="str">
        <f>VLOOKUP(N565,Клиенты_[],8,FALSE)</f>
        <v>Захар</v>
      </c>
      <c r="T565" s="20">
        <f t="shared" si="95"/>
        <v>4</v>
      </c>
      <c r="U565" s="20">
        <f t="shared" si="96"/>
        <v>4204</v>
      </c>
      <c r="V565" s="20">
        <f t="shared" si="97"/>
        <v>1051</v>
      </c>
      <c r="W565" s="20">
        <f t="shared" si="98"/>
        <v>186</v>
      </c>
      <c r="X565" s="20">
        <f t="shared" si="89"/>
        <v>0.25</v>
      </c>
    </row>
    <row r="566" spans="1:24" x14ac:dyDescent="0.3">
      <c r="A566">
        <v>565</v>
      </c>
      <c r="B566">
        <v>471</v>
      </c>
      <c r="C566" t="str">
        <f>VLOOKUP(Продажи_[[#This Row],[id товара]],Товары_[],3,FALSE)</f>
        <v>Зеленая грядка</v>
      </c>
      <c r="D566" t="str">
        <f>VLOOKUP(Продажи_[[#This Row],[id товара]],Товары_[],2,FALSE)</f>
        <v>Овощи</v>
      </c>
      <c r="E566" s="22">
        <v>294</v>
      </c>
      <c r="F566" s="21">
        <f t="shared" si="90"/>
        <v>250.48780487804879</v>
      </c>
      <c r="G566" s="26">
        <f t="shared" si="91"/>
        <v>0.17370983446932819</v>
      </c>
      <c r="H566" s="31">
        <f t="shared" si="92"/>
        <v>159.19999999999999</v>
      </c>
      <c r="I566" s="26">
        <f t="shared" si="93"/>
        <v>0.8467336683417086</v>
      </c>
      <c r="J566">
        <v>2</v>
      </c>
      <c r="K566" s="22">
        <v>588</v>
      </c>
      <c r="L566" s="1">
        <v>45112</v>
      </c>
      <c r="M566" t="s">
        <v>74</v>
      </c>
      <c r="N566">
        <v>370</v>
      </c>
      <c r="O566" t="str">
        <f>VLOOKUP(N566,Клиенты_[],4,FALSE)</f>
        <v>да</v>
      </c>
      <c r="P566" s="35">
        <f>VLOOKUP(N566,Клиенты_[],5,FALSE)</f>
        <v>44726</v>
      </c>
      <c r="Q566" s="23">
        <f t="shared" si="94"/>
        <v>386</v>
      </c>
      <c r="R566" t="str">
        <f>VLOOKUP(N566,Клиенты_[],7,FALSE)</f>
        <v>Таджикистан</v>
      </c>
      <c r="S566" s="20" t="str">
        <f>VLOOKUP(N566,Клиенты_[],8,FALSE)</f>
        <v>Кира</v>
      </c>
      <c r="T566" s="20">
        <f t="shared" si="95"/>
        <v>3</v>
      </c>
      <c r="U566" s="20">
        <f t="shared" si="96"/>
        <v>2106</v>
      </c>
      <c r="V566" s="20">
        <f t="shared" si="97"/>
        <v>702</v>
      </c>
      <c r="W566" s="20">
        <f t="shared" si="98"/>
        <v>186</v>
      </c>
      <c r="X566" s="20">
        <f t="shared" si="89"/>
        <v>0.33333333333333331</v>
      </c>
    </row>
    <row r="567" spans="1:24" x14ac:dyDescent="0.3">
      <c r="A567">
        <v>566</v>
      </c>
      <c r="B567">
        <v>398</v>
      </c>
      <c r="C567" t="str">
        <f>VLOOKUP(Продажи_[[#This Row],[id товара]],Товары_[],3,FALSE)</f>
        <v>Фруктовый сад</v>
      </c>
      <c r="D567" t="str">
        <f>VLOOKUP(Продажи_[[#This Row],[id товара]],Товары_[],2,FALSE)</f>
        <v>Сок</v>
      </c>
      <c r="E567" s="22">
        <v>65</v>
      </c>
      <c r="F567" s="21">
        <f t="shared" si="90"/>
        <v>268.60344827586209</v>
      </c>
      <c r="G567" s="26">
        <f t="shared" si="91"/>
        <v>-0.75800757429873555</v>
      </c>
      <c r="H567" s="31">
        <f t="shared" si="92"/>
        <v>281.96875</v>
      </c>
      <c r="I567" s="26">
        <f t="shared" si="93"/>
        <v>-0.7694780006649673</v>
      </c>
      <c r="J567">
        <v>4</v>
      </c>
      <c r="K567" s="22">
        <v>260</v>
      </c>
      <c r="L567" s="1">
        <v>45055</v>
      </c>
      <c r="M567" t="s">
        <v>72</v>
      </c>
      <c r="N567">
        <v>165</v>
      </c>
      <c r="O567" t="str">
        <f>VLOOKUP(N567,Клиенты_[],4,FALSE)</f>
        <v>да</v>
      </c>
      <c r="P567" s="35">
        <f>VLOOKUP(N567,Клиенты_[],5,FALSE)</f>
        <v>44599</v>
      </c>
      <c r="Q567" s="23">
        <f t="shared" si="94"/>
        <v>456</v>
      </c>
      <c r="R567" t="str">
        <f>VLOOKUP(N567,Клиенты_[],7,FALSE)</f>
        <v>Таджикистан</v>
      </c>
      <c r="S567" s="20" t="str">
        <f>VLOOKUP(N567,Клиенты_[],8,FALSE)</f>
        <v>Вадим</v>
      </c>
      <c r="T567" s="20">
        <f t="shared" si="95"/>
        <v>2</v>
      </c>
      <c r="U567" s="20">
        <f t="shared" si="96"/>
        <v>1688</v>
      </c>
      <c r="V567" s="20">
        <f t="shared" si="97"/>
        <v>844</v>
      </c>
      <c r="W567" s="20">
        <f t="shared" si="98"/>
        <v>186</v>
      </c>
      <c r="X567" s="20">
        <f t="shared" si="89"/>
        <v>0.5</v>
      </c>
    </row>
    <row r="568" spans="1:24" x14ac:dyDescent="0.3">
      <c r="A568">
        <v>462</v>
      </c>
      <c r="B568">
        <v>461</v>
      </c>
      <c r="C568" t="str">
        <f>VLOOKUP(Продажи_[[#This Row],[id товара]],Товары_[],3,FALSE)</f>
        <v>Green Garden</v>
      </c>
      <c r="D568" t="str">
        <f>VLOOKUP(Продажи_[[#This Row],[id товара]],Товары_[],2,FALSE)</f>
        <v>Фрукты</v>
      </c>
      <c r="E568" s="22">
        <v>443</v>
      </c>
      <c r="F568" s="21">
        <f t="shared" si="90"/>
        <v>274.16279069767444</v>
      </c>
      <c r="G568" s="26">
        <f t="shared" si="91"/>
        <v>0.61582831453049436</v>
      </c>
      <c r="H568" s="31">
        <f t="shared" si="92"/>
        <v>369.2</v>
      </c>
      <c r="I568" s="26">
        <f t="shared" si="93"/>
        <v>0.19989165763813665</v>
      </c>
      <c r="J568">
        <v>3</v>
      </c>
      <c r="K568" s="22">
        <v>1329</v>
      </c>
      <c r="L568" s="1">
        <v>45076</v>
      </c>
      <c r="M568" t="s">
        <v>81</v>
      </c>
      <c r="N568">
        <v>314</v>
      </c>
      <c r="O568" t="str">
        <f>VLOOKUP(N568,Клиенты_[],4,FALSE)</f>
        <v>нет</v>
      </c>
      <c r="P568" s="35">
        <f>VLOOKUP(N568,Клиенты_[],5,FALSE)</f>
        <v>44899</v>
      </c>
      <c r="Q568" s="23">
        <f t="shared" si="94"/>
        <v>177</v>
      </c>
      <c r="R568" t="str">
        <f>VLOOKUP(N568,Клиенты_[],7,FALSE)</f>
        <v>Россия</v>
      </c>
      <c r="S568" s="20" t="str">
        <f>VLOOKUP(N568,Клиенты_[],8,FALSE)</f>
        <v>София</v>
      </c>
      <c r="T568" s="20">
        <f t="shared" si="95"/>
        <v>3</v>
      </c>
      <c r="U568" s="20">
        <f t="shared" si="96"/>
        <v>2018</v>
      </c>
      <c r="V568" s="20">
        <f t="shared" si="97"/>
        <v>672.66666666666663</v>
      </c>
      <c r="W568" s="20">
        <f t="shared" si="98"/>
        <v>314</v>
      </c>
      <c r="X568" s="20">
        <f t="shared" si="89"/>
        <v>0.33333333333333331</v>
      </c>
    </row>
    <row r="569" spans="1:24" x14ac:dyDescent="0.3">
      <c r="A569">
        <v>568</v>
      </c>
      <c r="B569">
        <v>424</v>
      </c>
      <c r="C569" t="str">
        <f>VLOOKUP(Продажи_[[#This Row],[id товара]],Товары_[],3,FALSE)</f>
        <v>КДВ</v>
      </c>
      <c r="D569" t="str">
        <f>VLOOKUP(Продажи_[[#This Row],[id товара]],Товары_[],2,FALSE)</f>
        <v>Печенье</v>
      </c>
      <c r="E569" s="22">
        <v>472</v>
      </c>
      <c r="F569" s="21">
        <f t="shared" si="90"/>
        <v>283.468085106383</v>
      </c>
      <c r="G569" s="26">
        <f t="shared" si="91"/>
        <v>0.66509044509494841</v>
      </c>
      <c r="H569" s="31">
        <f t="shared" si="92"/>
        <v>323.07692307692309</v>
      </c>
      <c r="I569" s="26">
        <f t="shared" si="93"/>
        <v>0.46095238095238078</v>
      </c>
      <c r="J569">
        <v>3</v>
      </c>
      <c r="K569" s="22">
        <v>1416</v>
      </c>
      <c r="L569" s="1">
        <v>45423</v>
      </c>
      <c r="M569" t="s">
        <v>79</v>
      </c>
      <c r="N569">
        <v>181</v>
      </c>
      <c r="O569" t="str">
        <f>VLOOKUP(N569,Клиенты_[],4,FALSE)</f>
        <v>да</v>
      </c>
      <c r="P569" s="35">
        <f>VLOOKUP(N569,Клиенты_[],5,FALSE)</f>
        <v>44568</v>
      </c>
      <c r="Q569" s="23">
        <f t="shared" si="94"/>
        <v>855</v>
      </c>
      <c r="R569" t="str">
        <f>VLOOKUP(N569,Клиенты_[],7,FALSE)</f>
        <v>Украина</v>
      </c>
      <c r="S569" s="20" t="str">
        <f>VLOOKUP(N569,Клиенты_[],8,FALSE)</f>
        <v>Модест</v>
      </c>
      <c r="T569" s="20">
        <f t="shared" si="95"/>
        <v>4</v>
      </c>
      <c r="U569" s="20">
        <f t="shared" si="96"/>
        <v>2644</v>
      </c>
      <c r="V569" s="20">
        <f t="shared" si="97"/>
        <v>661</v>
      </c>
      <c r="W569" s="20">
        <f t="shared" si="98"/>
        <v>187</v>
      </c>
      <c r="X569" s="20">
        <f t="shared" si="89"/>
        <v>0.25</v>
      </c>
    </row>
    <row r="570" spans="1:24" x14ac:dyDescent="0.3">
      <c r="A570">
        <v>569</v>
      </c>
      <c r="B570">
        <v>474</v>
      </c>
      <c r="C570" t="str">
        <f>VLOOKUP(Продажи_[[#This Row],[id товара]],Товары_[],3,FALSE)</f>
        <v>Простоквашино</v>
      </c>
      <c r="D570" t="str">
        <f>VLOOKUP(Продажи_[[#This Row],[id товара]],Товары_[],2,FALSE)</f>
        <v>Молоко</v>
      </c>
      <c r="E570" s="22">
        <v>261</v>
      </c>
      <c r="F570" s="21">
        <f t="shared" si="90"/>
        <v>294.95238095238096</v>
      </c>
      <c r="G570" s="26">
        <f t="shared" si="91"/>
        <v>-0.11511139812721993</v>
      </c>
      <c r="H570" s="31">
        <f t="shared" si="92"/>
        <v>318.81818181818181</v>
      </c>
      <c r="I570" s="26">
        <f t="shared" si="93"/>
        <v>-0.18135158254918737</v>
      </c>
      <c r="J570">
        <v>2</v>
      </c>
      <c r="K570" s="22">
        <v>522</v>
      </c>
      <c r="L570" s="1">
        <v>45382</v>
      </c>
      <c r="M570" t="s">
        <v>81</v>
      </c>
      <c r="N570">
        <v>88</v>
      </c>
      <c r="O570" t="str">
        <f>VLOOKUP(N570,Клиенты_[],4,FALSE)</f>
        <v>да</v>
      </c>
      <c r="P570" s="35">
        <f>VLOOKUP(N570,Клиенты_[],5,FALSE)</f>
        <v>44630</v>
      </c>
      <c r="Q570" s="23">
        <f t="shared" si="94"/>
        <v>752</v>
      </c>
      <c r="R570" t="str">
        <f>VLOOKUP(N570,Клиенты_[],7,FALSE)</f>
        <v>Украина</v>
      </c>
      <c r="S570" s="20" t="str">
        <f>VLOOKUP(N570,Клиенты_[],8,FALSE)</f>
        <v>Севастьян</v>
      </c>
      <c r="T570" s="20">
        <f t="shared" si="95"/>
        <v>5</v>
      </c>
      <c r="U570" s="20">
        <f t="shared" si="96"/>
        <v>4574</v>
      </c>
      <c r="V570" s="20">
        <f t="shared" si="97"/>
        <v>914.8</v>
      </c>
      <c r="W570" s="20">
        <f t="shared" si="98"/>
        <v>187</v>
      </c>
      <c r="X570" s="20">
        <f t="shared" si="89"/>
        <v>0.2</v>
      </c>
    </row>
    <row r="571" spans="1:24" x14ac:dyDescent="0.3">
      <c r="A571">
        <v>570</v>
      </c>
      <c r="B571">
        <v>346</v>
      </c>
      <c r="C571" t="str">
        <f>VLOOKUP(Продажи_[[#This Row],[id товара]],Товары_[],3,FALSE)</f>
        <v>Greenfield</v>
      </c>
      <c r="D571" t="str">
        <f>VLOOKUP(Продажи_[[#This Row],[id товара]],Товары_[],2,FALSE)</f>
        <v>Чай</v>
      </c>
      <c r="E571" s="22">
        <v>390</v>
      </c>
      <c r="F571" s="21">
        <f t="shared" si="90"/>
        <v>271.18181818181819</v>
      </c>
      <c r="G571" s="26">
        <f t="shared" si="91"/>
        <v>0.43814951391216894</v>
      </c>
      <c r="H571" s="31">
        <f t="shared" si="92"/>
        <v>291.45454545454544</v>
      </c>
      <c r="I571" s="26">
        <f t="shared" si="93"/>
        <v>0.33811603243917654</v>
      </c>
      <c r="J571">
        <v>5</v>
      </c>
      <c r="K571" s="22">
        <v>1950</v>
      </c>
      <c r="L571" s="1">
        <v>45402</v>
      </c>
      <c r="M571" t="s">
        <v>78</v>
      </c>
      <c r="N571">
        <v>10</v>
      </c>
      <c r="O571" t="str">
        <f>VLOOKUP(N571,Клиенты_[],4,FALSE)</f>
        <v>нет</v>
      </c>
      <c r="P571" s="35">
        <f>VLOOKUP(N571,Клиенты_[],5,FALSE)</f>
        <v>44881</v>
      </c>
      <c r="Q571" s="23">
        <f t="shared" si="94"/>
        <v>521</v>
      </c>
      <c r="R571" t="str">
        <f>VLOOKUP(N571,Клиенты_[],7,FALSE)</f>
        <v>Украина</v>
      </c>
      <c r="S571" s="20" t="str">
        <f>VLOOKUP(N571,Клиенты_[],8,FALSE)</f>
        <v>Амос</v>
      </c>
      <c r="T571" s="20">
        <f t="shared" si="95"/>
        <v>2</v>
      </c>
      <c r="U571" s="20">
        <f t="shared" si="96"/>
        <v>2908</v>
      </c>
      <c r="V571" s="20">
        <f t="shared" si="97"/>
        <v>1454</v>
      </c>
      <c r="W571" s="20">
        <f t="shared" si="98"/>
        <v>187</v>
      </c>
      <c r="X571" s="20">
        <f t="shared" si="89"/>
        <v>0.5</v>
      </c>
    </row>
    <row r="572" spans="1:24" x14ac:dyDescent="0.3">
      <c r="A572">
        <v>625</v>
      </c>
      <c r="B572">
        <v>245</v>
      </c>
      <c r="C572" t="str">
        <f>VLOOKUP(Продажи_[[#This Row],[id товара]],Товары_[],3,FALSE)</f>
        <v>Продимекс</v>
      </c>
      <c r="D572" t="str">
        <f>VLOOKUP(Продажи_[[#This Row],[id товара]],Товары_[],2,FALSE)</f>
        <v>Сахар</v>
      </c>
      <c r="E572" s="22">
        <v>144</v>
      </c>
      <c r="F572" s="21">
        <f t="shared" si="90"/>
        <v>252.76271186440678</v>
      </c>
      <c r="G572" s="26">
        <f t="shared" si="91"/>
        <v>-0.43029571514785758</v>
      </c>
      <c r="H572" s="31">
        <f t="shared" si="92"/>
        <v>240.5</v>
      </c>
      <c r="I572" s="26">
        <f t="shared" si="93"/>
        <v>-0.40124740124740121</v>
      </c>
      <c r="J572">
        <v>4</v>
      </c>
      <c r="K572" s="22">
        <v>576</v>
      </c>
      <c r="L572" s="1">
        <v>45206</v>
      </c>
      <c r="M572" t="s">
        <v>83</v>
      </c>
      <c r="N572">
        <v>314</v>
      </c>
      <c r="O572" t="str">
        <f>VLOOKUP(N572,Клиенты_[],4,FALSE)</f>
        <v>нет</v>
      </c>
      <c r="P572" s="35">
        <f>VLOOKUP(N572,Клиенты_[],5,FALSE)</f>
        <v>44899</v>
      </c>
      <c r="Q572" s="23">
        <f t="shared" si="94"/>
        <v>307</v>
      </c>
      <c r="R572" t="str">
        <f>VLOOKUP(N572,Клиенты_[],7,FALSE)</f>
        <v>Россия</v>
      </c>
      <c r="S572" s="20" t="str">
        <f>VLOOKUP(N572,Клиенты_[],8,FALSE)</f>
        <v>София</v>
      </c>
      <c r="T572" s="20">
        <f t="shared" si="95"/>
        <v>3</v>
      </c>
      <c r="U572" s="20">
        <f t="shared" si="96"/>
        <v>2018</v>
      </c>
      <c r="V572" s="20">
        <f t="shared" si="97"/>
        <v>672.66666666666663</v>
      </c>
      <c r="W572" s="20">
        <f t="shared" si="98"/>
        <v>314</v>
      </c>
      <c r="X572" s="20">
        <f t="shared" si="89"/>
        <v>0.33333333333333331</v>
      </c>
    </row>
    <row r="573" spans="1:24" x14ac:dyDescent="0.3">
      <c r="A573">
        <v>74</v>
      </c>
      <c r="B573">
        <v>19</v>
      </c>
      <c r="C573" t="str">
        <f>VLOOKUP(Продажи_[[#This Row],[id товара]],Товары_[],3,FALSE)</f>
        <v>Снежана</v>
      </c>
      <c r="D573" t="str">
        <f>VLOOKUP(Продажи_[[#This Row],[id товара]],Товары_[],2,FALSE)</f>
        <v>Мясо</v>
      </c>
      <c r="E573" s="22">
        <v>112</v>
      </c>
      <c r="F573" s="21">
        <f t="shared" si="90"/>
        <v>271.74545454545455</v>
      </c>
      <c r="G573" s="26">
        <f t="shared" si="91"/>
        <v>-0.58784959186404384</v>
      </c>
      <c r="H573" s="31">
        <f t="shared" si="92"/>
        <v>272.35294117647061</v>
      </c>
      <c r="I573" s="26">
        <f t="shared" si="93"/>
        <v>-0.58876889848812097</v>
      </c>
      <c r="J573">
        <v>4</v>
      </c>
      <c r="K573" s="22">
        <v>448</v>
      </c>
      <c r="L573" s="1">
        <v>45360</v>
      </c>
      <c r="M573" t="s">
        <v>76</v>
      </c>
      <c r="N573">
        <v>317</v>
      </c>
      <c r="O573" t="str">
        <f>VLOOKUP(N573,Клиенты_[],4,FALSE)</f>
        <v>нет</v>
      </c>
      <c r="P573" s="35">
        <f>VLOOKUP(N573,Клиенты_[],5,FALSE)</f>
        <v>44770</v>
      </c>
      <c r="Q573" s="23">
        <f t="shared" si="94"/>
        <v>590</v>
      </c>
      <c r="R573" t="str">
        <f>VLOOKUP(N573,Клиенты_[],7,FALSE)</f>
        <v>Россия</v>
      </c>
      <c r="S573" s="20" t="str">
        <f>VLOOKUP(N573,Клиенты_[],8,FALSE)</f>
        <v>Ильина</v>
      </c>
      <c r="T573" s="20">
        <f t="shared" si="95"/>
        <v>2</v>
      </c>
      <c r="U573" s="20">
        <f t="shared" si="96"/>
        <v>1298</v>
      </c>
      <c r="V573" s="20">
        <f t="shared" si="97"/>
        <v>649</v>
      </c>
      <c r="W573" s="20">
        <f t="shared" si="98"/>
        <v>314</v>
      </c>
      <c r="X573" s="20">
        <f t="shared" si="89"/>
        <v>0.5</v>
      </c>
    </row>
    <row r="574" spans="1:24" x14ac:dyDescent="0.3">
      <c r="A574">
        <v>595</v>
      </c>
      <c r="B574">
        <v>490</v>
      </c>
      <c r="C574" t="str">
        <f>VLOOKUP(Продажи_[[#This Row],[id товара]],Товары_[],3,FALSE)</f>
        <v>Сырная долина</v>
      </c>
      <c r="D574" t="str">
        <f>VLOOKUP(Продажи_[[#This Row],[id товара]],Товары_[],2,FALSE)</f>
        <v>Сыр</v>
      </c>
      <c r="E574" s="22">
        <v>170</v>
      </c>
      <c r="F574" s="21">
        <f t="shared" si="90"/>
        <v>262.63492063492066</v>
      </c>
      <c r="G574" s="26">
        <f t="shared" si="91"/>
        <v>-0.35271364680285267</v>
      </c>
      <c r="H574" s="31">
        <f t="shared" si="92"/>
        <v>271</v>
      </c>
      <c r="I574" s="26">
        <f t="shared" si="93"/>
        <v>-0.37269372693726932</v>
      </c>
      <c r="J574">
        <v>5</v>
      </c>
      <c r="K574" s="22">
        <v>850</v>
      </c>
      <c r="L574" s="1">
        <v>45058</v>
      </c>
      <c r="M574" t="s">
        <v>76</v>
      </c>
      <c r="N574">
        <v>317</v>
      </c>
      <c r="O574" t="str">
        <f>VLOOKUP(N574,Клиенты_[],4,FALSE)</f>
        <v>нет</v>
      </c>
      <c r="P574" s="35">
        <f>VLOOKUP(N574,Клиенты_[],5,FALSE)</f>
        <v>44770</v>
      </c>
      <c r="Q574" s="23">
        <f t="shared" si="94"/>
        <v>288</v>
      </c>
      <c r="R574" t="str">
        <f>VLOOKUP(N574,Клиенты_[],7,FALSE)</f>
        <v>Россия</v>
      </c>
      <c r="S574" s="20" t="str">
        <f>VLOOKUP(N574,Клиенты_[],8,FALSE)</f>
        <v>Ильина</v>
      </c>
      <c r="T574" s="20">
        <f t="shared" si="95"/>
        <v>2</v>
      </c>
      <c r="U574" s="20">
        <f t="shared" si="96"/>
        <v>1298</v>
      </c>
      <c r="V574" s="20">
        <f t="shared" si="97"/>
        <v>649</v>
      </c>
      <c r="W574" s="20">
        <f t="shared" si="98"/>
        <v>314</v>
      </c>
      <c r="X574" s="20">
        <f t="shared" si="89"/>
        <v>0.5</v>
      </c>
    </row>
    <row r="575" spans="1:24" x14ac:dyDescent="0.3">
      <c r="A575">
        <v>574</v>
      </c>
      <c r="B575">
        <v>89</v>
      </c>
      <c r="C575" t="str">
        <f>VLOOKUP(Продажи_[[#This Row],[id товара]],Товары_[],3,FALSE)</f>
        <v>Рот Фронт</v>
      </c>
      <c r="D575" t="str">
        <f>VLOOKUP(Продажи_[[#This Row],[id товара]],Товары_[],2,FALSE)</f>
        <v>Конфеты</v>
      </c>
      <c r="E575" s="22">
        <v>492</v>
      </c>
      <c r="F575" s="21">
        <f t="shared" si="90"/>
        <v>267.85483870967744</v>
      </c>
      <c r="G575" s="26">
        <f t="shared" si="91"/>
        <v>0.83681580056602622</v>
      </c>
      <c r="H575" s="31">
        <f t="shared" si="92"/>
        <v>288.23809523809524</v>
      </c>
      <c r="I575" s="26">
        <f t="shared" si="93"/>
        <v>0.70692218734511814</v>
      </c>
      <c r="J575">
        <v>2</v>
      </c>
      <c r="K575" s="22">
        <v>984</v>
      </c>
      <c r="L575" s="1">
        <v>44935</v>
      </c>
      <c r="M575" t="s">
        <v>76</v>
      </c>
      <c r="N575">
        <v>402</v>
      </c>
      <c r="O575" t="str">
        <f>VLOOKUP(N575,Клиенты_[],4,FALSE)</f>
        <v>да</v>
      </c>
      <c r="P575" s="35">
        <f>VLOOKUP(N575,Клиенты_[],5,FALSE)</f>
        <v>44742</v>
      </c>
      <c r="Q575" s="23">
        <f t="shared" si="94"/>
        <v>193</v>
      </c>
      <c r="R575" t="str">
        <f>VLOOKUP(N575,Клиенты_[],7,FALSE)</f>
        <v>Узбекистан</v>
      </c>
      <c r="S575" s="20" t="str">
        <f>VLOOKUP(N575,Клиенты_[],8,FALSE)</f>
        <v>Пахом</v>
      </c>
      <c r="T575" s="20">
        <f t="shared" si="95"/>
        <v>5</v>
      </c>
      <c r="U575" s="20">
        <f t="shared" si="96"/>
        <v>2388</v>
      </c>
      <c r="V575" s="20">
        <f t="shared" si="97"/>
        <v>477.6</v>
      </c>
      <c r="W575" s="20">
        <f t="shared" si="98"/>
        <v>191</v>
      </c>
      <c r="X575" s="20">
        <f t="shared" si="89"/>
        <v>0.2</v>
      </c>
    </row>
    <row r="576" spans="1:24" x14ac:dyDescent="0.3">
      <c r="A576">
        <v>447</v>
      </c>
      <c r="B576">
        <v>290</v>
      </c>
      <c r="C576" t="str">
        <f>VLOOKUP(Продажи_[[#This Row],[id товара]],Товары_[],3,FALSE)</f>
        <v>Продимекс</v>
      </c>
      <c r="D576" t="str">
        <f>VLOOKUP(Продажи_[[#This Row],[id товара]],Товары_[],2,FALSE)</f>
        <v>Сахар</v>
      </c>
      <c r="E576" s="22">
        <v>97</v>
      </c>
      <c r="F576" s="21">
        <f t="shared" si="90"/>
        <v>252.76271186440678</v>
      </c>
      <c r="G576" s="26">
        <f t="shared" si="91"/>
        <v>-0.6162408636759874</v>
      </c>
      <c r="H576" s="31">
        <f t="shared" si="92"/>
        <v>240.5</v>
      </c>
      <c r="I576" s="26">
        <f t="shared" si="93"/>
        <v>-0.59667359667359665</v>
      </c>
      <c r="J576">
        <v>4</v>
      </c>
      <c r="K576" s="22">
        <v>388</v>
      </c>
      <c r="L576" s="1">
        <v>45256</v>
      </c>
      <c r="M576" t="s">
        <v>77</v>
      </c>
      <c r="N576">
        <v>326</v>
      </c>
      <c r="O576" t="str">
        <f>VLOOKUP(N576,Клиенты_[],4,FALSE)</f>
        <v>нет</v>
      </c>
      <c r="P576" s="35">
        <f>VLOOKUP(N576,Клиенты_[],5,FALSE)</f>
        <v>44655</v>
      </c>
      <c r="Q576" s="23">
        <f t="shared" si="94"/>
        <v>601</v>
      </c>
      <c r="R576" t="str">
        <f>VLOOKUP(N576,Клиенты_[],7,FALSE)</f>
        <v>Россия</v>
      </c>
      <c r="S576" s="20" t="str">
        <f>VLOOKUP(N576,Клиенты_[],8,FALSE)</f>
        <v>Марина</v>
      </c>
      <c r="T576" s="20">
        <f t="shared" si="95"/>
        <v>3</v>
      </c>
      <c r="U576" s="20">
        <f t="shared" si="96"/>
        <v>3626</v>
      </c>
      <c r="V576" s="20">
        <f t="shared" si="97"/>
        <v>1208.6666666666667</v>
      </c>
      <c r="W576" s="20">
        <f t="shared" si="98"/>
        <v>314</v>
      </c>
      <c r="X576" s="20">
        <f t="shared" si="89"/>
        <v>0.33333333333333331</v>
      </c>
    </row>
    <row r="577" spans="1:24" x14ac:dyDescent="0.3">
      <c r="A577">
        <v>576</v>
      </c>
      <c r="B577">
        <v>27</v>
      </c>
      <c r="C577" t="str">
        <f>VLOOKUP(Продажи_[[#This Row],[id товара]],Товары_[],3,FALSE)</f>
        <v>Паста Зара</v>
      </c>
      <c r="D577" t="str">
        <f>VLOOKUP(Продажи_[[#This Row],[id товара]],Товары_[],2,FALSE)</f>
        <v>Макароны</v>
      </c>
      <c r="E577" s="22">
        <v>193</v>
      </c>
      <c r="F577" s="21">
        <f t="shared" si="90"/>
        <v>265.47674418604652</v>
      </c>
      <c r="G577" s="26">
        <f t="shared" si="91"/>
        <v>-0.27300600061320135</v>
      </c>
      <c r="H577" s="31">
        <f t="shared" si="92"/>
        <v>276.67567567567568</v>
      </c>
      <c r="I577" s="26">
        <f t="shared" si="93"/>
        <v>-0.30243235322848494</v>
      </c>
      <c r="J577">
        <v>1</v>
      </c>
      <c r="K577" s="22">
        <v>193</v>
      </c>
      <c r="L577" s="1">
        <v>45061</v>
      </c>
      <c r="M577" t="s">
        <v>72</v>
      </c>
      <c r="N577">
        <v>151</v>
      </c>
      <c r="O577" t="str">
        <f>VLOOKUP(N577,Клиенты_[],4,FALSE)</f>
        <v>нет</v>
      </c>
      <c r="P577" s="35">
        <f>VLOOKUP(N577,Клиенты_[],5,FALSE)</f>
        <v>44923</v>
      </c>
      <c r="Q577" s="23">
        <f t="shared" si="94"/>
        <v>138</v>
      </c>
      <c r="R577" t="str">
        <f>VLOOKUP(N577,Клиенты_[],7,FALSE)</f>
        <v>Беларусь</v>
      </c>
      <c r="S577" s="20" t="str">
        <f>VLOOKUP(N577,Клиенты_[],8,FALSE)</f>
        <v>Лука</v>
      </c>
      <c r="T577" s="20">
        <f t="shared" si="95"/>
        <v>2</v>
      </c>
      <c r="U577" s="20">
        <f t="shared" si="96"/>
        <v>394</v>
      </c>
      <c r="V577" s="20">
        <f t="shared" si="97"/>
        <v>197</v>
      </c>
      <c r="W577" s="20">
        <f t="shared" si="98"/>
        <v>122</v>
      </c>
      <c r="X577" s="20">
        <f t="shared" si="89"/>
        <v>0.5</v>
      </c>
    </row>
    <row r="578" spans="1:24" x14ac:dyDescent="0.3">
      <c r="A578">
        <v>577</v>
      </c>
      <c r="B578">
        <v>221</v>
      </c>
      <c r="C578" t="str">
        <f>VLOOKUP(Продажи_[[#This Row],[id товара]],Товары_[],3,FALSE)</f>
        <v>Pringles</v>
      </c>
      <c r="D578" t="str">
        <f>VLOOKUP(Продажи_[[#This Row],[id товара]],Товары_[],2,FALSE)</f>
        <v>Чипсы</v>
      </c>
      <c r="E578" s="22">
        <v>406</v>
      </c>
      <c r="F578" s="21">
        <f t="shared" si="90"/>
        <v>273.72549019607845</v>
      </c>
      <c r="G578" s="26">
        <f t="shared" si="91"/>
        <v>0.48323782234957013</v>
      </c>
      <c r="H578" s="31">
        <f t="shared" si="92"/>
        <v>280.23809523809524</v>
      </c>
      <c r="I578" s="26">
        <f t="shared" si="93"/>
        <v>0.44876805437553102</v>
      </c>
      <c r="J578">
        <v>3</v>
      </c>
      <c r="K578" s="22">
        <v>1218</v>
      </c>
      <c r="L578" s="1">
        <v>44999</v>
      </c>
      <c r="M578" t="s">
        <v>81</v>
      </c>
      <c r="N578">
        <v>409</v>
      </c>
      <c r="O578" t="str">
        <f>VLOOKUP(N578,Клиенты_[],4,FALSE)</f>
        <v>нет</v>
      </c>
      <c r="P578" s="35">
        <f>VLOOKUP(N578,Клиенты_[],5,FALSE)</f>
        <v>44869</v>
      </c>
      <c r="Q578" s="23">
        <f t="shared" si="94"/>
        <v>130</v>
      </c>
      <c r="R578" t="str">
        <f>VLOOKUP(N578,Клиенты_[],7,FALSE)</f>
        <v>Украина</v>
      </c>
      <c r="S578" s="20" t="str">
        <f>VLOOKUP(N578,Клиенты_[],8,FALSE)</f>
        <v>Маргарита</v>
      </c>
      <c r="T578" s="20">
        <f t="shared" si="95"/>
        <v>2</v>
      </c>
      <c r="U578" s="20">
        <f t="shared" si="96"/>
        <v>1942</v>
      </c>
      <c r="V578" s="20">
        <f t="shared" si="97"/>
        <v>971</v>
      </c>
      <c r="W578" s="20">
        <f t="shared" si="98"/>
        <v>187</v>
      </c>
      <c r="X578" s="20">
        <f t="shared" ref="X578:X641" si="99">1/T578</f>
        <v>0.5</v>
      </c>
    </row>
    <row r="579" spans="1:24" x14ac:dyDescent="0.3">
      <c r="A579">
        <v>578</v>
      </c>
      <c r="B579">
        <v>127</v>
      </c>
      <c r="C579" t="str">
        <f>VLOOKUP(Продажи_[[#This Row],[id товара]],Товары_[],3,FALSE)</f>
        <v>Семко</v>
      </c>
      <c r="D579" t="str">
        <f>VLOOKUP(Продажи_[[#This Row],[id товара]],Товары_[],2,FALSE)</f>
        <v>Овощи</v>
      </c>
      <c r="E579" s="22">
        <v>384</v>
      </c>
      <c r="F579" s="21">
        <f t="shared" si="90"/>
        <v>250.48780487804879</v>
      </c>
      <c r="G579" s="26">
        <f t="shared" si="91"/>
        <v>0.53300876338851011</v>
      </c>
      <c r="H579" s="31">
        <f t="shared" si="92"/>
        <v>208</v>
      </c>
      <c r="I579" s="26">
        <f t="shared" si="93"/>
        <v>0.84615384615384626</v>
      </c>
      <c r="J579">
        <v>2</v>
      </c>
      <c r="K579" s="22">
        <v>768</v>
      </c>
      <c r="L579" s="1">
        <v>45010</v>
      </c>
      <c r="M579" t="s">
        <v>77</v>
      </c>
      <c r="N579">
        <v>348</v>
      </c>
      <c r="O579" t="str">
        <f>VLOOKUP(N579,Клиенты_[],4,FALSE)</f>
        <v>да</v>
      </c>
      <c r="P579" s="35">
        <f>VLOOKUP(N579,Клиенты_[],5,FALSE)</f>
        <v>44569</v>
      </c>
      <c r="Q579" s="23">
        <f t="shared" si="94"/>
        <v>441</v>
      </c>
      <c r="R579" t="str">
        <f>VLOOKUP(N579,Клиенты_[],7,FALSE)</f>
        <v>Украина</v>
      </c>
      <c r="S579" s="20" t="str">
        <f>VLOOKUP(N579,Клиенты_[],8,FALSE)</f>
        <v>Измаил</v>
      </c>
      <c r="T579" s="20">
        <f t="shared" si="95"/>
        <v>1</v>
      </c>
      <c r="U579" s="20">
        <f t="shared" si="96"/>
        <v>768</v>
      </c>
      <c r="V579" s="20">
        <f t="shared" si="97"/>
        <v>768</v>
      </c>
      <c r="W579" s="20">
        <f t="shared" si="98"/>
        <v>187</v>
      </c>
      <c r="X579" s="20">
        <f t="shared" si="99"/>
        <v>1</v>
      </c>
    </row>
    <row r="580" spans="1:24" x14ac:dyDescent="0.3">
      <c r="A580">
        <v>579</v>
      </c>
      <c r="B580">
        <v>464</v>
      </c>
      <c r="C580" t="str">
        <f>VLOOKUP(Продажи_[[#This Row],[id товара]],Товары_[],3,FALSE)</f>
        <v>Сырная долина</v>
      </c>
      <c r="D580" t="str">
        <f>VLOOKUP(Продажи_[[#This Row],[id товара]],Товары_[],2,FALSE)</f>
        <v>Сыр</v>
      </c>
      <c r="E580" s="22">
        <v>356</v>
      </c>
      <c r="F580" s="21">
        <f t="shared" si="90"/>
        <v>262.63492063492066</v>
      </c>
      <c r="G580" s="26">
        <f t="shared" si="91"/>
        <v>0.35549377493049672</v>
      </c>
      <c r="H580" s="31">
        <f t="shared" si="92"/>
        <v>271</v>
      </c>
      <c r="I580" s="26">
        <f t="shared" si="93"/>
        <v>0.31365313653136528</v>
      </c>
      <c r="J580">
        <v>4</v>
      </c>
      <c r="K580" s="22">
        <v>1424</v>
      </c>
      <c r="L580" s="1">
        <v>45031</v>
      </c>
      <c r="M580" t="s">
        <v>77</v>
      </c>
      <c r="N580">
        <v>255</v>
      </c>
      <c r="O580" t="str">
        <f>VLOOKUP(N580,Клиенты_[],4,FALSE)</f>
        <v>да</v>
      </c>
      <c r="P580" s="35">
        <f>VLOOKUP(N580,Клиенты_[],5,FALSE)</f>
        <v>44793</v>
      </c>
      <c r="Q580" s="23">
        <f t="shared" si="94"/>
        <v>238</v>
      </c>
      <c r="R580" t="str">
        <f>VLOOKUP(N580,Клиенты_[],7,FALSE)</f>
        <v>Украина</v>
      </c>
      <c r="S580" s="20" t="str">
        <f>VLOOKUP(N580,Клиенты_[],8,FALSE)</f>
        <v>Филимон</v>
      </c>
      <c r="T580" s="20">
        <f t="shared" si="95"/>
        <v>7</v>
      </c>
      <c r="U580" s="20">
        <f t="shared" si="96"/>
        <v>2740</v>
      </c>
      <c r="V580" s="20">
        <f t="shared" si="97"/>
        <v>391.42857142857144</v>
      </c>
      <c r="W580" s="20">
        <f t="shared" si="98"/>
        <v>187</v>
      </c>
      <c r="X580" s="20">
        <f t="shared" si="99"/>
        <v>0.14285714285714285</v>
      </c>
    </row>
    <row r="581" spans="1:24" x14ac:dyDescent="0.3">
      <c r="A581">
        <v>580</v>
      </c>
      <c r="B581">
        <v>426</v>
      </c>
      <c r="C581" t="str">
        <f>VLOOKUP(Продажи_[[#This Row],[id товара]],Товары_[],3,FALSE)</f>
        <v>Посиделкино</v>
      </c>
      <c r="D581" t="str">
        <f>VLOOKUP(Продажи_[[#This Row],[id товара]],Товары_[],2,FALSE)</f>
        <v>Печенье</v>
      </c>
      <c r="E581" s="22">
        <v>438</v>
      </c>
      <c r="F581" s="21">
        <f t="shared" ref="F581:F644" si="100">AVERAGEIF($D:$D,D581,$E:$E)</f>
        <v>283.468085106383</v>
      </c>
      <c r="G581" s="26">
        <f t="shared" ref="G581:G644" si="101">E581/F581-1</f>
        <v>0.54514748930421075</v>
      </c>
      <c r="H581" s="31">
        <f t="shared" ref="H581:H644" si="102">AVERAGEIFS($E:$E,$D:$D,D581,$C:$C,C581)</f>
        <v>321.63636363636363</v>
      </c>
      <c r="I581" s="26">
        <f t="shared" ref="I581:I644" si="103">E581/H581-1</f>
        <v>0.36178631995477684</v>
      </c>
      <c r="J581">
        <v>1</v>
      </c>
      <c r="K581" s="22">
        <v>438</v>
      </c>
      <c r="L581" s="1">
        <v>44932</v>
      </c>
      <c r="M581" t="s">
        <v>68</v>
      </c>
      <c r="N581">
        <v>27</v>
      </c>
      <c r="O581" t="str">
        <f>VLOOKUP(N581,Клиенты_[],4,FALSE)</f>
        <v>нет</v>
      </c>
      <c r="P581" s="35">
        <f>VLOOKUP(N581,Клиенты_[],5,FALSE)</f>
        <v>44586</v>
      </c>
      <c r="Q581" s="23">
        <f t="shared" ref="Q581:Q644" si="104">L581-P581</f>
        <v>346</v>
      </c>
      <c r="R581" t="str">
        <f>VLOOKUP(N581,Клиенты_[],7,FALSE)</f>
        <v>Украина</v>
      </c>
      <c r="S581" s="20" t="str">
        <f>VLOOKUP(N581,Клиенты_[],8,FALSE)</f>
        <v>Аггей</v>
      </c>
      <c r="T581" s="20">
        <f t="shared" ref="T581:T644" si="105">COUNTIF(N:N,N581)</f>
        <v>2</v>
      </c>
      <c r="U581" s="20">
        <f t="shared" ref="U581:U644" si="106">SUMIF(N:N,N581,K:K)</f>
        <v>1350</v>
      </c>
      <c r="V581" s="20">
        <f t="shared" ref="V581:V644" si="107">U581/T581</f>
        <v>675</v>
      </c>
      <c r="W581" s="20">
        <f t="shared" ref="W581:W644" si="108">COUNTIF(R:R,R581)</f>
        <v>187</v>
      </c>
      <c r="X581" s="20">
        <f t="shared" si="99"/>
        <v>0.5</v>
      </c>
    </row>
    <row r="582" spans="1:24" x14ac:dyDescent="0.3">
      <c r="A582">
        <v>581</v>
      </c>
      <c r="B582">
        <v>224</v>
      </c>
      <c r="C582" t="str">
        <f>VLOOKUP(Продажи_[[#This Row],[id товара]],Товары_[],3,FALSE)</f>
        <v>Pringles</v>
      </c>
      <c r="D582" t="str">
        <f>VLOOKUP(Продажи_[[#This Row],[id товара]],Товары_[],2,FALSE)</f>
        <v>Чипсы</v>
      </c>
      <c r="E582" s="22">
        <v>232</v>
      </c>
      <c r="F582" s="21">
        <f t="shared" si="100"/>
        <v>273.72549019607845</v>
      </c>
      <c r="G582" s="26">
        <f t="shared" si="101"/>
        <v>-0.15243553008596</v>
      </c>
      <c r="H582" s="31">
        <f t="shared" si="102"/>
        <v>280.23809523809524</v>
      </c>
      <c r="I582" s="26">
        <f t="shared" si="103"/>
        <v>-0.17213254035683945</v>
      </c>
      <c r="J582">
        <v>5</v>
      </c>
      <c r="K582" s="22">
        <v>1160</v>
      </c>
      <c r="L582" s="1">
        <v>45332</v>
      </c>
      <c r="M582" t="s">
        <v>81</v>
      </c>
      <c r="N582">
        <v>219</v>
      </c>
      <c r="O582" t="str">
        <f>VLOOKUP(N582,Клиенты_[],4,FALSE)</f>
        <v>да</v>
      </c>
      <c r="P582" s="35">
        <f>VLOOKUP(N582,Клиенты_[],5,FALSE)</f>
        <v>44585</v>
      </c>
      <c r="Q582" s="23">
        <f t="shared" si="104"/>
        <v>747</v>
      </c>
      <c r="R582" t="str">
        <f>VLOOKUP(N582,Клиенты_[],7,FALSE)</f>
        <v>Таджикистан</v>
      </c>
      <c r="S582" s="20" t="str">
        <f>VLOOKUP(N582,Клиенты_[],8,FALSE)</f>
        <v>Арсений</v>
      </c>
      <c r="T582" s="20">
        <f t="shared" si="105"/>
        <v>3</v>
      </c>
      <c r="U582" s="20">
        <f t="shared" si="106"/>
        <v>2211</v>
      </c>
      <c r="V582" s="20">
        <f t="shared" si="107"/>
        <v>737</v>
      </c>
      <c r="W582" s="20">
        <f t="shared" si="108"/>
        <v>186</v>
      </c>
      <c r="X582" s="20">
        <f t="shared" si="99"/>
        <v>0.33333333333333331</v>
      </c>
    </row>
    <row r="583" spans="1:24" x14ac:dyDescent="0.3">
      <c r="A583">
        <v>582</v>
      </c>
      <c r="B583">
        <v>198</v>
      </c>
      <c r="C583" t="str">
        <f>VLOOKUP(Продажи_[[#This Row],[id товара]],Товары_[],3,FALSE)</f>
        <v>Мираторг</v>
      </c>
      <c r="D583" t="str">
        <f>VLOOKUP(Продажи_[[#This Row],[id товара]],Товары_[],2,FALSE)</f>
        <v>Мясо</v>
      </c>
      <c r="E583" s="22">
        <v>383</v>
      </c>
      <c r="F583" s="21">
        <f t="shared" si="100"/>
        <v>271.74545454545455</v>
      </c>
      <c r="G583" s="26">
        <f t="shared" si="101"/>
        <v>0.40940719925063562</v>
      </c>
      <c r="H583" s="31">
        <f t="shared" si="102"/>
        <v>316.58333333333331</v>
      </c>
      <c r="I583" s="26">
        <f t="shared" si="103"/>
        <v>0.2097920505396158</v>
      </c>
      <c r="J583">
        <v>2</v>
      </c>
      <c r="K583" s="22">
        <v>766</v>
      </c>
      <c r="L583" s="1">
        <v>45393</v>
      </c>
      <c r="M583" t="s">
        <v>70</v>
      </c>
      <c r="N583">
        <v>272</v>
      </c>
      <c r="O583" t="str">
        <f>VLOOKUP(N583,Клиенты_[],4,FALSE)</f>
        <v>нет</v>
      </c>
      <c r="P583" s="35">
        <f>VLOOKUP(N583,Клиенты_[],5,FALSE)</f>
        <v>44668</v>
      </c>
      <c r="Q583" s="23">
        <f t="shared" si="104"/>
        <v>725</v>
      </c>
      <c r="R583" t="str">
        <f>VLOOKUP(N583,Клиенты_[],7,FALSE)</f>
        <v>Таджикистан</v>
      </c>
      <c r="S583" s="20" t="str">
        <f>VLOOKUP(N583,Клиенты_[],8,FALSE)</f>
        <v>Захар</v>
      </c>
      <c r="T583" s="20">
        <f t="shared" si="105"/>
        <v>4</v>
      </c>
      <c r="U583" s="20">
        <f t="shared" si="106"/>
        <v>4204</v>
      </c>
      <c r="V583" s="20">
        <f t="shared" si="107"/>
        <v>1051</v>
      </c>
      <c r="W583" s="20">
        <f t="shared" si="108"/>
        <v>186</v>
      </c>
      <c r="X583" s="20">
        <f t="shared" si="99"/>
        <v>0.25</v>
      </c>
    </row>
    <row r="584" spans="1:24" x14ac:dyDescent="0.3">
      <c r="A584">
        <v>537</v>
      </c>
      <c r="B584">
        <v>169</v>
      </c>
      <c r="C584" t="str">
        <f>VLOOKUP(Продажи_[[#This Row],[id товара]],Товары_[],3,FALSE)</f>
        <v>Фруктовый Рай</v>
      </c>
      <c r="D584" t="str">
        <f>VLOOKUP(Продажи_[[#This Row],[id товара]],Товары_[],2,FALSE)</f>
        <v>Фрукты</v>
      </c>
      <c r="E584" s="22">
        <v>429</v>
      </c>
      <c r="F584" s="21">
        <f t="shared" si="100"/>
        <v>274.16279069767444</v>
      </c>
      <c r="G584" s="26">
        <f t="shared" si="101"/>
        <v>0.56476376282975638</v>
      </c>
      <c r="H584" s="31">
        <f t="shared" si="102"/>
        <v>258.30769230769232</v>
      </c>
      <c r="I584" s="26">
        <f t="shared" si="103"/>
        <v>0.66081000595592609</v>
      </c>
      <c r="J584">
        <v>2</v>
      </c>
      <c r="K584" s="22">
        <v>858</v>
      </c>
      <c r="L584" s="1">
        <v>45289</v>
      </c>
      <c r="M584" t="s">
        <v>84</v>
      </c>
      <c r="N584">
        <v>326</v>
      </c>
      <c r="O584" t="str">
        <f>VLOOKUP(N584,Клиенты_[],4,FALSE)</f>
        <v>нет</v>
      </c>
      <c r="P584" s="35">
        <f>VLOOKUP(N584,Клиенты_[],5,FALSE)</f>
        <v>44655</v>
      </c>
      <c r="Q584" s="23">
        <f t="shared" si="104"/>
        <v>634</v>
      </c>
      <c r="R584" t="str">
        <f>VLOOKUP(N584,Клиенты_[],7,FALSE)</f>
        <v>Россия</v>
      </c>
      <c r="S584" s="20" t="str">
        <f>VLOOKUP(N584,Клиенты_[],8,FALSE)</f>
        <v>Марина</v>
      </c>
      <c r="T584" s="20">
        <f t="shared" si="105"/>
        <v>3</v>
      </c>
      <c r="U584" s="20">
        <f t="shared" si="106"/>
        <v>3626</v>
      </c>
      <c r="V584" s="20">
        <f t="shared" si="107"/>
        <v>1208.6666666666667</v>
      </c>
      <c r="W584" s="20">
        <f t="shared" si="108"/>
        <v>314</v>
      </c>
      <c r="X584" s="20">
        <f t="shared" si="99"/>
        <v>0.33333333333333331</v>
      </c>
    </row>
    <row r="585" spans="1:24" x14ac:dyDescent="0.3">
      <c r="A585">
        <v>584</v>
      </c>
      <c r="B585">
        <v>355</v>
      </c>
      <c r="C585" t="str">
        <f>VLOOKUP(Продажи_[[#This Row],[id товара]],Товары_[],3,FALSE)</f>
        <v>Jacobs</v>
      </c>
      <c r="D585" t="str">
        <f>VLOOKUP(Продажи_[[#This Row],[id товара]],Товары_[],2,FALSE)</f>
        <v>Кофе</v>
      </c>
      <c r="E585" s="22">
        <v>210</v>
      </c>
      <c r="F585" s="21">
        <f t="shared" si="100"/>
        <v>249.02380952380952</v>
      </c>
      <c r="G585" s="26">
        <f t="shared" si="101"/>
        <v>-0.15670714217420401</v>
      </c>
      <c r="H585" s="31">
        <f t="shared" si="102"/>
        <v>276.21052631578948</v>
      </c>
      <c r="I585" s="26">
        <f t="shared" si="103"/>
        <v>-0.23971036585365857</v>
      </c>
      <c r="J585">
        <v>1</v>
      </c>
      <c r="K585" s="22">
        <v>210</v>
      </c>
      <c r="L585" s="1">
        <v>45213</v>
      </c>
      <c r="M585" t="s">
        <v>71</v>
      </c>
      <c r="N585">
        <v>446</v>
      </c>
      <c r="O585" t="str">
        <f>VLOOKUP(N585,Клиенты_[],4,FALSE)</f>
        <v>да</v>
      </c>
      <c r="P585" s="35">
        <f>VLOOKUP(N585,Клиенты_[],5,FALSE)</f>
        <v>44671</v>
      </c>
      <c r="Q585" s="23">
        <f t="shared" si="104"/>
        <v>542</v>
      </c>
      <c r="R585" t="str">
        <f>VLOOKUP(N585,Клиенты_[],7,FALSE)</f>
        <v>Таджикистан</v>
      </c>
      <c r="S585" s="20" t="str">
        <f>VLOOKUP(N585,Клиенты_[],8,FALSE)</f>
        <v>Лора</v>
      </c>
      <c r="T585" s="20">
        <f t="shared" si="105"/>
        <v>3</v>
      </c>
      <c r="U585" s="20">
        <f t="shared" si="106"/>
        <v>1224</v>
      </c>
      <c r="V585" s="20">
        <f t="shared" si="107"/>
        <v>408</v>
      </c>
      <c r="W585" s="20">
        <f t="shared" si="108"/>
        <v>186</v>
      </c>
      <c r="X585" s="20">
        <f t="shared" si="99"/>
        <v>0.33333333333333331</v>
      </c>
    </row>
    <row r="586" spans="1:24" x14ac:dyDescent="0.3">
      <c r="A586">
        <v>585</v>
      </c>
      <c r="B586">
        <v>118</v>
      </c>
      <c r="C586" t="str">
        <f>VLOOKUP(Продажи_[[#This Row],[id товара]],Товары_[],3,FALSE)</f>
        <v>Продимекс</v>
      </c>
      <c r="D586" t="str">
        <f>VLOOKUP(Продажи_[[#This Row],[id товара]],Товары_[],2,FALSE)</f>
        <v>Сахар</v>
      </c>
      <c r="E586" s="22">
        <v>214</v>
      </c>
      <c r="F586" s="21">
        <f t="shared" si="100"/>
        <v>252.76271186440678</v>
      </c>
      <c r="G586" s="26">
        <f t="shared" si="101"/>
        <v>-0.15335613223362166</v>
      </c>
      <c r="H586" s="31">
        <f t="shared" si="102"/>
        <v>240.5</v>
      </c>
      <c r="I586" s="26">
        <f t="shared" si="103"/>
        <v>-0.11018711018711014</v>
      </c>
      <c r="J586">
        <v>2</v>
      </c>
      <c r="K586" s="22">
        <v>428</v>
      </c>
      <c r="L586" s="1">
        <v>45058</v>
      </c>
      <c r="M586" t="s">
        <v>71</v>
      </c>
      <c r="N586">
        <v>138</v>
      </c>
      <c r="O586" t="str">
        <f>VLOOKUP(N586,Клиенты_[],4,FALSE)</f>
        <v>да</v>
      </c>
      <c r="P586" s="35">
        <f>VLOOKUP(N586,Клиенты_[],5,FALSE)</f>
        <v>44723</v>
      </c>
      <c r="Q586" s="23">
        <f t="shared" si="104"/>
        <v>335</v>
      </c>
      <c r="R586" t="str">
        <f>VLOOKUP(N586,Клиенты_[],7,FALSE)</f>
        <v>Украина</v>
      </c>
      <c r="S586" s="20" t="str">
        <f>VLOOKUP(N586,Клиенты_[],8,FALSE)</f>
        <v>Нинель</v>
      </c>
      <c r="T586" s="20">
        <f t="shared" si="105"/>
        <v>4</v>
      </c>
      <c r="U586" s="20">
        <f t="shared" si="106"/>
        <v>1084</v>
      </c>
      <c r="V586" s="20">
        <f t="shared" si="107"/>
        <v>271</v>
      </c>
      <c r="W586" s="20">
        <f t="shared" si="108"/>
        <v>187</v>
      </c>
      <c r="X586" s="20">
        <f t="shared" si="99"/>
        <v>0.25</v>
      </c>
    </row>
    <row r="587" spans="1:24" x14ac:dyDescent="0.3">
      <c r="A587">
        <v>586</v>
      </c>
      <c r="B587">
        <v>414</v>
      </c>
      <c r="C587" t="str">
        <f>VLOOKUP(Продажи_[[#This Row],[id товара]],Товары_[],3,FALSE)</f>
        <v>Экзотик</v>
      </c>
      <c r="D587" t="str">
        <f>VLOOKUP(Продажи_[[#This Row],[id товара]],Товары_[],2,FALSE)</f>
        <v>Фрукты</v>
      </c>
      <c r="E587" s="22">
        <v>115</v>
      </c>
      <c r="F587" s="21">
        <f t="shared" si="100"/>
        <v>274.16279069767444</v>
      </c>
      <c r="G587" s="26">
        <f t="shared" si="101"/>
        <v>-0.58054118245822384</v>
      </c>
      <c r="H587" s="31">
        <f t="shared" si="102"/>
        <v>253.6875</v>
      </c>
      <c r="I587" s="26">
        <f t="shared" si="103"/>
        <v>-0.54668637595466862</v>
      </c>
      <c r="J587">
        <v>2</v>
      </c>
      <c r="K587" s="22">
        <v>230</v>
      </c>
      <c r="L587" s="1">
        <v>45094</v>
      </c>
      <c r="M587" t="s">
        <v>69</v>
      </c>
      <c r="N587">
        <v>402</v>
      </c>
      <c r="O587" t="str">
        <f>VLOOKUP(N587,Клиенты_[],4,FALSE)</f>
        <v>да</v>
      </c>
      <c r="P587" s="35">
        <f>VLOOKUP(N587,Клиенты_[],5,FALSE)</f>
        <v>44742</v>
      </c>
      <c r="Q587" s="23">
        <f t="shared" si="104"/>
        <v>352</v>
      </c>
      <c r="R587" t="str">
        <f>VLOOKUP(N587,Клиенты_[],7,FALSE)</f>
        <v>Узбекистан</v>
      </c>
      <c r="S587" s="20" t="str">
        <f>VLOOKUP(N587,Клиенты_[],8,FALSE)</f>
        <v>Пахом</v>
      </c>
      <c r="T587" s="20">
        <f t="shared" si="105"/>
        <v>5</v>
      </c>
      <c r="U587" s="20">
        <f t="shared" si="106"/>
        <v>2388</v>
      </c>
      <c r="V587" s="20">
        <f t="shared" si="107"/>
        <v>477.6</v>
      </c>
      <c r="W587" s="20">
        <f t="shared" si="108"/>
        <v>191</v>
      </c>
      <c r="X587" s="20">
        <f t="shared" si="99"/>
        <v>0.2</v>
      </c>
    </row>
    <row r="588" spans="1:24" x14ac:dyDescent="0.3">
      <c r="A588">
        <v>900</v>
      </c>
      <c r="B588">
        <v>208</v>
      </c>
      <c r="C588" t="str">
        <f>VLOOKUP(Продажи_[[#This Row],[id товара]],Товары_[],3,FALSE)</f>
        <v>Славянка</v>
      </c>
      <c r="D588" t="str">
        <f>VLOOKUP(Продажи_[[#This Row],[id товара]],Товары_[],2,FALSE)</f>
        <v>Конфеты</v>
      </c>
      <c r="E588" s="22">
        <v>476</v>
      </c>
      <c r="F588" s="21">
        <f t="shared" si="100"/>
        <v>267.85483870967744</v>
      </c>
      <c r="G588" s="26">
        <f t="shared" si="101"/>
        <v>0.77708195339314745</v>
      </c>
      <c r="H588" s="31">
        <f t="shared" si="102"/>
        <v>268</v>
      </c>
      <c r="I588" s="26">
        <f t="shared" si="103"/>
        <v>0.77611940298507465</v>
      </c>
      <c r="J588">
        <v>5</v>
      </c>
      <c r="K588" s="22">
        <v>2380</v>
      </c>
      <c r="L588" s="1">
        <v>45262</v>
      </c>
      <c r="M588" t="s">
        <v>84</v>
      </c>
      <c r="N588">
        <v>326</v>
      </c>
      <c r="O588" t="str">
        <f>VLOOKUP(N588,Клиенты_[],4,FALSE)</f>
        <v>нет</v>
      </c>
      <c r="P588" s="35">
        <f>VLOOKUP(N588,Клиенты_[],5,FALSE)</f>
        <v>44655</v>
      </c>
      <c r="Q588" s="23">
        <f t="shared" si="104"/>
        <v>607</v>
      </c>
      <c r="R588" t="str">
        <f>VLOOKUP(N588,Клиенты_[],7,FALSE)</f>
        <v>Россия</v>
      </c>
      <c r="S588" s="20" t="str">
        <f>VLOOKUP(N588,Клиенты_[],8,FALSE)</f>
        <v>Марина</v>
      </c>
      <c r="T588" s="20">
        <f t="shared" si="105"/>
        <v>3</v>
      </c>
      <c r="U588" s="20">
        <f t="shared" si="106"/>
        <v>3626</v>
      </c>
      <c r="V588" s="20">
        <f t="shared" si="107"/>
        <v>1208.6666666666667</v>
      </c>
      <c r="W588" s="20">
        <f t="shared" si="108"/>
        <v>314</v>
      </c>
      <c r="X588" s="20">
        <f t="shared" si="99"/>
        <v>0.33333333333333331</v>
      </c>
    </row>
    <row r="589" spans="1:24" x14ac:dyDescent="0.3">
      <c r="A589">
        <v>64</v>
      </c>
      <c r="B589">
        <v>144</v>
      </c>
      <c r="C589" t="str">
        <f>VLOOKUP(Продажи_[[#This Row],[id товара]],Товары_[],3,FALSE)</f>
        <v>Роллтон</v>
      </c>
      <c r="D589" t="str">
        <f>VLOOKUP(Продажи_[[#This Row],[id товара]],Товары_[],2,FALSE)</f>
        <v>Макароны</v>
      </c>
      <c r="E589" s="22">
        <v>473</v>
      </c>
      <c r="F589" s="21">
        <f t="shared" si="100"/>
        <v>265.47674418604652</v>
      </c>
      <c r="G589" s="26">
        <f t="shared" si="101"/>
        <v>0.78170031974070331</v>
      </c>
      <c r="H589" s="31">
        <f t="shared" si="102"/>
        <v>235.55555555555554</v>
      </c>
      <c r="I589" s="26">
        <f t="shared" si="103"/>
        <v>1.0080188679245285</v>
      </c>
      <c r="J589">
        <v>5</v>
      </c>
      <c r="K589" s="22">
        <v>2365</v>
      </c>
      <c r="L589" s="1">
        <v>45280</v>
      </c>
      <c r="M589" t="s">
        <v>76</v>
      </c>
      <c r="N589">
        <v>328</v>
      </c>
      <c r="O589" t="str">
        <f>VLOOKUP(N589,Клиенты_[],4,FALSE)</f>
        <v>да</v>
      </c>
      <c r="P589" s="35">
        <f>VLOOKUP(N589,Клиенты_[],5,FALSE)</f>
        <v>44568</v>
      </c>
      <c r="Q589" s="23">
        <f t="shared" si="104"/>
        <v>712</v>
      </c>
      <c r="R589" t="str">
        <f>VLOOKUP(N589,Клиенты_[],7,FALSE)</f>
        <v>Россия</v>
      </c>
      <c r="S589" s="20" t="str">
        <f>VLOOKUP(N589,Клиенты_[],8,FALSE)</f>
        <v>Регина</v>
      </c>
      <c r="T589" s="20">
        <f t="shared" si="105"/>
        <v>5</v>
      </c>
      <c r="U589" s="20">
        <f t="shared" si="106"/>
        <v>4281</v>
      </c>
      <c r="V589" s="20">
        <f t="shared" si="107"/>
        <v>856.2</v>
      </c>
      <c r="W589" s="20">
        <f t="shared" si="108"/>
        <v>314</v>
      </c>
      <c r="X589" s="20">
        <f t="shared" si="99"/>
        <v>0.2</v>
      </c>
    </row>
    <row r="590" spans="1:24" x14ac:dyDescent="0.3">
      <c r="A590">
        <v>156</v>
      </c>
      <c r="B590">
        <v>333</v>
      </c>
      <c r="C590" t="str">
        <f>VLOOKUP(Продажи_[[#This Row],[id товара]],Товары_[],3,FALSE)</f>
        <v>Санта Бремор</v>
      </c>
      <c r="D590" t="str">
        <f>VLOOKUP(Продажи_[[#This Row],[id товара]],Товары_[],2,FALSE)</f>
        <v>Рыба</v>
      </c>
      <c r="E590" s="22">
        <v>74</v>
      </c>
      <c r="F590" s="21">
        <f t="shared" si="100"/>
        <v>258.5128205128205</v>
      </c>
      <c r="G590" s="26">
        <f t="shared" si="101"/>
        <v>-0.71374727236659385</v>
      </c>
      <c r="H590" s="31">
        <f t="shared" si="102"/>
        <v>216.4</v>
      </c>
      <c r="I590" s="26">
        <f t="shared" si="103"/>
        <v>-0.65804066543438078</v>
      </c>
      <c r="J590">
        <v>2</v>
      </c>
      <c r="K590" s="22">
        <v>148</v>
      </c>
      <c r="L590" s="1">
        <v>45153</v>
      </c>
      <c r="M590" t="s">
        <v>73</v>
      </c>
      <c r="N590">
        <v>328</v>
      </c>
      <c r="O590" t="str">
        <f>VLOOKUP(N590,Клиенты_[],4,FALSE)</f>
        <v>да</v>
      </c>
      <c r="P590" s="35">
        <f>VLOOKUP(N590,Клиенты_[],5,FALSE)</f>
        <v>44568</v>
      </c>
      <c r="Q590" s="23">
        <f t="shared" si="104"/>
        <v>585</v>
      </c>
      <c r="R590" t="str">
        <f>VLOOKUP(N590,Клиенты_[],7,FALSE)</f>
        <v>Россия</v>
      </c>
      <c r="S590" s="20" t="str">
        <f>VLOOKUP(N590,Клиенты_[],8,FALSE)</f>
        <v>Регина</v>
      </c>
      <c r="T590" s="20">
        <f t="shared" si="105"/>
        <v>5</v>
      </c>
      <c r="U590" s="20">
        <f t="shared" si="106"/>
        <v>4281</v>
      </c>
      <c r="V590" s="20">
        <f t="shared" si="107"/>
        <v>856.2</v>
      </c>
      <c r="W590" s="20">
        <f t="shared" si="108"/>
        <v>314</v>
      </c>
      <c r="X590" s="20">
        <f t="shared" si="99"/>
        <v>0.2</v>
      </c>
    </row>
    <row r="591" spans="1:24" x14ac:dyDescent="0.3">
      <c r="A591">
        <v>186</v>
      </c>
      <c r="B591">
        <v>446</v>
      </c>
      <c r="C591" t="str">
        <f>VLOOKUP(Продажи_[[#This Row],[id товара]],Товары_[],3,FALSE)</f>
        <v>Lay's</v>
      </c>
      <c r="D591" t="str">
        <f>VLOOKUP(Продажи_[[#This Row],[id товара]],Товары_[],2,FALSE)</f>
        <v>Чипсы</v>
      </c>
      <c r="E591" s="22">
        <v>316</v>
      </c>
      <c r="F591" s="21">
        <f t="shared" si="100"/>
        <v>273.72549019607845</v>
      </c>
      <c r="G591" s="26">
        <f t="shared" si="101"/>
        <v>0.15444126074498565</v>
      </c>
      <c r="H591" s="31">
        <f t="shared" si="102"/>
        <v>320.57142857142856</v>
      </c>
      <c r="I591" s="26">
        <f t="shared" si="103"/>
        <v>-1.426024955436711E-2</v>
      </c>
      <c r="J591">
        <v>2</v>
      </c>
      <c r="K591" s="22">
        <v>632</v>
      </c>
      <c r="L591" s="1">
        <v>45029</v>
      </c>
      <c r="M591" t="s">
        <v>73</v>
      </c>
      <c r="N591">
        <v>328</v>
      </c>
      <c r="O591" t="str">
        <f>VLOOKUP(N591,Клиенты_[],4,FALSE)</f>
        <v>да</v>
      </c>
      <c r="P591" s="35">
        <f>VLOOKUP(N591,Клиенты_[],5,FALSE)</f>
        <v>44568</v>
      </c>
      <c r="Q591" s="23">
        <f t="shared" si="104"/>
        <v>461</v>
      </c>
      <c r="R591" t="str">
        <f>VLOOKUP(N591,Клиенты_[],7,FALSE)</f>
        <v>Россия</v>
      </c>
      <c r="S591" s="20" t="str">
        <f>VLOOKUP(N591,Клиенты_[],8,FALSE)</f>
        <v>Регина</v>
      </c>
      <c r="T591" s="20">
        <f t="shared" si="105"/>
        <v>5</v>
      </c>
      <c r="U591" s="20">
        <f t="shared" si="106"/>
        <v>4281</v>
      </c>
      <c r="V591" s="20">
        <f t="shared" si="107"/>
        <v>856.2</v>
      </c>
      <c r="W591" s="20">
        <f t="shared" si="108"/>
        <v>314</v>
      </c>
      <c r="X591" s="20">
        <f t="shared" si="99"/>
        <v>0.2</v>
      </c>
    </row>
    <row r="592" spans="1:24" x14ac:dyDescent="0.3">
      <c r="A592">
        <v>486</v>
      </c>
      <c r="B592">
        <v>321</v>
      </c>
      <c r="C592" t="str">
        <f>VLOOKUP(Продажи_[[#This Row],[id товара]],Товары_[],3,FALSE)</f>
        <v>Сава</v>
      </c>
      <c r="D592" t="str">
        <f>VLOOKUP(Продажи_[[#This Row],[id товара]],Товары_[],2,FALSE)</f>
        <v>Мясо</v>
      </c>
      <c r="E592" s="22">
        <v>322</v>
      </c>
      <c r="F592" s="21">
        <f t="shared" si="100"/>
        <v>271.74545454545455</v>
      </c>
      <c r="G592" s="26">
        <f t="shared" si="101"/>
        <v>0.18493242339087379</v>
      </c>
      <c r="H592" s="31">
        <f t="shared" si="102"/>
        <v>212.8125</v>
      </c>
      <c r="I592" s="26">
        <f t="shared" si="103"/>
        <v>0.51306901615271649</v>
      </c>
      <c r="J592">
        <v>3</v>
      </c>
      <c r="K592" s="22">
        <v>966</v>
      </c>
      <c r="L592" s="1">
        <v>45094</v>
      </c>
      <c r="M592" t="s">
        <v>71</v>
      </c>
      <c r="N592">
        <v>328</v>
      </c>
      <c r="O592" t="str">
        <f>VLOOKUP(N592,Клиенты_[],4,FALSE)</f>
        <v>да</v>
      </c>
      <c r="P592" s="35">
        <f>VLOOKUP(N592,Клиенты_[],5,FALSE)</f>
        <v>44568</v>
      </c>
      <c r="Q592" s="23">
        <f t="shared" si="104"/>
        <v>526</v>
      </c>
      <c r="R592" t="str">
        <f>VLOOKUP(N592,Клиенты_[],7,FALSE)</f>
        <v>Россия</v>
      </c>
      <c r="S592" s="20" t="str">
        <f>VLOOKUP(N592,Клиенты_[],8,FALSE)</f>
        <v>Регина</v>
      </c>
      <c r="T592" s="20">
        <f t="shared" si="105"/>
        <v>5</v>
      </c>
      <c r="U592" s="20">
        <f t="shared" si="106"/>
        <v>4281</v>
      </c>
      <c r="V592" s="20">
        <f t="shared" si="107"/>
        <v>856.2</v>
      </c>
      <c r="W592" s="20">
        <f t="shared" si="108"/>
        <v>314</v>
      </c>
      <c r="X592" s="20">
        <f t="shared" si="99"/>
        <v>0.2</v>
      </c>
    </row>
    <row r="593" spans="1:24" x14ac:dyDescent="0.3">
      <c r="A593">
        <v>592</v>
      </c>
      <c r="B593">
        <v>291</v>
      </c>
      <c r="C593" t="str">
        <f>VLOOKUP(Продажи_[[#This Row],[id товара]],Товары_[],3,FALSE)</f>
        <v>Балтийский берег</v>
      </c>
      <c r="D593" t="str">
        <f>VLOOKUP(Продажи_[[#This Row],[id товара]],Товары_[],2,FALSE)</f>
        <v>Рыба</v>
      </c>
      <c r="E593" s="22">
        <v>455</v>
      </c>
      <c r="F593" s="21">
        <f t="shared" si="100"/>
        <v>258.5128205128205</v>
      </c>
      <c r="G593" s="26">
        <f t="shared" si="101"/>
        <v>0.76006744693513206</v>
      </c>
      <c r="H593" s="31">
        <f t="shared" si="102"/>
        <v>289.88888888888891</v>
      </c>
      <c r="I593" s="26">
        <f t="shared" si="103"/>
        <v>0.56956688386354903</v>
      </c>
      <c r="J593">
        <v>5</v>
      </c>
      <c r="K593" s="22">
        <v>2275</v>
      </c>
      <c r="L593" s="1">
        <v>45142</v>
      </c>
      <c r="M593" t="s">
        <v>85</v>
      </c>
      <c r="N593">
        <v>245</v>
      </c>
      <c r="O593" t="str">
        <f>VLOOKUP(N593,Клиенты_[],4,FALSE)</f>
        <v>нет</v>
      </c>
      <c r="P593" s="35">
        <f>VLOOKUP(N593,Клиенты_[],5,FALSE)</f>
        <v>44695</v>
      </c>
      <c r="Q593" s="23">
        <f t="shared" si="104"/>
        <v>447</v>
      </c>
      <c r="R593" t="str">
        <f>VLOOKUP(N593,Клиенты_[],7,FALSE)</f>
        <v>Узбекистан</v>
      </c>
      <c r="S593" s="20" t="str">
        <f>VLOOKUP(N593,Клиенты_[],8,FALSE)</f>
        <v>Феврония</v>
      </c>
      <c r="T593" s="20">
        <f t="shared" si="105"/>
        <v>2</v>
      </c>
      <c r="U593" s="20">
        <f t="shared" si="106"/>
        <v>3207</v>
      </c>
      <c r="V593" s="20">
        <f t="shared" si="107"/>
        <v>1603.5</v>
      </c>
      <c r="W593" s="20">
        <f t="shared" si="108"/>
        <v>191</v>
      </c>
      <c r="X593" s="20">
        <f t="shared" si="99"/>
        <v>0.5</v>
      </c>
    </row>
    <row r="594" spans="1:24" x14ac:dyDescent="0.3">
      <c r="A594">
        <v>593</v>
      </c>
      <c r="B594">
        <v>360</v>
      </c>
      <c r="C594" t="str">
        <f>VLOOKUP(Продажи_[[#This Row],[id товара]],Товары_[],3,FALSE)</f>
        <v>Славянская</v>
      </c>
      <c r="D594" t="str">
        <f>VLOOKUP(Продажи_[[#This Row],[id товара]],Товары_[],2,FALSE)</f>
        <v>Соль</v>
      </c>
      <c r="E594" s="22">
        <v>137</v>
      </c>
      <c r="F594" s="21">
        <f t="shared" si="100"/>
        <v>264.8679245283019</v>
      </c>
      <c r="G594" s="26">
        <f t="shared" si="101"/>
        <v>-0.48276107707650662</v>
      </c>
      <c r="H594" s="31">
        <f t="shared" si="102"/>
        <v>236.91666666666666</v>
      </c>
      <c r="I594" s="26">
        <f t="shared" si="103"/>
        <v>-0.42173760112557157</v>
      </c>
      <c r="J594">
        <v>2</v>
      </c>
      <c r="K594" s="22">
        <v>274</v>
      </c>
      <c r="L594" s="1">
        <v>45318</v>
      </c>
      <c r="M594" t="s">
        <v>79</v>
      </c>
      <c r="N594">
        <v>80</v>
      </c>
      <c r="O594" t="str">
        <f>VLOOKUP(N594,Клиенты_[],4,FALSE)</f>
        <v>нет</v>
      </c>
      <c r="P594" s="35">
        <f>VLOOKUP(N594,Клиенты_[],5,FALSE)</f>
        <v>44623</v>
      </c>
      <c r="Q594" s="23">
        <f t="shared" si="104"/>
        <v>695</v>
      </c>
      <c r="R594" t="str">
        <f>VLOOKUP(N594,Клиенты_[],7,FALSE)</f>
        <v>Беларусь</v>
      </c>
      <c r="S594" s="20" t="str">
        <f>VLOOKUP(N594,Клиенты_[],8,FALSE)</f>
        <v>Рубен</v>
      </c>
      <c r="T594" s="20">
        <f t="shared" si="105"/>
        <v>4</v>
      </c>
      <c r="U594" s="20">
        <f t="shared" si="106"/>
        <v>2588</v>
      </c>
      <c r="V594" s="20">
        <f t="shared" si="107"/>
        <v>647</v>
      </c>
      <c r="W594" s="20">
        <f t="shared" si="108"/>
        <v>122</v>
      </c>
      <c r="X594" s="20">
        <f t="shared" si="99"/>
        <v>0.25</v>
      </c>
    </row>
    <row r="595" spans="1:24" x14ac:dyDescent="0.3">
      <c r="A595">
        <v>594</v>
      </c>
      <c r="B595">
        <v>182</v>
      </c>
      <c r="C595" t="str">
        <f>VLOOKUP(Продажи_[[#This Row],[id товара]],Товары_[],3,FALSE)</f>
        <v>Экстра</v>
      </c>
      <c r="D595" t="str">
        <f>VLOOKUP(Продажи_[[#This Row],[id товара]],Товары_[],2,FALSE)</f>
        <v>Соль</v>
      </c>
      <c r="E595" s="22">
        <v>152</v>
      </c>
      <c r="F595" s="21">
        <f t="shared" si="100"/>
        <v>264.8679245283019</v>
      </c>
      <c r="G595" s="26">
        <f t="shared" si="101"/>
        <v>-0.42612907821627011</v>
      </c>
      <c r="H595" s="31">
        <f t="shared" si="102"/>
        <v>320.84615384615387</v>
      </c>
      <c r="I595" s="26">
        <f t="shared" si="103"/>
        <v>-0.5262526971949173</v>
      </c>
      <c r="J595">
        <v>3</v>
      </c>
      <c r="K595" s="22">
        <v>456</v>
      </c>
      <c r="L595" s="1">
        <v>45053</v>
      </c>
      <c r="M595" t="s">
        <v>79</v>
      </c>
      <c r="N595">
        <v>466</v>
      </c>
      <c r="O595" t="str">
        <f>VLOOKUP(N595,Клиенты_[],4,FALSE)</f>
        <v>да</v>
      </c>
      <c r="P595" s="35">
        <f>VLOOKUP(N595,Клиенты_[],5,FALSE)</f>
        <v>44772</v>
      </c>
      <c r="Q595" s="23">
        <f t="shared" si="104"/>
        <v>281</v>
      </c>
      <c r="R595" t="str">
        <f>VLOOKUP(N595,Клиенты_[],7,FALSE)</f>
        <v>Беларусь</v>
      </c>
      <c r="S595" s="20" t="str">
        <f>VLOOKUP(N595,Клиенты_[],8,FALSE)</f>
        <v>Никитина</v>
      </c>
      <c r="T595" s="20">
        <f t="shared" si="105"/>
        <v>2</v>
      </c>
      <c r="U595" s="20">
        <f t="shared" si="106"/>
        <v>2048</v>
      </c>
      <c r="V595" s="20">
        <f t="shared" si="107"/>
        <v>1024</v>
      </c>
      <c r="W595" s="20">
        <f t="shared" si="108"/>
        <v>122</v>
      </c>
      <c r="X595" s="20">
        <f t="shared" si="99"/>
        <v>0.5</v>
      </c>
    </row>
    <row r="596" spans="1:24" x14ac:dyDescent="0.3">
      <c r="A596">
        <v>998</v>
      </c>
      <c r="B596">
        <v>414</v>
      </c>
      <c r="C596" t="str">
        <f>VLOOKUP(Продажи_[[#This Row],[id товара]],Товары_[],3,FALSE)</f>
        <v>Экзотик</v>
      </c>
      <c r="D596" t="str">
        <f>VLOOKUP(Продажи_[[#This Row],[id товара]],Товары_[],2,FALSE)</f>
        <v>Фрукты</v>
      </c>
      <c r="E596" s="22">
        <v>170</v>
      </c>
      <c r="F596" s="21">
        <f t="shared" si="100"/>
        <v>274.16279069767444</v>
      </c>
      <c r="G596" s="26">
        <f t="shared" si="101"/>
        <v>-0.37993044363389605</v>
      </c>
      <c r="H596" s="31">
        <f t="shared" si="102"/>
        <v>253.6875</v>
      </c>
      <c r="I596" s="26">
        <f t="shared" si="103"/>
        <v>-0.32988420793298845</v>
      </c>
      <c r="J596">
        <v>1</v>
      </c>
      <c r="K596" s="22">
        <v>170</v>
      </c>
      <c r="L596" s="1">
        <v>45248</v>
      </c>
      <c r="M596" t="s">
        <v>69</v>
      </c>
      <c r="N596">
        <v>328</v>
      </c>
      <c r="O596" t="str">
        <f>VLOOKUP(N596,Клиенты_[],4,FALSE)</f>
        <v>да</v>
      </c>
      <c r="P596" s="35">
        <f>VLOOKUP(N596,Клиенты_[],5,FALSE)</f>
        <v>44568</v>
      </c>
      <c r="Q596" s="23">
        <f t="shared" si="104"/>
        <v>680</v>
      </c>
      <c r="R596" t="str">
        <f>VLOOKUP(N596,Клиенты_[],7,FALSE)</f>
        <v>Россия</v>
      </c>
      <c r="S596" s="20" t="str">
        <f>VLOOKUP(N596,Клиенты_[],8,FALSE)</f>
        <v>Регина</v>
      </c>
      <c r="T596" s="20">
        <f t="shared" si="105"/>
        <v>5</v>
      </c>
      <c r="U596" s="20">
        <f t="shared" si="106"/>
        <v>4281</v>
      </c>
      <c r="V596" s="20">
        <f t="shared" si="107"/>
        <v>856.2</v>
      </c>
      <c r="W596" s="20">
        <f t="shared" si="108"/>
        <v>314</v>
      </c>
      <c r="X596" s="20">
        <f t="shared" si="99"/>
        <v>0.2</v>
      </c>
    </row>
    <row r="597" spans="1:24" x14ac:dyDescent="0.3">
      <c r="A597">
        <v>596</v>
      </c>
      <c r="B597">
        <v>215</v>
      </c>
      <c r="C597" t="str">
        <f>VLOOKUP(Продажи_[[#This Row],[id товара]],Товары_[],3,FALSE)</f>
        <v>Фруктовый сад</v>
      </c>
      <c r="D597" t="str">
        <f>VLOOKUP(Продажи_[[#This Row],[id товара]],Товары_[],2,FALSE)</f>
        <v>Сок</v>
      </c>
      <c r="E597" s="22">
        <v>496</v>
      </c>
      <c r="F597" s="21">
        <f t="shared" si="100"/>
        <v>268.60344827586209</v>
      </c>
      <c r="G597" s="26">
        <f t="shared" si="101"/>
        <v>0.84658835612041838</v>
      </c>
      <c r="H597" s="31">
        <f t="shared" si="102"/>
        <v>281.96875</v>
      </c>
      <c r="I597" s="26">
        <f t="shared" si="103"/>
        <v>0.75906017954117266</v>
      </c>
      <c r="J597">
        <v>2</v>
      </c>
      <c r="K597" s="22">
        <v>992</v>
      </c>
      <c r="L597" s="1">
        <v>45404</v>
      </c>
      <c r="M597" t="s">
        <v>69</v>
      </c>
      <c r="N597">
        <v>342</v>
      </c>
      <c r="O597" t="str">
        <f>VLOOKUP(N597,Клиенты_[],4,FALSE)</f>
        <v>да</v>
      </c>
      <c r="P597" s="35">
        <f>VLOOKUP(N597,Клиенты_[],5,FALSE)</f>
        <v>44570</v>
      </c>
      <c r="Q597" s="23">
        <f t="shared" si="104"/>
        <v>834</v>
      </c>
      <c r="R597" t="str">
        <f>VLOOKUP(N597,Клиенты_[],7,FALSE)</f>
        <v>Таджикистан</v>
      </c>
      <c r="S597" s="20" t="str">
        <f>VLOOKUP(N597,Клиенты_[],8,FALSE)</f>
        <v>Фёкла</v>
      </c>
      <c r="T597" s="20">
        <f t="shared" si="105"/>
        <v>4</v>
      </c>
      <c r="U597" s="20">
        <f t="shared" si="106"/>
        <v>4488</v>
      </c>
      <c r="V597" s="20">
        <f t="shared" si="107"/>
        <v>1122</v>
      </c>
      <c r="W597" s="20">
        <f t="shared" si="108"/>
        <v>186</v>
      </c>
      <c r="X597" s="20">
        <f t="shared" si="99"/>
        <v>0.25</v>
      </c>
    </row>
    <row r="598" spans="1:24" x14ac:dyDescent="0.3">
      <c r="A598">
        <v>597</v>
      </c>
      <c r="B598">
        <v>137</v>
      </c>
      <c r="C598" t="str">
        <f>VLOOKUP(Продажи_[[#This Row],[id товара]],Товары_[],3,FALSE)</f>
        <v>Экзотик</v>
      </c>
      <c r="D598" t="str">
        <f>VLOOKUP(Продажи_[[#This Row],[id товара]],Товары_[],2,FALSE)</f>
        <v>Фрукты</v>
      </c>
      <c r="E598" s="22">
        <v>411</v>
      </c>
      <c r="F598" s="21">
        <f t="shared" si="100"/>
        <v>274.16279069767444</v>
      </c>
      <c r="G598" s="26">
        <f t="shared" si="101"/>
        <v>0.49910933921452183</v>
      </c>
      <c r="H598" s="31">
        <f t="shared" si="102"/>
        <v>253.6875</v>
      </c>
      <c r="I598" s="26">
        <f t="shared" si="103"/>
        <v>0.62010347376201036</v>
      </c>
      <c r="J598">
        <v>1</v>
      </c>
      <c r="K598" s="22">
        <v>411</v>
      </c>
      <c r="L598" s="1">
        <v>45192</v>
      </c>
      <c r="M598" t="s">
        <v>81</v>
      </c>
      <c r="N598">
        <v>130</v>
      </c>
      <c r="O598" t="str">
        <f>VLOOKUP(N598,Клиенты_[],4,FALSE)</f>
        <v>нет</v>
      </c>
      <c r="P598" s="35">
        <f>VLOOKUP(N598,Клиенты_[],5,FALSE)</f>
        <v>44863</v>
      </c>
      <c r="Q598" s="23">
        <f t="shared" si="104"/>
        <v>329</v>
      </c>
      <c r="R598" t="str">
        <f>VLOOKUP(N598,Клиенты_[],7,FALSE)</f>
        <v>Таджикистан</v>
      </c>
      <c r="S598" s="20" t="str">
        <f>VLOOKUP(N598,Клиенты_[],8,FALSE)</f>
        <v>Виктор</v>
      </c>
      <c r="T598" s="20">
        <f t="shared" si="105"/>
        <v>5</v>
      </c>
      <c r="U598" s="20">
        <f t="shared" si="106"/>
        <v>3292</v>
      </c>
      <c r="V598" s="20">
        <f t="shared" si="107"/>
        <v>658.4</v>
      </c>
      <c r="W598" s="20">
        <f t="shared" si="108"/>
        <v>186</v>
      </c>
      <c r="X598" s="20">
        <f t="shared" si="99"/>
        <v>0.2</v>
      </c>
    </row>
    <row r="599" spans="1:24" x14ac:dyDescent="0.3">
      <c r="A599">
        <v>111</v>
      </c>
      <c r="B599">
        <v>457</v>
      </c>
      <c r="C599" t="str">
        <f>VLOOKUP(Продажи_[[#This Row],[id товара]],Товары_[],3,FALSE)</f>
        <v>Rich</v>
      </c>
      <c r="D599" t="str">
        <f>VLOOKUP(Продажи_[[#This Row],[id товара]],Товары_[],2,FALSE)</f>
        <v>Сок</v>
      </c>
      <c r="E599" s="22">
        <v>211</v>
      </c>
      <c r="F599" s="21">
        <f t="shared" si="100"/>
        <v>268.60344827586209</v>
      </c>
      <c r="G599" s="26">
        <f t="shared" si="101"/>
        <v>-0.21445535656974135</v>
      </c>
      <c r="H599" s="31">
        <f t="shared" si="102"/>
        <v>272.25</v>
      </c>
      <c r="I599" s="26">
        <f t="shared" si="103"/>
        <v>-0.22497704315886136</v>
      </c>
      <c r="J599">
        <v>4</v>
      </c>
      <c r="K599" s="22">
        <v>844</v>
      </c>
      <c r="L599" s="1">
        <v>45039</v>
      </c>
      <c r="M599" t="s">
        <v>76</v>
      </c>
      <c r="N599">
        <v>333</v>
      </c>
      <c r="O599" t="str">
        <f>VLOOKUP(N599,Клиенты_[],4,FALSE)</f>
        <v>да</v>
      </c>
      <c r="P599" s="35">
        <f>VLOOKUP(N599,Клиенты_[],5,FALSE)</f>
        <v>44857</v>
      </c>
      <c r="Q599" s="23">
        <f t="shared" si="104"/>
        <v>182</v>
      </c>
      <c r="R599" t="str">
        <f>VLOOKUP(N599,Клиенты_[],7,FALSE)</f>
        <v>Россия</v>
      </c>
      <c r="S599" s="20" t="str">
        <f>VLOOKUP(N599,Клиенты_[],8,FALSE)</f>
        <v>Никодим</v>
      </c>
      <c r="T599" s="20">
        <f t="shared" si="105"/>
        <v>4</v>
      </c>
      <c r="U599" s="20">
        <f t="shared" si="106"/>
        <v>3956</v>
      </c>
      <c r="V599" s="20">
        <f t="shared" si="107"/>
        <v>989</v>
      </c>
      <c r="W599" s="20">
        <f t="shared" si="108"/>
        <v>314</v>
      </c>
      <c r="X599" s="20">
        <f t="shared" si="99"/>
        <v>0.25</v>
      </c>
    </row>
    <row r="600" spans="1:24" x14ac:dyDescent="0.3">
      <c r="A600">
        <v>599</v>
      </c>
      <c r="B600">
        <v>359</v>
      </c>
      <c r="C600" t="str">
        <f>VLOOKUP(Продажи_[[#This Row],[id товара]],Товары_[],3,FALSE)</f>
        <v>Мираторг</v>
      </c>
      <c r="D600" t="str">
        <f>VLOOKUP(Продажи_[[#This Row],[id товара]],Товары_[],2,FALSE)</f>
        <v>Мясо</v>
      </c>
      <c r="E600" s="22">
        <v>302</v>
      </c>
      <c r="F600" s="21">
        <f t="shared" si="100"/>
        <v>271.74545454545455</v>
      </c>
      <c r="G600" s="26">
        <f t="shared" si="101"/>
        <v>0.11133413622373878</v>
      </c>
      <c r="H600" s="31">
        <f t="shared" si="102"/>
        <v>316.58333333333331</v>
      </c>
      <c r="I600" s="26">
        <f t="shared" si="103"/>
        <v>-4.6064753882600673E-2</v>
      </c>
      <c r="J600">
        <v>4</v>
      </c>
      <c r="K600" s="22">
        <v>1208</v>
      </c>
      <c r="L600" s="1">
        <v>45195</v>
      </c>
      <c r="M600" t="s">
        <v>79</v>
      </c>
      <c r="N600">
        <v>122</v>
      </c>
      <c r="O600" t="str">
        <f>VLOOKUP(N600,Клиенты_[],4,FALSE)</f>
        <v>нет</v>
      </c>
      <c r="P600" s="35">
        <f>VLOOKUP(N600,Клиенты_[],5,FALSE)</f>
        <v>44683</v>
      </c>
      <c r="Q600" s="23">
        <f t="shared" si="104"/>
        <v>512</v>
      </c>
      <c r="R600" t="str">
        <f>VLOOKUP(N600,Клиенты_[],7,FALSE)</f>
        <v>Беларусь</v>
      </c>
      <c r="S600" s="20" t="str">
        <f>VLOOKUP(N600,Клиенты_[],8,FALSE)</f>
        <v>Максим</v>
      </c>
      <c r="T600" s="20">
        <f t="shared" si="105"/>
        <v>1</v>
      </c>
      <c r="U600" s="20">
        <f t="shared" si="106"/>
        <v>1208</v>
      </c>
      <c r="V600" s="20">
        <f t="shared" si="107"/>
        <v>1208</v>
      </c>
      <c r="W600" s="20">
        <f t="shared" si="108"/>
        <v>122</v>
      </c>
      <c r="X600" s="20">
        <f t="shared" si="99"/>
        <v>1</v>
      </c>
    </row>
    <row r="601" spans="1:24" x14ac:dyDescent="0.3">
      <c r="A601">
        <v>600</v>
      </c>
      <c r="B601">
        <v>364</v>
      </c>
      <c r="C601" t="str">
        <f>VLOOKUP(Продажи_[[#This Row],[id товара]],Товары_[],3,FALSE)</f>
        <v>Русский сахар</v>
      </c>
      <c r="D601" t="str">
        <f>VLOOKUP(Продажи_[[#This Row],[id товара]],Товары_[],2,FALSE)</f>
        <v>Сахар</v>
      </c>
      <c r="E601" s="22">
        <v>138</v>
      </c>
      <c r="F601" s="21">
        <f t="shared" si="100"/>
        <v>252.76271186440678</v>
      </c>
      <c r="G601" s="26">
        <f t="shared" si="101"/>
        <v>-0.45403339368336348</v>
      </c>
      <c r="H601" s="31">
        <f t="shared" si="102"/>
        <v>293.41176470588238</v>
      </c>
      <c r="I601" s="26">
        <f t="shared" si="103"/>
        <v>-0.52967121090617486</v>
      </c>
      <c r="J601">
        <v>4</v>
      </c>
      <c r="K601" s="22">
        <v>552</v>
      </c>
      <c r="L601" s="1">
        <v>45256</v>
      </c>
      <c r="M601" t="s">
        <v>79</v>
      </c>
      <c r="N601">
        <v>199</v>
      </c>
      <c r="O601" t="str">
        <f>VLOOKUP(N601,Клиенты_[],4,FALSE)</f>
        <v>да</v>
      </c>
      <c r="P601" s="35">
        <f>VLOOKUP(N601,Клиенты_[],5,FALSE)</f>
        <v>44715</v>
      </c>
      <c r="Q601" s="23">
        <f t="shared" si="104"/>
        <v>541</v>
      </c>
      <c r="R601" t="str">
        <f>VLOOKUP(N601,Клиенты_[],7,FALSE)</f>
        <v>Узбекистан</v>
      </c>
      <c r="S601" s="20" t="str">
        <f>VLOOKUP(N601,Клиенты_[],8,FALSE)</f>
        <v>Алевтина</v>
      </c>
      <c r="T601" s="20">
        <f t="shared" si="105"/>
        <v>2</v>
      </c>
      <c r="U601" s="20">
        <f t="shared" si="106"/>
        <v>902</v>
      </c>
      <c r="V601" s="20">
        <f t="shared" si="107"/>
        <v>451</v>
      </c>
      <c r="W601" s="20">
        <f t="shared" si="108"/>
        <v>191</v>
      </c>
      <c r="X601" s="20">
        <f t="shared" si="99"/>
        <v>0.5</v>
      </c>
    </row>
    <row r="602" spans="1:24" x14ac:dyDescent="0.3">
      <c r="A602">
        <v>281</v>
      </c>
      <c r="B602">
        <v>236</v>
      </c>
      <c r="C602" t="str">
        <f>VLOOKUP(Продажи_[[#This Row],[id товара]],Товары_[],3,FALSE)</f>
        <v>Посиделкино</v>
      </c>
      <c r="D602" t="str">
        <f>VLOOKUP(Продажи_[[#This Row],[id товара]],Товары_[],2,FALSE)</f>
        <v>Печенье</v>
      </c>
      <c r="E602" s="22">
        <v>221</v>
      </c>
      <c r="F602" s="21">
        <f t="shared" si="100"/>
        <v>283.468085106383</v>
      </c>
      <c r="G602" s="26">
        <f t="shared" si="101"/>
        <v>-0.22037078736020421</v>
      </c>
      <c r="H602" s="31">
        <f t="shared" si="102"/>
        <v>321.63636363636363</v>
      </c>
      <c r="I602" s="26">
        <f t="shared" si="103"/>
        <v>-0.31288863764838892</v>
      </c>
      <c r="J602">
        <v>4</v>
      </c>
      <c r="K602" s="22">
        <v>884</v>
      </c>
      <c r="L602" s="1">
        <v>45166</v>
      </c>
      <c r="M602" t="s">
        <v>77</v>
      </c>
      <c r="N602">
        <v>333</v>
      </c>
      <c r="O602" t="str">
        <f>VLOOKUP(N602,Клиенты_[],4,FALSE)</f>
        <v>да</v>
      </c>
      <c r="P602" s="35">
        <f>VLOOKUP(N602,Клиенты_[],5,FALSE)</f>
        <v>44857</v>
      </c>
      <c r="Q602" s="23">
        <f t="shared" si="104"/>
        <v>309</v>
      </c>
      <c r="R602" t="str">
        <f>VLOOKUP(N602,Клиенты_[],7,FALSE)</f>
        <v>Россия</v>
      </c>
      <c r="S602" s="20" t="str">
        <f>VLOOKUP(N602,Клиенты_[],8,FALSE)</f>
        <v>Никодим</v>
      </c>
      <c r="T602" s="20">
        <f t="shared" si="105"/>
        <v>4</v>
      </c>
      <c r="U602" s="20">
        <f t="shared" si="106"/>
        <v>3956</v>
      </c>
      <c r="V602" s="20">
        <f t="shared" si="107"/>
        <v>989</v>
      </c>
      <c r="W602" s="20">
        <f t="shared" si="108"/>
        <v>314</v>
      </c>
      <c r="X602" s="20">
        <f t="shared" si="99"/>
        <v>0.25</v>
      </c>
    </row>
    <row r="603" spans="1:24" x14ac:dyDescent="0.3">
      <c r="A603">
        <v>602</v>
      </c>
      <c r="B603">
        <v>157</v>
      </c>
      <c r="C603" t="str">
        <f>VLOOKUP(Продажи_[[#This Row],[id товара]],Товары_[],3,FALSE)</f>
        <v>President</v>
      </c>
      <c r="D603" t="str">
        <f>VLOOKUP(Продажи_[[#This Row],[id товара]],Товары_[],2,FALSE)</f>
        <v>Сыр</v>
      </c>
      <c r="E603" s="22">
        <v>473</v>
      </c>
      <c r="F603" s="21">
        <f t="shared" si="100"/>
        <v>262.63492063492066</v>
      </c>
      <c r="G603" s="26">
        <f t="shared" si="101"/>
        <v>0.80097908860147449</v>
      </c>
      <c r="H603" s="31">
        <f t="shared" si="102"/>
        <v>238.72222222222223</v>
      </c>
      <c r="I603" s="26">
        <f t="shared" si="103"/>
        <v>0.98138235978589705</v>
      </c>
      <c r="J603">
        <v>5</v>
      </c>
      <c r="K603" s="22">
        <v>2365</v>
      </c>
      <c r="L603" s="1">
        <v>45012</v>
      </c>
      <c r="M603" t="s">
        <v>79</v>
      </c>
      <c r="N603">
        <v>477</v>
      </c>
      <c r="O603" t="str">
        <f>VLOOKUP(N603,Клиенты_[],4,FALSE)</f>
        <v>да</v>
      </c>
      <c r="P603" s="35">
        <f>VLOOKUP(N603,Клиенты_[],5,FALSE)</f>
        <v>44738</v>
      </c>
      <c r="Q603" s="23">
        <f t="shared" si="104"/>
        <v>274</v>
      </c>
      <c r="R603" t="str">
        <f>VLOOKUP(N603,Клиенты_[],7,FALSE)</f>
        <v>Узбекистан</v>
      </c>
      <c r="S603" s="20" t="str">
        <f>VLOOKUP(N603,Клиенты_[],8,FALSE)</f>
        <v>Зоя</v>
      </c>
      <c r="T603" s="20">
        <f t="shared" si="105"/>
        <v>5</v>
      </c>
      <c r="U603" s="20">
        <f t="shared" si="106"/>
        <v>6766</v>
      </c>
      <c r="V603" s="20">
        <f t="shared" si="107"/>
        <v>1353.2</v>
      </c>
      <c r="W603" s="20">
        <f t="shared" si="108"/>
        <v>191</v>
      </c>
      <c r="X603" s="20">
        <f t="shared" si="99"/>
        <v>0.2</v>
      </c>
    </row>
    <row r="604" spans="1:24" x14ac:dyDescent="0.3">
      <c r="A604">
        <v>603</v>
      </c>
      <c r="B604">
        <v>105</v>
      </c>
      <c r="C604" t="str">
        <f>VLOOKUP(Продажи_[[#This Row],[id товара]],Товары_[],3,FALSE)</f>
        <v>Фрукты-Ягоды</v>
      </c>
      <c r="D604" t="str">
        <f>VLOOKUP(Продажи_[[#This Row],[id товара]],Товары_[],2,FALSE)</f>
        <v>Фрукты</v>
      </c>
      <c r="E604" s="22">
        <v>187</v>
      </c>
      <c r="F604" s="21">
        <f t="shared" si="100"/>
        <v>274.16279069767444</v>
      </c>
      <c r="G604" s="26">
        <f t="shared" si="101"/>
        <v>-0.31792348799728565</v>
      </c>
      <c r="H604" s="31">
        <f t="shared" si="102"/>
        <v>280.66666666666669</v>
      </c>
      <c r="I604" s="26">
        <f t="shared" si="103"/>
        <v>-0.333729216152019</v>
      </c>
      <c r="J604">
        <v>1</v>
      </c>
      <c r="K604" s="22">
        <v>187</v>
      </c>
      <c r="L604" s="1">
        <v>45038</v>
      </c>
      <c r="M604" t="s">
        <v>77</v>
      </c>
      <c r="N604">
        <v>24</v>
      </c>
      <c r="O604" t="str">
        <f>VLOOKUP(N604,Клиенты_[],4,FALSE)</f>
        <v>да</v>
      </c>
      <c r="P604" s="35">
        <f>VLOOKUP(N604,Клиенты_[],5,FALSE)</f>
        <v>44609</v>
      </c>
      <c r="Q604" s="23">
        <f t="shared" si="104"/>
        <v>429</v>
      </c>
      <c r="R604" t="str">
        <f>VLOOKUP(N604,Клиенты_[],7,FALSE)</f>
        <v>Узбекистан</v>
      </c>
      <c r="S604" s="20" t="str">
        <f>VLOOKUP(N604,Клиенты_[],8,FALSE)</f>
        <v>Ульяна</v>
      </c>
      <c r="T604" s="20">
        <f t="shared" si="105"/>
        <v>3</v>
      </c>
      <c r="U604" s="20">
        <f t="shared" si="106"/>
        <v>4112</v>
      </c>
      <c r="V604" s="20">
        <f t="shared" si="107"/>
        <v>1370.6666666666667</v>
      </c>
      <c r="W604" s="20">
        <f t="shared" si="108"/>
        <v>191</v>
      </c>
      <c r="X604" s="20">
        <f t="shared" si="99"/>
        <v>0.33333333333333331</v>
      </c>
    </row>
    <row r="605" spans="1:24" x14ac:dyDescent="0.3">
      <c r="A605">
        <v>604</v>
      </c>
      <c r="B605">
        <v>479</v>
      </c>
      <c r="C605" t="str">
        <f>VLOOKUP(Продажи_[[#This Row],[id товара]],Товары_[],3,FALSE)</f>
        <v>Гавриш</v>
      </c>
      <c r="D605" t="str">
        <f>VLOOKUP(Продажи_[[#This Row],[id товара]],Товары_[],2,FALSE)</f>
        <v>Овощи</v>
      </c>
      <c r="E605" s="22">
        <v>314</v>
      </c>
      <c r="F605" s="21">
        <f t="shared" si="100"/>
        <v>250.48780487804879</v>
      </c>
      <c r="G605" s="26">
        <f t="shared" si="101"/>
        <v>0.25355404089581302</v>
      </c>
      <c r="H605" s="31">
        <f t="shared" si="102"/>
        <v>247.66666666666666</v>
      </c>
      <c r="I605" s="26">
        <f t="shared" si="103"/>
        <v>0.26783310901749657</v>
      </c>
      <c r="J605">
        <v>3</v>
      </c>
      <c r="K605" s="22">
        <v>942</v>
      </c>
      <c r="L605" s="1">
        <v>45429</v>
      </c>
      <c r="M605" t="s">
        <v>73</v>
      </c>
      <c r="N605">
        <v>293</v>
      </c>
      <c r="O605" t="str">
        <f>VLOOKUP(N605,Клиенты_[],4,FALSE)</f>
        <v>да</v>
      </c>
      <c r="P605" s="35">
        <f>VLOOKUP(N605,Клиенты_[],5,FALSE)</f>
        <v>44573</v>
      </c>
      <c r="Q605" s="23">
        <f t="shared" si="104"/>
        <v>856</v>
      </c>
      <c r="R605" t="str">
        <f>VLOOKUP(N605,Клиенты_[],7,FALSE)</f>
        <v>Беларусь</v>
      </c>
      <c r="S605" s="20" t="str">
        <f>VLOOKUP(N605,Клиенты_[],8,FALSE)</f>
        <v>Брагин</v>
      </c>
      <c r="T605" s="20">
        <f t="shared" si="105"/>
        <v>2</v>
      </c>
      <c r="U605" s="20">
        <f t="shared" si="106"/>
        <v>1255</v>
      </c>
      <c r="V605" s="20">
        <f t="shared" si="107"/>
        <v>627.5</v>
      </c>
      <c r="W605" s="20">
        <f t="shared" si="108"/>
        <v>122</v>
      </c>
      <c r="X605" s="20">
        <f t="shared" si="99"/>
        <v>0.5</v>
      </c>
    </row>
    <row r="606" spans="1:24" x14ac:dyDescent="0.3">
      <c r="A606">
        <v>605</v>
      </c>
      <c r="B606">
        <v>285</v>
      </c>
      <c r="C606" t="str">
        <f>VLOOKUP(Продажи_[[#This Row],[id товара]],Товары_[],3,FALSE)</f>
        <v>Паста Зара</v>
      </c>
      <c r="D606" t="str">
        <f>VLOOKUP(Продажи_[[#This Row],[id товара]],Товары_[],2,FALSE)</f>
        <v>Макароны</v>
      </c>
      <c r="E606" s="22">
        <v>122</v>
      </c>
      <c r="F606" s="21">
        <f t="shared" si="100"/>
        <v>265.47674418604652</v>
      </c>
      <c r="G606" s="26">
        <f t="shared" si="101"/>
        <v>-0.5404493889886558</v>
      </c>
      <c r="H606" s="31">
        <f t="shared" si="102"/>
        <v>276.67567567567568</v>
      </c>
      <c r="I606" s="26">
        <f t="shared" si="103"/>
        <v>-0.55905050307707338</v>
      </c>
      <c r="J606">
        <v>5</v>
      </c>
      <c r="K606" s="22">
        <v>610</v>
      </c>
      <c r="L606" s="1">
        <v>44959</v>
      </c>
      <c r="M606" t="s">
        <v>76</v>
      </c>
      <c r="N606">
        <v>447</v>
      </c>
      <c r="O606" t="str">
        <f>VLOOKUP(N606,Клиенты_[],4,FALSE)</f>
        <v>да</v>
      </c>
      <c r="P606" s="35">
        <f>VLOOKUP(N606,Клиенты_[],5,FALSE)</f>
        <v>44898</v>
      </c>
      <c r="Q606" s="23">
        <f t="shared" si="104"/>
        <v>61</v>
      </c>
      <c r="R606" t="str">
        <f>VLOOKUP(N606,Клиенты_[],7,FALSE)</f>
        <v>Таджикистан</v>
      </c>
      <c r="S606" s="20" t="str">
        <f>VLOOKUP(N606,Клиенты_[],8,FALSE)</f>
        <v>Жанна</v>
      </c>
      <c r="T606" s="20">
        <f t="shared" si="105"/>
        <v>1</v>
      </c>
      <c r="U606" s="20">
        <f t="shared" si="106"/>
        <v>610</v>
      </c>
      <c r="V606" s="20">
        <f t="shared" si="107"/>
        <v>610</v>
      </c>
      <c r="W606" s="20">
        <f t="shared" si="108"/>
        <v>186</v>
      </c>
      <c r="X606" s="20">
        <f t="shared" si="99"/>
        <v>1</v>
      </c>
    </row>
    <row r="607" spans="1:24" x14ac:dyDescent="0.3">
      <c r="A607">
        <v>606</v>
      </c>
      <c r="B607">
        <v>93</v>
      </c>
      <c r="C607" t="str">
        <f>VLOOKUP(Продажи_[[#This Row],[id товара]],Товары_[],3,FALSE)</f>
        <v>Greenfield</v>
      </c>
      <c r="D607" t="str">
        <f>VLOOKUP(Продажи_[[#This Row],[id товара]],Товары_[],2,FALSE)</f>
        <v>Чай</v>
      </c>
      <c r="E607" s="22">
        <v>184</v>
      </c>
      <c r="F607" s="21">
        <f t="shared" si="100"/>
        <v>271.18181818181819</v>
      </c>
      <c r="G607" s="26">
        <f t="shared" si="101"/>
        <v>-0.32148843446195108</v>
      </c>
      <c r="H607" s="31">
        <f t="shared" si="102"/>
        <v>291.45454545454544</v>
      </c>
      <c r="I607" s="26">
        <f t="shared" si="103"/>
        <v>-0.36868371802869615</v>
      </c>
      <c r="J607">
        <v>2</v>
      </c>
      <c r="K607" s="22">
        <v>368</v>
      </c>
      <c r="L607" s="1">
        <v>45187</v>
      </c>
      <c r="M607" t="s">
        <v>77</v>
      </c>
      <c r="N607">
        <v>163</v>
      </c>
      <c r="O607" t="str">
        <f>VLOOKUP(N607,Клиенты_[],4,FALSE)</f>
        <v>да</v>
      </c>
      <c r="P607" s="35">
        <f>VLOOKUP(N607,Клиенты_[],5,FALSE)</f>
        <v>44571</v>
      </c>
      <c r="Q607" s="23">
        <f t="shared" si="104"/>
        <v>616</v>
      </c>
      <c r="R607" t="str">
        <f>VLOOKUP(N607,Клиенты_[],7,FALSE)</f>
        <v>Узбекистан</v>
      </c>
      <c r="S607" s="20" t="str">
        <f>VLOOKUP(N607,Клиенты_[],8,FALSE)</f>
        <v>Виктория</v>
      </c>
      <c r="T607" s="20">
        <f t="shared" si="105"/>
        <v>3</v>
      </c>
      <c r="U607" s="20">
        <f t="shared" si="106"/>
        <v>1092</v>
      </c>
      <c r="V607" s="20">
        <f t="shared" si="107"/>
        <v>364</v>
      </c>
      <c r="W607" s="20">
        <f t="shared" si="108"/>
        <v>191</v>
      </c>
      <c r="X607" s="20">
        <f t="shared" si="99"/>
        <v>0.33333333333333331</v>
      </c>
    </row>
    <row r="608" spans="1:24" x14ac:dyDescent="0.3">
      <c r="A608">
        <v>388</v>
      </c>
      <c r="B608">
        <v>36</v>
      </c>
      <c r="C608" t="str">
        <f>VLOOKUP(Продажи_[[#This Row],[id товара]],Товары_[],3,FALSE)</f>
        <v>Роллтон</v>
      </c>
      <c r="D608" t="str">
        <f>VLOOKUP(Продажи_[[#This Row],[id товара]],Товары_[],2,FALSE)</f>
        <v>Макароны</v>
      </c>
      <c r="E608" s="22">
        <v>83</v>
      </c>
      <c r="F608" s="21">
        <f t="shared" si="100"/>
        <v>265.47674418604652</v>
      </c>
      <c r="G608" s="26">
        <f t="shared" si="101"/>
        <v>-0.6873549121808068</v>
      </c>
      <c r="H608" s="31">
        <f t="shared" si="102"/>
        <v>235.55555555555554</v>
      </c>
      <c r="I608" s="26">
        <f t="shared" si="103"/>
        <v>-0.64764150943396226</v>
      </c>
      <c r="J608">
        <v>4</v>
      </c>
      <c r="K608" s="22">
        <v>332</v>
      </c>
      <c r="L608" s="1">
        <v>45265</v>
      </c>
      <c r="M608" t="s">
        <v>70</v>
      </c>
      <c r="N608">
        <v>333</v>
      </c>
      <c r="O608" t="str">
        <f>VLOOKUP(N608,Клиенты_[],4,FALSE)</f>
        <v>да</v>
      </c>
      <c r="P608" s="35">
        <f>VLOOKUP(N608,Клиенты_[],5,FALSE)</f>
        <v>44857</v>
      </c>
      <c r="Q608" s="23">
        <f t="shared" si="104"/>
        <v>408</v>
      </c>
      <c r="R608" t="str">
        <f>VLOOKUP(N608,Клиенты_[],7,FALSE)</f>
        <v>Россия</v>
      </c>
      <c r="S608" s="20" t="str">
        <f>VLOOKUP(N608,Клиенты_[],8,FALSE)</f>
        <v>Никодим</v>
      </c>
      <c r="T608" s="20">
        <f t="shared" si="105"/>
        <v>4</v>
      </c>
      <c r="U608" s="20">
        <f t="shared" si="106"/>
        <v>3956</v>
      </c>
      <c r="V608" s="20">
        <f t="shared" si="107"/>
        <v>989</v>
      </c>
      <c r="W608" s="20">
        <f t="shared" si="108"/>
        <v>314</v>
      </c>
      <c r="X608" s="20">
        <f t="shared" si="99"/>
        <v>0.25</v>
      </c>
    </row>
    <row r="609" spans="1:24" x14ac:dyDescent="0.3">
      <c r="A609">
        <v>608</v>
      </c>
      <c r="B609">
        <v>122</v>
      </c>
      <c r="C609" t="str">
        <f>VLOOKUP(Продажи_[[#This Row],[id товара]],Товары_[],3,FALSE)</f>
        <v>Фрукты-Ягоды</v>
      </c>
      <c r="D609" t="str">
        <f>VLOOKUP(Продажи_[[#This Row],[id товара]],Товары_[],2,FALSE)</f>
        <v>Фрукты</v>
      </c>
      <c r="E609" s="22">
        <v>482</v>
      </c>
      <c r="F609" s="21">
        <f t="shared" si="100"/>
        <v>274.16279069767444</v>
      </c>
      <c r="G609" s="26">
        <f t="shared" si="101"/>
        <v>0.75807956569683599</v>
      </c>
      <c r="H609" s="31">
        <f t="shared" si="102"/>
        <v>280.66666666666669</v>
      </c>
      <c r="I609" s="26">
        <f t="shared" si="103"/>
        <v>0.71733966745843225</v>
      </c>
      <c r="J609">
        <v>4</v>
      </c>
      <c r="K609" s="22">
        <v>1928</v>
      </c>
      <c r="L609" s="1">
        <v>45038</v>
      </c>
      <c r="M609" t="s">
        <v>83</v>
      </c>
      <c r="N609">
        <v>320</v>
      </c>
      <c r="O609" t="str">
        <f>VLOOKUP(N609,Клиенты_[],4,FALSE)</f>
        <v>нет</v>
      </c>
      <c r="P609" s="35">
        <f>VLOOKUP(N609,Клиенты_[],5,FALSE)</f>
        <v>44869</v>
      </c>
      <c r="Q609" s="23">
        <f t="shared" si="104"/>
        <v>169</v>
      </c>
      <c r="R609" t="str">
        <f>VLOOKUP(N609,Клиенты_[],7,FALSE)</f>
        <v>Беларусь</v>
      </c>
      <c r="S609" s="20" t="str">
        <f>VLOOKUP(N609,Клиенты_[],8,FALSE)</f>
        <v>Ия</v>
      </c>
      <c r="T609" s="20">
        <f t="shared" si="105"/>
        <v>1</v>
      </c>
      <c r="U609" s="20">
        <f t="shared" si="106"/>
        <v>1928</v>
      </c>
      <c r="V609" s="20">
        <f t="shared" si="107"/>
        <v>1928</v>
      </c>
      <c r="W609" s="20">
        <f t="shared" si="108"/>
        <v>122</v>
      </c>
      <c r="X609" s="20">
        <f t="shared" si="99"/>
        <v>1</v>
      </c>
    </row>
    <row r="610" spans="1:24" x14ac:dyDescent="0.3">
      <c r="A610">
        <v>609</v>
      </c>
      <c r="B610">
        <v>415</v>
      </c>
      <c r="C610" t="str">
        <f>VLOOKUP(Продажи_[[#This Row],[id товара]],Товары_[],3,FALSE)</f>
        <v>Pringles</v>
      </c>
      <c r="D610" t="str">
        <f>VLOOKUP(Продажи_[[#This Row],[id товара]],Товары_[],2,FALSE)</f>
        <v>Чипсы</v>
      </c>
      <c r="E610" s="22">
        <v>350</v>
      </c>
      <c r="F610" s="21">
        <f t="shared" si="100"/>
        <v>273.72549019607845</v>
      </c>
      <c r="G610" s="26">
        <f t="shared" si="101"/>
        <v>0.27865329512893977</v>
      </c>
      <c r="H610" s="31">
        <f t="shared" si="102"/>
        <v>280.23809523809524</v>
      </c>
      <c r="I610" s="26">
        <f t="shared" si="103"/>
        <v>0.24893797790994054</v>
      </c>
      <c r="J610">
        <v>1</v>
      </c>
      <c r="K610" s="22">
        <v>350</v>
      </c>
      <c r="L610" s="1">
        <v>45358</v>
      </c>
      <c r="M610" t="s">
        <v>66</v>
      </c>
      <c r="N610">
        <v>199</v>
      </c>
      <c r="O610" t="str">
        <f>VLOOKUP(N610,Клиенты_[],4,FALSE)</f>
        <v>да</v>
      </c>
      <c r="P610" s="35">
        <f>VLOOKUP(N610,Клиенты_[],5,FALSE)</f>
        <v>44715</v>
      </c>
      <c r="Q610" s="23">
        <f t="shared" si="104"/>
        <v>643</v>
      </c>
      <c r="R610" t="str">
        <f>VLOOKUP(N610,Клиенты_[],7,FALSE)</f>
        <v>Узбекистан</v>
      </c>
      <c r="S610" s="20" t="str">
        <f>VLOOKUP(N610,Клиенты_[],8,FALSE)</f>
        <v>Алевтина</v>
      </c>
      <c r="T610" s="20">
        <f t="shared" si="105"/>
        <v>2</v>
      </c>
      <c r="U610" s="20">
        <f t="shared" si="106"/>
        <v>902</v>
      </c>
      <c r="V610" s="20">
        <f t="shared" si="107"/>
        <v>451</v>
      </c>
      <c r="W610" s="20">
        <f t="shared" si="108"/>
        <v>191</v>
      </c>
      <c r="X610" s="20">
        <f t="shared" si="99"/>
        <v>0.5</v>
      </c>
    </row>
    <row r="611" spans="1:24" x14ac:dyDescent="0.3">
      <c r="A611">
        <v>610</v>
      </c>
      <c r="B611">
        <v>315</v>
      </c>
      <c r="C611" t="str">
        <f>VLOOKUP(Продажи_[[#This Row],[id товара]],Товары_[],3,FALSE)</f>
        <v>Чудо</v>
      </c>
      <c r="D611" t="str">
        <f>VLOOKUP(Продажи_[[#This Row],[id товара]],Товары_[],2,FALSE)</f>
        <v>Йогурт</v>
      </c>
      <c r="E611" s="22">
        <v>232</v>
      </c>
      <c r="F611" s="21">
        <f t="shared" si="100"/>
        <v>263.25423728813558</v>
      </c>
      <c r="G611" s="26">
        <f t="shared" si="101"/>
        <v>-0.11872263713623488</v>
      </c>
      <c r="H611" s="31">
        <f t="shared" si="102"/>
        <v>287.10000000000002</v>
      </c>
      <c r="I611" s="26">
        <f t="shared" si="103"/>
        <v>-0.19191919191919193</v>
      </c>
      <c r="J611">
        <v>1</v>
      </c>
      <c r="K611" s="22">
        <v>232</v>
      </c>
      <c r="L611" s="1">
        <v>44929</v>
      </c>
      <c r="M611" t="s">
        <v>70</v>
      </c>
      <c r="N611">
        <v>247</v>
      </c>
      <c r="O611" t="str">
        <f>VLOOKUP(N611,Клиенты_[],4,FALSE)</f>
        <v>да</v>
      </c>
      <c r="P611" s="35">
        <f>VLOOKUP(N611,Клиенты_[],5,FALSE)</f>
        <v>44762</v>
      </c>
      <c r="Q611" s="23">
        <f t="shared" si="104"/>
        <v>167</v>
      </c>
      <c r="R611" t="str">
        <f>VLOOKUP(N611,Клиенты_[],7,FALSE)</f>
        <v>Узбекистан</v>
      </c>
      <c r="S611" s="20" t="str">
        <f>VLOOKUP(N611,Клиенты_[],8,FALSE)</f>
        <v>Павел</v>
      </c>
      <c r="T611" s="20">
        <f t="shared" si="105"/>
        <v>3</v>
      </c>
      <c r="U611" s="20">
        <f t="shared" si="106"/>
        <v>830</v>
      </c>
      <c r="V611" s="20">
        <f t="shared" si="107"/>
        <v>276.66666666666669</v>
      </c>
      <c r="W611" s="20">
        <f t="shared" si="108"/>
        <v>191</v>
      </c>
      <c r="X611" s="20">
        <f t="shared" si="99"/>
        <v>0.33333333333333331</v>
      </c>
    </row>
    <row r="612" spans="1:24" x14ac:dyDescent="0.3">
      <c r="A612">
        <v>801</v>
      </c>
      <c r="B612">
        <v>148</v>
      </c>
      <c r="C612" t="str">
        <f>VLOOKUP(Продажи_[[#This Row],[id товара]],Товары_[],3,FALSE)</f>
        <v>Фруктовый сад</v>
      </c>
      <c r="D612" t="str">
        <f>VLOOKUP(Продажи_[[#This Row],[id товара]],Товары_[],2,FALSE)</f>
        <v>Сок</v>
      </c>
      <c r="E612" s="22">
        <v>474</v>
      </c>
      <c r="F612" s="21">
        <f t="shared" si="100"/>
        <v>268.60344827586209</v>
      </c>
      <c r="G612" s="26">
        <f t="shared" si="101"/>
        <v>0.76468322742152872</v>
      </c>
      <c r="H612" s="31">
        <f t="shared" si="102"/>
        <v>281.96875</v>
      </c>
      <c r="I612" s="26">
        <f t="shared" si="103"/>
        <v>0.68103734899700763</v>
      </c>
      <c r="J612">
        <v>4</v>
      </c>
      <c r="K612" s="22">
        <v>1896</v>
      </c>
      <c r="L612" s="1">
        <v>45074</v>
      </c>
      <c r="M612" t="s">
        <v>77</v>
      </c>
      <c r="N612">
        <v>333</v>
      </c>
      <c r="O612" t="str">
        <f>VLOOKUP(N612,Клиенты_[],4,FALSE)</f>
        <v>да</v>
      </c>
      <c r="P612" s="35">
        <f>VLOOKUP(N612,Клиенты_[],5,FALSE)</f>
        <v>44857</v>
      </c>
      <c r="Q612" s="23">
        <f t="shared" si="104"/>
        <v>217</v>
      </c>
      <c r="R612" t="str">
        <f>VLOOKUP(N612,Клиенты_[],7,FALSE)</f>
        <v>Россия</v>
      </c>
      <c r="S612" s="20" t="str">
        <f>VLOOKUP(N612,Клиенты_[],8,FALSE)</f>
        <v>Никодим</v>
      </c>
      <c r="T612" s="20">
        <f t="shared" si="105"/>
        <v>4</v>
      </c>
      <c r="U612" s="20">
        <f t="shared" si="106"/>
        <v>3956</v>
      </c>
      <c r="V612" s="20">
        <f t="shared" si="107"/>
        <v>989</v>
      </c>
      <c r="W612" s="20">
        <f t="shared" si="108"/>
        <v>314</v>
      </c>
      <c r="X612" s="20">
        <f t="shared" si="99"/>
        <v>0.25</v>
      </c>
    </row>
    <row r="613" spans="1:24" x14ac:dyDescent="0.3">
      <c r="A613">
        <v>205</v>
      </c>
      <c r="B613">
        <v>226</v>
      </c>
      <c r="C613" t="str">
        <f>VLOOKUP(Продажи_[[#This Row],[id товара]],Товары_[],3,FALSE)</f>
        <v>Карат</v>
      </c>
      <c r="D613" t="str">
        <f>VLOOKUP(Продажи_[[#This Row],[id товара]],Товары_[],2,FALSE)</f>
        <v>Сыр</v>
      </c>
      <c r="E613" s="22">
        <v>339</v>
      </c>
      <c r="F613" s="21">
        <f t="shared" si="100"/>
        <v>262.63492063492066</v>
      </c>
      <c r="G613" s="26">
        <f t="shared" si="101"/>
        <v>0.29076513961078199</v>
      </c>
      <c r="H613" s="31">
        <f t="shared" si="102"/>
        <v>311.33333333333331</v>
      </c>
      <c r="I613" s="26">
        <f t="shared" si="103"/>
        <v>8.8865096359743045E-2</v>
      </c>
      <c r="J613">
        <v>4</v>
      </c>
      <c r="K613" s="22">
        <v>1356</v>
      </c>
      <c r="L613" s="1">
        <v>45251</v>
      </c>
      <c r="M613" t="s">
        <v>72</v>
      </c>
      <c r="N613">
        <v>337</v>
      </c>
      <c r="O613" t="str">
        <f>VLOOKUP(N613,Клиенты_[],4,FALSE)</f>
        <v>да</v>
      </c>
      <c r="P613" s="35">
        <f>VLOOKUP(N613,Клиенты_[],5,FALSE)</f>
        <v>44875</v>
      </c>
      <c r="Q613" s="23">
        <f t="shared" si="104"/>
        <v>376</v>
      </c>
      <c r="R613" t="str">
        <f>VLOOKUP(N613,Клиенты_[],7,FALSE)</f>
        <v>Россия</v>
      </c>
      <c r="S613" s="20" t="str">
        <f>VLOOKUP(N613,Клиенты_[],8,FALSE)</f>
        <v>Евпраксия</v>
      </c>
      <c r="T613" s="20">
        <f t="shared" si="105"/>
        <v>2</v>
      </c>
      <c r="U613" s="20">
        <f t="shared" si="106"/>
        <v>1634</v>
      </c>
      <c r="V613" s="20">
        <f t="shared" si="107"/>
        <v>817</v>
      </c>
      <c r="W613" s="20">
        <f t="shared" si="108"/>
        <v>314</v>
      </c>
      <c r="X613" s="20">
        <f t="shared" si="99"/>
        <v>0.5</v>
      </c>
    </row>
    <row r="614" spans="1:24" x14ac:dyDescent="0.3">
      <c r="A614">
        <v>972</v>
      </c>
      <c r="B614">
        <v>418</v>
      </c>
      <c r="C614" t="str">
        <f>VLOOKUP(Продажи_[[#This Row],[id товара]],Товары_[],3,FALSE)</f>
        <v>Green Garden</v>
      </c>
      <c r="D614" t="str">
        <f>VLOOKUP(Продажи_[[#This Row],[id товара]],Товары_[],2,FALSE)</f>
        <v>Фрукты</v>
      </c>
      <c r="E614" s="22">
        <v>139</v>
      </c>
      <c r="F614" s="21">
        <f t="shared" si="100"/>
        <v>274.16279069767444</v>
      </c>
      <c r="G614" s="26">
        <f t="shared" si="101"/>
        <v>-0.49300195097124444</v>
      </c>
      <c r="H614" s="31">
        <f t="shared" si="102"/>
        <v>369.2</v>
      </c>
      <c r="I614" s="26">
        <f t="shared" si="103"/>
        <v>-0.62351029252437695</v>
      </c>
      <c r="J614">
        <v>2</v>
      </c>
      <c r="K614" s="22">
        <v>278</v>
      </c>
      <c r="L614" s="1">
        <v>45395</v>
      </c>
      <c r="M614" t="s">
        <v>82</v>
      </c>
      <c r="N614">
        <v>337</v>
      </c>
      <c r="O614" t="str">
        <f>VLOOKUP(N614,Клиенты_[],4,FALSE)</f>
        <v>да</v>
      </c>
      <c r="P614" s="35">
        <f>VLOOKUP(N614,Клиенты_[],5,FALSE)</f>
        <v>44875</v>
      </c>
      <c r="Q614" s="23">
        <f t="shared" si="104"/>
        <v>520</v>
      </c>
      <c r="R614" t="str">
        <f>VLOOKUP(N614,Клиенты_[],7,FALSE)</f>
        <v>Россия</v>
      </c>
      <c r="S614" s="20" t="str">
        <f>VLOOKUP(N614,Клиенты_[],8,FALSE)</f>
        <v>Евпраксия</v>
      </c>
      <c r="T614" s="20">
        <f t="shared" si="105"/>
        <v>2</v>
      </c>
      <c r="U614" s="20">
        <f t="shared" si="106"/>
        <v>1634</v>
      </c>
      <c r="V614" s="20">
        <f t="shared" si="107"/>
        <v>817</v>
      </c>
      <c r="W614" s="20">
        <f t="shared" si="108"/>
        <v>314</v>
      </c>
      <c r="X614" s="20">
        <f t="shared" si="99"/>
        <v>0.5</v>
      </c>
    </row>
    <row r="615" spans="1:24" x14ac:dyDescent="0.3">
      <c r="A615">
        <v>559</v>
      </c>
      <c r="B615">
        <v>309</v>
      </c>
      <c r="C615" t="str">
        <f>VLOOKUP(Продажи_[[#This Row],[id товара]],Товары_[],3,FALSE)</f>
        <v>Рот Фронт</v>
      </c>
      <c r="D615" t="str">
        <f>VLOOKUP(Продажи_[[#This Row],[id товара]],Товары_[],2,FALSE)</f>
        <v>Конфеты</v>
      </c>
      <c r="E615" s="22">
        <v>368</v>
      </c>
      <c r="F615" s="21">
        <f t="shared" si="100"/>
        <v>267.85483870967744</v>
      </c>
      <c r="G615" s="26">
        <f t="shared" si="101"/>
        <v>0.37387848497621468</v>
      </c>
      <c r="H615" s="31">
        <f t="shared" si="102"/>
        <v>288.23809523809524</v>
      </c>
      <c r="I615" s="26">
        <f t="shared" si="103"/>
        <v>0.27672228646951913</v>
      </c>
      <c r="J615">
        <v>3</v>
      </c>
      <c r="K615" s="22">
        <v>1104</v>
      </c>
      <c r="L615" s="1">
        <v>44960</v>
      </c>
      <c r="M615" t="s">
        <v>72</v>
      </c>
      <c r="N615">
        <v>340</v>
      </c>
      <c r="O615" t="str">
        <f>VLOOKUP(N615,Клиенты_[],4,FALSE)</f>
        <v>нет</v>
      </c>
      <c r="P615" s="35">
        <f>VLOOKUP(N615,Клиенты_[],5,FALSE)</f>
        <v>44896</v>
      </c>
      <c r="Q615" s="23">
        <f t="shared" si="104"/>
        <v>64</v>
      </c>
      <c r="R615" t="str">
        <f>VLOOKUP(N615,Клиенты_[],7,FALSE)</f>
        <v>Россия</v>
      </c>
      <c r="S615" s="20" t="str">
        <f>VLOOKUP(N615,Клиенты_[],8,FALSE)</f>
        <v>Леон</v>
      </c>
      <c r="T615" s="20">
        <f t="shared" si="105"/>
        <v>2</v>
      </c>
      <c r="U615" s="20">
        <f t="shared" si="106"/>
        <v>1598</v>
      </c>
      <c r="V615" s="20">
        <f t="shared" si="107"/>
        <v>799</v>
      </c>
      <c r="W615" s="20">
        <f t="shared" si="108"/>
        <v>314</v>
      </c>
      <c r="X615" s="20">
        <f t="shared" si="99"/>
        <v>0.5</v>
      </c>
    </row>
    <row r="616" spans="1:24" x14ac:dyDescent="0.3">
      <c r="A616">
        <v>615</v>
      </c>
      <c r="B616">
        <v>211</v>
      </c>
      <c r="C616" t="str">
        <f>VLOOKUP(Продажи_[[#This Row],[id товара]],Товары_[],3,FALSE)</f>
        <v>Овощной ряд</v>
      </c>
      <c r="D616" t="str">
        <f>VLOOKUP(Продажи_[[#This Row],[id товара]],Товары_[],2,FALSE)</f>
        <v>Овощи</v>
      </c>
      <c r="E616" s="22">
        <v>338</v>
      </c>
      <c r="F616" s="21">
        <f t="shared" si="100"/>
        <v>250.48780487804879</v>
      </c>
      <c r="G616" s="26">
        <f t="shared" si="101"/>
        <v>0.3493670886075948</v>
      </c>
      <c r="H616" s="31">
        <f t="shared" si="102"/>
        <v>303.8235294117647</v>
      </c>
      <c r="I616" s="26">
        <f t="shared" si="103"/>
        <v>0.11248789932236214</v>
      </c>
      <c r="J616">
        <v>4</v>
      </c>
      <c r="K616" s="22">
        <v>1352</v>
      </c>
      <c r="L616" s="1">
        <v>45227</v>
      </c>
      <c r="M616" t="s">
        <v>74</v>
      </c>
      <c r="N616">
        <v>379</v>
      </c>
      <c r="O616" t="str">
        <f>VLOOKUP(N616,Клиенты_[],4,FALSE)</f>
        <v>нет</v>
      </c>
      <c r="P616" s="35">
        <f>VLOOKUP(N616,Клиенты_[],5,FALSE)</f>
        <v>44581</v>
      </c>
      <c r="Q616" s="23">
        <f t="shared" si="104"/>
        <v>646</v>
      </c>
      <c r="R616" t="str">
        <f>VLOOKUP(N616,Клиенты_[],7,FALSE)</f>
        <v>Таджикистан</v>
      </c>
      <c r="S616" s="20" t="str">
        <f>VLOOKUP(N616,Клиенты_[],8,FALSE)</f>
        <v>Кира</v>
      </c>
      <c r="T616" s="20">
        <f t="shared" si="105"/>
        <v>2</v>
      </c>
      <c r="U616" s="20">
        <f t="shared" si="106"/>
        <v>2152</v>
      </c>
      <c r="V616" s="20">
        <f t="shared" si="107"/>
        <v>1076</v>
      </c>
      <c r="W616" s="20">
        <f t="shared" si="108"/>
        <v>186</v>
      </c>
      <c r="X616" s="20">
        <f t="shared" si="99"/>
        <v>0.5</v>
      </c>
    </row>
    <row r="617" spans="1:24" x14ac:dyDescent="0.3">
      <c r="A617">
        <v>616</v>
      </c>
      <c r="B617">
        <v>26</v>
      </c>
      <c r="C617" t="str">
        <f>VLOOKUP(Продажи_[[#This Row],[id товара]],Товары_[],3,FALSE)</f>
        <v>Сава</v>
      </c>
      <c r="D617" t="str">
        <f>VLOOKUP(Продажи_[[#This Row],[id товара]],Товары_[],2,FALSE)</f>
        <v>Мясо</v>
      </c>
      <c r="E617" s="22">
        <v>143</v>
      </c>
      <c r="F617" s="21">
        <f t="shared" si="100"/>
        <v>271.74545454545455</v>
      </c>
      <c r="G617" s="26">
        <f t="shared" si="101"/>
        <v>-0.47377224675498464</v>
      </c>
      <c r="H617" s="31">
        <f t="shared" si="102"/>
        <v>212.8125</v>
      </c>
      <c r="I617" s="26">
        <f t="shared" si="103"/>
        <v>-0.32804698972099855</v>
      </c>
      <c r="J617">
        <v>2</v>
      </c>
      <c r="K617" s="22">
        <v>286</v>
      </c>
      <c r="L617" s="1">
        <v>45397</v>
      </c>
      <c r="M617" t="s">
        <v>79</v>
      </c>
      <c r="N617">
        <v>183</v>
      </c>
      <c r="O617" t="str">
        <f>VLOOKUP(N617,Клиенты_[],4,FALSE)</f>
        <v>да</v>
      </c>
      <c r="P617" s="35">
        <f>VLOOKUP(N617,Клиенты_[],5,FALSE)</f>
        <v>44900</v>
      </c>
      <c r="Q617" s="23">
        <f t="shared" si="104"/>
        <v>497</v>
      </c>
      <c r="R617" t="str">
        <f>VLOOKUP(N617,Клиенты_[],7,FALSE)</f>
        <v>Таджикистан</v>
      </c>
      <c r="S617" s="20" t="str">
        <f>VLOOKUP(N617,Клиенты_[],8,FALSE)</f>
        <v>Ия</v>
      </c>
      <c r="T617" s="20">
        <f t="shared" si="105"/>
        <v>2</v>
      </c>
      <c r="U617" s="20">
        <f t="shared" si="106"/>
        <v>2001</v>
      </c>
      <c r="V617" s="20">
        <f t="shared" si="107"/>
        <v>1000.5</v>
      </c>
      <c r="W617" s="20">
        <f t="shared" si="108"/>
        <v>186</v>
      </c>
      <c r="X617" s="20">
        <f t="shared" si="99"/>
        <v>0.5</v>
      </c>
    </row>
    <row r="618" spans="1:24" x14ac:dyDescent="0.3">
      <c r="A618">
        <v>617</v>
      </c>
      <c r="B618">
        <v>22</v>
      </c>
      <c r="C618" t="str">
        <f>VLOOKUP(Продажи_[[#This Row],[id товара]],Товары_[],3,FALSE)</f>
        <v>Бабаевский</v>
      </c>
      <c r="D618" t="str">
        <f>VLOOKUP(Продажи_[[#This Row],[id товара]],Товары_[],2,FALSE)</f>
        <v>Конфеты</v>
      </c>
      <c r="E618" s="22">
        <v>217</v>
      </c>
      <c r="F618" s="21">
        <f t="shared" si="100"/>
        <v>267.85483870967744</v>
      </c>
      <c r="G618" s="26">
        <f t="shared" si="101"/>
        <v>-0.18985969771782985</v>
      </c>
      <c r="H618" s="31">
        <f t="shared" si="102"/>
        <v>250.25925925925927</v>
      </c>
      <c r="I618" s="26">
        <f t="shared" si="103"/>
        <v>-0.13289921562823737</v>
      </c>
      <c r="J618">
        <v>3</v>
      </c>
      <c r="K618" s="22">
        <v>651</v>
      </c>
      <c r="L618" s="1">
        <v>45094</v>
      </c>
      <c r="M618" t="s">
        <v>78</v>
      </c>
      <c r="N618">
        <v>37</v>
      </c>
      <c r="O618" t="str">
        <f>VLOOKUP(N618,Клиенты_[],4,FALSE)</f>
        <v>да</v>
      </c>
      <c r="P618" s="35">
        <f>VLOOKUP(N618,Клиенты_[],5,FALSE)</f>
        <v>44728</v>
      </c>
      <c r="Q618" s="23">
        <f t="shared" si="104"/>
        <v>366</v>
      </c>
      <c r="R618" t="str">
        <f>VLOOKUP(N618,Клиенты_[],7,FALSE)</f>
        <v>Украина</v>
      </c>
      <c r="S618" s="20" t="str">
        <f>VLOOKUP(N618,Клиенты_[],8,FALSE)</f>
        <v>Нина</v>
      </c>
      <c r="T618" s="20">
        <f t="shared" si="105"/>
        <v>2</v>
      </c>
      <c r="U618" s="20">
        <f t="shared" si="106"/>
        <v>1866</v>
      </c>
      <c r="V618" s="20">
        <f t="shared" si="107"/>
        <v>933</v>
      </c>
      <c r="W618" s="20">
        <f t="shared" si="108"/>
        <v>187</v>
      </c>
      <c r="X618" s="20">
        <f t="shared" si="99"/>
        <v>0.5</v>
      </c>
    </row>
    <row r="619" spans="1:24" x14ac:dyDescent="0.3">
      <c r="A619">
        <v>618</v>
      </c>
      <c r="B619">
        <v>150</v>
      </c>
      <c r="C619" t="str">
        <f>VLOOKUP(Продажи_[[#This Row],[id товара]],Товары_[],3,FALSE)</f>
        <v>Меридиан</v>
      </c>
      <c r="D619" t="str">
        <f>VLOOKUP(Продажи_[[#This Row],[id товара]],Товары_[],2,FALSE)</f>
        <v>Рыба</v>
      </c>
      <c r="E619" s="22">
        <v>347</v>
      </c>
      <c r="F619" s="21">
        <f t="shared" si="100"/>
        <v>258.5128205128205</v>
      </c>
      <c r="G619" s="26">
        <f t="shared" si="101"/>
        <v>0.34229319579448525</v>
      </c>
      <c r="H619" s="31">
        <f t="shared" si="102"/>
        <v>260.64705882352939</v>
      </c>
      <c r="I619" s="26">
        <f t="shared" si="103"/>
        <v>0.33130218912209441</v>
      </c>
      <c r="J619">
        <v>3</v>
      </c>
      <c r="K619" s="22">
        <v>1041</v>
      </c>
      <c r="L619" s="1">
        <v>44979</v>
      </c>
      <c r="M619" t="s">
        <v>68</v>
      </c>
      <c r="N619">
        <v>201</v>
      </c>
      <c r="O619" t="str">
        <f>VLOOKUP(N619,Клиенты_[],4,FALSE)</f>
        <v>да</v>
      </c>
      <c r="P619" s="35">
        <f>VLOOKUP(N619,Клиенты_[],5,FALSE)</f>
        <v>44843</v>
      </c>
      <c r="Q619" s="23">
        <f t="shared" si="104"/>
        <v>136</v>
      </c>
      <c r="R619" t="str">
        <f>VLOOKUP(N619,Клиенты_[],7,FALSE)</f>
        <v>Таджикистан</v>
      </c>
      <c r="S619" s="20" t="str">
        <f>VLOOKUP(N619,Клиенты_[],8,FALSE)</f>
        <v>Ростислав</v>
      </c>
      <c r="T619" s="20">
        <f t="shared" si="105"/>
        <v>2</v>
      </c>
      <c r="U619" s="20">
        <f t="shared" si="106"/>
        <v>1367</v>
      </c>
      <c r="V619" s="20">
        <f t="shared" si="107"/>
        <v>683.5</v>
      </c>
      <c r="W619" s="20">
        <f t="shared" si="108"/>
        <v>186</v>
      </c>
      <c r="X619" s="20">
        <f t="shared" si="99"/>
        <v>0.5</v>
      </c>
    </row>
    <row r="620" spans="1:24" x14ac:dyDescent="0.3">
      <c r="A620">
        <v>951</v>
      </c>
      <c r="B620">
        <v>199</v>
      </c>
      <c r="C620" t="str">
        <f>VLOOKUP(Продажи_[[#This Row],[id товара]],Товары_[],3,FALSE)</f>
        <v>Борилла</v>
      </c>
      <c r="D620" t="str">
        <f>VLOOKUP(Продажи_[[#This Row],[id товара]],Товары_[],2,FALSE)</f>
        <v>Макароны</v>
      </c>
      <c r="E620" s="22">
        <v>494</v>
      </c>
      <c r="F620" s="21">
        <f t="shared" si="100"/>
        <v>265.47674418604652</v>
      </c>
      <c r="G620" s="26">
        <f t="shared" si="101"/>
        <v>0.86080329376724629</v>
      </c>
      <c r="H620" s="31">
        <f t="shared" si="102"/>
        <v>236.27586206896552</v>
      </c>
      <c r="I620" s="26">
        <f t="shared" si="103"/>
        <v>1.0907764156450672</v>
      </c>
      <c r="J620">
        <v>1</v>
      </c>
      <c r="K620" s="22">
        <v>494</v>
      </c>
      <c r="L620" s="1">
        <v>45252</v>
      </c>
      <c r="M620" t="s">
        <v>68</v>
      </c>
      <c r="N620">
        <v>340</v>
      </c>
      <c r="O620" t="str">
        <f>VLOOKUP(N620,Клиенты_[],4,FALSE)</f>
        <v>нет</v>
      </c>
      <c r="P620" s="35">
        <f>VLOOKUP(N620,Клиенты_[],5,FALSE)</f>
        <v>44896</v>
      </c>
      <c r="Q620" s="23">
        <f t="shared" si="104"/>
        <v>356</v>
      </c>
      <c r="R620" t="str">
        <f>VLOOKUP(N620,Клиенты_[],7,FALSE)</f>
        <v>Россия</v>
      </c>
      <c r="S620" s="20" t="str">
        <f>VLOOKUP(N620,Клиенты_[],8,FALSE)</f>
        <v>Леон</v>
      </c>
      <c r="T620" s="20">
        <f t="shared" si="105"/>
        <v>2</v>
      </c>
      <c r="U620" s="20">
        <f t="shared" si="106"/>
        <v>1598</v>
      </c>
      <c r="V620" s="20">
        <f t="shared" si="107"/>
        <v>799</v>
      </c>
      <c r="W620" s="20">
        <f t="shared" si="108"/>
        <v>314</v>
      </c>
      <c r="X620" s="20">
        <f t="shared" si="99"/>
        <v>0.5</v>
      </c>
    </row>
    <row r="621" spans="1:24" x14ac:dyDescent="0.3">
      <c r="A621">
        <v>620</v>
      </c>
      <c r="B621">
        <v>67</v>
      </c>
      <c r="C621" t="str">
        <f>VLOOKUP(Продажи_[[#This Row],[id товара]],Товары_[],3,FALSE)</f>
        <v>Чудо</v>
      </c>
      <c r="D621" t="str">
        <f>VLOOKUP(Продажи_[[#This Row],[id товара]],Товары_[],2,FALSE)</f>
        <v>Йогурт</v>
      </c>
      <c r="E621" s="22">
        <v>142</v>
      </c>
      <c r="F621" s="21">
        <f t="shared" si="100"/>
        <v>263.25423728813558</v>
      </c>
      <c r="G621" s="26">
        <f t="shared" si="101"/>
        <v>-0.46059747617821267</v>
      </c>
      <c r="H621" s="31">
        <f t="shared" si="102"/>
        <v>287.10000000000002</v>
      </c>
      <c r="I621" s="26">
        <f t="shared" si="103"/>
        <v>-0.50539881574364331</v>
      </c>
      <c r="J621">
        <v>4</v>
      </c>
      <c r="K621" s="22">
        <v>568</v>
      </c>
      <c r="L621" s="1">
        <v>45256</v>
      </c>
      <c r="M621" t="s">
        <v>66</v>
      </c>
      <c r="N621">
        <v>69</v>
      </c>
      <c r="O621" t="str">
        <f>VLOOKUP(N621,Клиенты_[],4,FALSE)</f>
        <v>нет</v>
      </c>
      <c r="P621" s="35">
        <f>VLOOKUP(N621,Клиенты_[],5,FALSE)</f>
        <v>44587</v>
      </c>
      <c r="Q621" s="23">
        <f t="shared" si="104"/>
        <v>669</v>
      </c>
      <c r="R621" t="str">
        <f>VLOOKUP(N621,Клиенты_[],7,FALSE)</f>
        <v>Таджикистан</v>
      </c>
      <c r="S621" s="20" t="str">
        <f>VLOOKUP(N621,Клиенты_[],8,FALSE)</f>
        <v>Елизар</v>
      </c>
      <c r="T621" s="20">
        <f t="shared" si="105"/>
        <v>2</v>
      </c>
      <c r="U621" s="20">
        <f t="shared" si="106"/>
        <v>1042</v>
      </c>
      <c r="V621" s="20">
        <f t="shared" si="107"/>
        <v>521</v>
      </c>
      <c r="W621" s="20">
        <f t="shared" si="108"/>
        <v>186</v>
      </c>
      <c r="X621" s="20">
        <f t="shared" si="99"/>
        <v>0.5</v>
      </c>
    </row>
    <row r="622" spans="1:24" x14ac:dyDescent="0.3">
      <c r="A622">
        <v>621</v>
      </c>
      <c r="B622">
        <v>453</v>
      </c>
      <c r="C622" t="str">
        <f>VLOOKUP(Продажи_[[#This Row],[id товара]],Товары_[],3,FALSE)</f>
        <v>Макфа</v>
      </c>
      <c r="D622" t="str">
        <f>VLOOKUP(Продажи_[[#This Row],[id товара]],Товары_[],2,FALSE)</f>
        <v>Макароны</v>
      </c>
      <c r="E622" s="22">
        <v>459</v>
      </c>
      <c r="F622" s="21">
        <f t="shared" si="100"/>
        <v>265.47674418604652</v>
      </c>
      <c r="G622" s="26">
        <f t="shared" si="101"/>
        <v>0.72896500372300821</v>
      </c>
      <c r="H622" s="31">
        <f t="shared" si="102"/>
        <v>329.27272727272725</v>
      </c>
      <c r="I622" s="26">
        <f t="shared" si="103"/>
        <v>0.39398122584207629</v>
      </c>
      <c r="J622">
        <v>1</v>
      </c>
      <c r="K622" s="22">
        <v>459</v>
      </c>
      <c r="L622" s="1">
        <v>45136</v>
      </c>
      <c r="M622" t="s">
        <v>72</v>
      </c>
      <c r="N622">
        <v>498</v>
      </c>
      <c r="O622" t="str">
        <f>VLOOKUP(N622,Клиенты_[],4,FALSE)</f>
        <v>да</v>
      </c>
      <c r="P622" s="35">
        <f>VLOOKUP(N622,Клиенты_[],5,FALSE)</f>
        <v>44721</v>
      </c>
      <c r="Q622" s="23">
        <f t="shared" si="104"/>
        <v>415</v>
      </c>
      <c r="R622" t="str">
        <f>VLOOKUP(N622,Клиенты_[],7,FALSE)</f>
        <v>Украина</v>
      </c>
      <c r="S622" s="20" t="str">
        <f>VLOOKUP(N622,Клиенты_[],8,FALSE)</f>
        <v>Евстафий</v>
      </c>
      <c r="T622" s="20">
        <f t="shared" si="105"/>
        <v>2</v>
      </c>
      <c r="U622" s="20">
        <f t="shared" si="106"/>
        <v>1380</v>
      </c>
      <c r="V622" s="20">
        <f t="shared" si="107"/>
        <v>690</v>
      </c>
      <c r="W622" s="20">
        <f t="shared" si="108"/>
        <v>187</v>
      </c>
      <c r="X622" s="20">
        <f t="shared" si="99"/>
        <v>0.5</v>
      </c>
    </row>
    <row r="623" spans="1:24" x14ac:dyDescent="0.3">
      <c r="A623">
        <v>287</v>
      </c>
      <c r="B623">
        <v>351</v>
      </c>
      <c r="C623" t="str">
        <f>VLOOKUP(Продажи_[[#This Row],[id товара]],Товары_[],3,FALSE)</f>
        <v>Русская картошка</v>
      </c>
      <c r="D623" t="str">
        <f>VLOOKUP(Продажи_[[#This Row],[id товара]],Товары_[],2,FALSE)</f>
        <v>Чипсы</v>
      </c>
      <c r="E623" s="22">
        <v>93</v>
      </c>
      <c r="F623" s="21">
        <f t="shared" si="100"/>
        <v>273.72549019607845</v>
      </c>
      <c r="G623" s="26">
        <f t="shared" si="101"/>
        <v>-0.66024355300859594</v>
      </c>
      <c r="H623" s="31">
        <f t="shared" si="102"/>
        <v>241.83333333333334</v>
      </c>
      <c r="I623" s="26">
        <f t="shared" si="103"/>
        <v>-0.61543762922122669</v>
      </c>
      <c r="J623">
        <v>3</v>
      </c>
      <c r="K623" s="22">
        <v>279</v>
      </c>
      <c r="L623" s="1">
        <v>45392</v>
      </c>
      <c r="M623" t="s">
        <v>78</v>
      </c>
      <c r="N623">
        <v>341</v>
      </c>
      <c r="O623" t="str">
        <f>VLOOKUP(N623,Клиенты_[],4,FALSE)</f>
        <v>нет</v>
      </c>
      <c r="P623" s="35">
        <f>VLOOKUP(N623,Клиенты_[],5,FALSE)</f>
        <v>44724</v>
      </c>
      <c r="Q623" s="23">
        <f t="shared" si="104"/>
        <v>668</v>
      </c>
      <c r="R623" t="str">
        <f>VLOOKUP(N623,Клиенты_[],7,FALSE)</f>
        <v>Россия</v>
      </c>
      <c r="S623" s="20" t="str">
        <f>VLOOKUP(N623,Клиенты_[],8,FALSE)</f>
        <v>Алевтина</v>
      </c>
      <c r="T623" s="20">
        <f t="shared" si="105"/>
        <v>3</v>
      </c>
      <c r="U623" s="20">
        <f t="shared" si="106"/>
        <v>800</v>
      </c>
      <c r="V623" s="20">
        <f t="shared" si="107"/>
        <v>266.66666666666669</v>
      </c>
      <c r="W623" s="20">
        <f t="shared" si="108"/>
        <v>314</v>
      </c>
      <c r="X623" s="20">
        <f t="shared" si="99"/>
        <v>0.33333333333333331</v>
      </c>
    </row>
    <row r="624" spans="1:24" x14ac:dyDescent="0.3">
      <c r="A624">
        <v>623</v>
      </c>
      <c r="B624">
        <v>49</v>
      </c>
      <c r="C624" t="str">
        <f>VLOOKUP(Продажи_[[#This Row],[id товара]],Товары_[],3,FALSE)</f>
        <v>Агро-Альянс</v>
      </c>
      <c r="D624" t="str">
        <f>VLOOKUP(Продажи_[[#This Row],[id товара]],Товары_[],2,FALSE)</f>
        <v>Рис</v>
      </c>
      <c r="E624" s="22">
        <v>465</v>
      </c>
      <c r="F624" s="21">
        <f t="shared" si="100"/>
        <v>258.375</v>
      </c>
      <c r="G624" s="26">
        <f t="shared" si="101"/>
        <v>0.79970972423802622</v>
      </c>
      <c r="H624" s="31">
        <f t="shared" si="102"/>
        <v>317.85714285714283</v>
      </c>
      <c r="I624" s="26">
        <f t="shared" si="103"/>
        <v>0.46292134831460685</v>
      </c>
      <c r="J624">
        <v>2</v>
      </c>
      <c r="K624" s="22">
        <v>930</v>
      </c>
      <c r="L624" s="1">
        <v>45150</v>
      </c>
      <c r="M624" t="s">
        <v>68</v>
      </c>
      <c r="N624">
        <v>365</v>
      </c>
      <c r="O624" t="str">
        <f>VLOOKUP(N624,Клиенты_[],4,FALSE)</f>
        <v>нет</v>
      </c>
      <c r="P624" s="35">
        <f>VLOOKUP(N624,Клиенты_[],5,FALSE)</f>
        <v>44841</v>
      </c>
      <c r="Q624" s="23">
        <f t="shared" si="104"/>
        <v>309</v>
      </c>
      <c r="R624" t="str">
        <f>VLOOKUP(N624,Клиенты_[],7,FALSE)</f>
        <v>Беларусь</v>
      </c>
      <c r="S624" s="20" t="str">
        <f>VLOOKUP(N624,Клиенты_[],8,FALSE)</f>
        <v>Елизавета</v>
      </c>
      <c r="T624" s="20">
        <f t="shared" si="105"/>
        <v>3</v>
      </c>
      <c r="U624" s="20">
        <f t="shared" si="106"/>
        <v>2355</v>
      </c>
      <c r="V624" s="20">
        <f t="shared" si="107"/>
        <v>785</v>
      </c>
      <c r="W624" s="20">
        <f t="shared" si="108"/>
        <v>122</v>
      </c>
      <c r="X624" s="20">
        <f t="shared" si="99"/>
        <v>0.33333333333333331</v>
      </c>
    </row>
    <row r="625" spans="1:24" x14ac:dyDescent="0.3">
      <c r="A625">
        <v>624</v>
      </c>
      <c r="B625">
        <v>313</v>
      </c>
      <c r="C625" t="str">
        <f>VLOOKUP(Продажи_[[#This Row],[id товара]],Товары_[],3,FALSE)</f>
        <v>Бабаевский</v>
      </c>
      <c r="D625" t="str">
        <f>VLOOKUP(Продажи_[[#This Row],[id товара]],Товары_[],2,FALSE)</f>
        <v>Конфеты</v>
      </c>
      <c r="E625" s="22">
        <v>152</v>
      </c>
      <c r="F625" s="21">
        <f t="shared" si="100"/>
        <v>267.85483870967744</v>
      </c>
      <c r="G625" s="26">
        <f t="shared" si="101"/>
        <v>-0.43252845185765043</v>
      </c>
      <c r="H625" s="31">
        <f t="shared" si="102"/>
        <v>250.25925925925927</v>
      </c>
      <c r="I625" s="26">
        <f t="shared" si="103"/>
        <v>-0.39262986532484834</v>
      </c>
      <c r="J625">
        <v>1</v>
      </c>
      <c r="K625" s="22">
        <v>152</v>
      </c>
      <c r="L625" s="1">
        <v>45014</v>
      </c>
      <c r="M625" t="s">
        <v>73</v>
      </c>
      <c r="N625">
        <v>127</v>
      </c>
      <c r="O625" t="str">
        <f>VLOOKUP(N625,Клиенты_[],4,FALSE)</f>
        <v>нет</v>
      </c>
      <c r="P625" s="35">
        <f>VLOOKUP(N625,Клиенты_[],5,FALSE)</f>
        <v>44914</v>
      </c>
      <c r="Q625" s="23">
        <f t="shared" si="104"/>
        <v>100</v>
      </c>
      <c r="R625" t="str">
        <f>VLOOKUP(N625,Клиенты_[],7,FALSE)</f>
        <v>Украина</v>
      </c>
      <c r="S625" s="20" t="str">
        <f>VLOOKUP(N625,Клиенты_[],8,FALSE)</f>
        <v>Аристарх</v>
      </c>
      <c r="T625" s="20">
        <f t="shared" si="105"/>
        <v>2</v>
      </c>
      <c r="U625" s="20">
        <f t="shared" si="106"/>
        <v>1464</v>
      </c>
      <c r="V625" s="20">
        <f t="shared" si="107"/>
        <v>732</v>
      </c>
      <c r="W625" s="20">
        <f t="shared" si="108"/>
        <v>187</v>
      </c>
      <c r="X625" s="20">
        <f t="shared" si="99"/>
        <v>0.5</v>
      </c>
    </row>
    <row r="626" spans="1:24" x14ac:dyDescent="0.3">
      <c r="A626">
        <v>508</v>
      </c>
      <c r="B626">
        <v>403</v>
      </c>
      <c r="C626" t="str">
        <f>VLOOKUP(Продажи_[[#This Row],[id товара]],Товары_[],3,FALSE)</f>
        <v>Ахмад</v>
      </c>
      <c r="D626" t="str">
        <f>VLOOKUP(Продажи_[[#This Row],[id товара]],Товары_[],2,FALSE)</f>
        <v>Чай</v>
      </c>
      <c r="E626" s="22">
        <v>240</v>
      </c>
      <c r="F626" s="21">
        <f t="shared" si="100"/>
        <v>271.18181818181819</v>
      </c>
      <c r="G626" s="26">
        <f t="shared" si="101"/>
        <v>-0.11498491451558834</v>
      </c>
      <c r="H626" s="31">
        <f t="shared" si="102"/>
        <v>243.3</v>
      </c>
      <c r="I626" s="26">
        <f t="shared" si="103"/>
        <v>-1.3563501849568449E-2</v>
      </c>
      <c r="J626">
        <v>1</v>
      </c>
      <c r="K626" s="22">
        <v>240</v>
      </c>
      <c r="L626" s="1">
        <v>45359</v>
      </c>
      <c r="M626" t="s">
        <v>68</v>
      </c>
      <c r="N626">
        <v>341</v>
      </c>
      <c r="O626" t="str">
        <f>VLOOKUP(N626,Клиенты_[],4,FALSE)</f>
        <v>нет</v>
      </c>
      <c r="P626" s="35">
        <f>VLOOKUP(N626,Клиенты_[],5,FALSE)</f>
        <v>44724</v>
      </c>
      <c r="Q626" s="23">
        <f t="shared" si="104"/>
        <v>635</v>
      </c>
      <c r="R626" t="str">
        <f>VLOOKUP(N626,Клиенты_[],7,FALSE)</f>
        <v>Россия</v>
      </c>
      <c r="S626" s="20" t="str">
        <f>VLOOKUP(N626,Клиенты_[],8,FALSE)</f>
        <v>Алевтина</v>
      </c>
      <c r="T626" s="20">
        <f t="shared" si="105"/>
        <v>3</v>
      </c>
      <c r="U626" s="20">
        <f t="shared" si="106"/>
        <v>800</v>
      </c>
      <c r="V626" s="20">
        <f t="shared" si="107"/>
        <v>266.66666666666669</v>
      </c>
      <c r="W626" s="20">
        <f t="shared" si="108"/>
        <v>314</v>
      </c>
      <c r="X626" s="20">
        <f t="shared" si="99"/>
        <v>0.33333333333333331</v>
      </c>
    </row>
    <row r="627" spans="1:24" x14ac:dyDescent="0.3">
      <c r="A627">
        <v>819</v>
      </c>
      <c r="B627">
        <v>245</v>
      </c>
      <c r="C627" t="str">
        <f>VLOOKUP(Продажи_[[#This Row],[id товара]],Товары_[],3,FALSE)</f>
        <v>Продимекс</v>
      </c>
      <c r="D627" t="str">
        <f>VLOOKUP(Продажи_[[#This Row],[id товара]],Товары_[],2,FALSE)</f>
        <v>Сахар</v>
      </c>
      <c r="E627" s="22">
        <v>281</v>
      </c>
      <c r="F627" s="21">
        <f t="shared" si="100"/>
        <v>252.76271186440678</v>
      </c>
      <c r="G627" s="26">
        <f t="shared" si="101"/>
        <v>0.11171461141286132</v>
      </c>
      <c r="H627" s="31">
        <f t="shared" si="102"/>
        <v>240.5</v>
      </c>
      <c r="I627" s="26">
        <f t="shared" si="103"/>
        <v>0.16839916839916835</v>
      </c>
      <c r="J627">
        <v>1</v>
      </c>
      <c r="K627" s="22">
        <v>281</v>
      </c>
      <c r="L627" s="1">
        <v>45036</v>
      </c>
      <c r="M627" t="s">
        <v>74</v>
      </c>
      <c r="N627">
        <v>341</v>
      </c>
      <c r="O627" t="str">
        <f>VLOOKUP(N627,Клиенты_[],4,FALSE)</f>
        <v>нет</v>
      </c>
      <c r="P627" s="35">
        <f>VLOOKUP(N627,Клиенты_[],5,FALSE)</f>
        <v>44724</v>
      </c>
      <c r="Q627" s="23">
        <f t="shared" si="104"/>
        <v>312</v>
      </c>
      <c r="R627" t="str">
        <f>VLOOKUP(N627,Клиенты_[],7,FALSE)</f>
        <v>Россия</v>
      </c>
      <c r="S627" s="20" t="str">
        <f>VLOOKUP(N627,Клиенты_[],8,FALSE)</f>
        <v>Алевтина</v>
      </c>
      <c r="T627" s="20">
        <f t="shared" si="105"/>
        <v>3</v>
      </c>
      <c r="U627" s="20">
        <f t="shared" si="106"/>
        <v>800</v>
      </c>
      <c r="V627" s="20">
        <f t="shared" si="107"/>
        <v>266.66666666666669</v>
      </c>
      <c r="W627" s="20">
        <f t="shared" si="108"/>
        <v>314</v>
      </c>
      <c r="X627" s="20">
        <f t="shared" si="99"/>
        <v>0.33333333333333331</v>
      </c>
    </row>
    <row r="628" spans="1:24" x14ac:dyDescent="0.3">
      <c r="A628">
        <v>627</v>
      </c>
      <c r="B628">
        <v>154</v>
      </c>
      <c r="C628" t="str">
        <f>VLOOKUP(Продажи_[[#This Row],[id товара]],Товары_[],3,FALSE)</f>
        <v>Зеленая грядка</v>
      </c>
      <c r="D628" t="str">
        <f>VLOOKUP(Продажи_[[#This Row],[id товара]],Товары_[],2,FALSE)</f>
        <v>Овощи</v>
      </c>
      <c r="E628" s="22">
        <v>75</v>
      </c>
      <c r="F628" s="21">
        <f t="shared" si="100"/>
        <v>250.48780487804879</v>
      </c>
      <c r="G628" s="26">
        <f t="shared" si="101"/>
        <v>-0.70058422590068159</v>
      </c>
      <c r="H628" s="31">
        <f t="shared" si="102"/>
        <v>159.19999999999999</v>
      </c>
      <c r="I628" s="26">
        <f t="shared" si="103"/>
        <v>-0.52889447236180898</v>
      </c>
      <c r="J628">
        <v>1</v>
      </c>
      <c r="K628" s="22">
        <v>75</v>
      </c>
      <c r="L628" s="1">
        <v>45378</v>
      </c>
      <c r="M628" t="s">
        <v>71</v>
      </c>
      <c r="N628">
        <v>255</v>
      </c>
      <c r="O628" t="str">
        <f>VLOOKUP(N628,Клиенты_[],4,FALSE)</f>
        <v>да</v>
      </c>
      <c r="P628" s="35">
        <f>VLOOKUP(N628,Клиенты_[],5,FALSE)</f>
        <v>44793</v>
      </c>
      <c r="Q628" s="23">
        <f t="shared" si="104"/>
        <v>585</v>
      </c>
      <c r="R628" t="str">
        <f>VLOOKUP(N628,Клиенты_[],7,FALSE)</f>
        <v>Украина</v>
      </c>
      <c r="S628" s="20" t="str">
        <f>VLOOKUP(N628,Клиенты_[],8,FALSE)</f>
        <v>Филимон</v>
      </c>
      <c r="T628" s="20">
        <f t="shared" si="105"/>
        <v>7</v>
      </c>
      <c r="U628" s="20">
        <f t="shared" si="106"/>
        <v>2740</v>
      </c>
      <c r="V628" s="20">
        <f t="shared" si="107"/>
        <v>391.42857142857144</v>
      </c>
      <c r="W628" s="20">
        <f t="shared" si="108"/>
        <v>187</v>
      </c>
      <c r="X628" s="20">
        <f t="shared" si="99"/>
        <v>0.14285714285714285</v>
      </c>
    </row>
    <row r="629" spans="1:24" x14ac:dyDescent="0.3">
      <c r="A629">
        <v>628</v>
      </c>
      <c r="B629">
        <v>462</v>
      </c>
      <c r="C629" t="str">
        <f>VLOOKUP(Продажи_[[#This Row],[id товара]],Товары_[],3,FALSE)</f>
        <v>Белый Злат</v>
      </c>
      <c r="D629" t="str">
        <f>VLOOKUP(Продажи_[[#This Row],[id товара]],Товары_[],2,FALSE)</f>
        <v>Рис</v>
      </c>
      <c r="E629" s="22">
        <v>147</v>
      </c>
      <c r="F629" s="21">
        <f t="shared" si="100"/>
        <v>258.375</v>
      </c>
      <c r="G629" s="26">
        <f t="shared" si="101"/>
        <v>-0.43105950653120462</v>
      </c>
      <c r="H629" s="31">
        <f t="shared" si="102"/>
        <v>269.70588235294116</v>
      </c>
      <c r="I629" s="26">
        <f t="shared" si="103"/>
        <v>-0.45496183206106866</v>
      </c>
      <c r="J629">
        <v>5</v>
      </c>
      <c r="K629" s="22">
        <v>735</v>
      </c>
      <c r="L629" s="1">
        <v>45113</v>
      </c>
      <c r="M629" t="s">
        <v>83</v>
      </c>
      <c r="N629">
        <v>229</v>
      </c>
      <c r="O629" t="str">
        <f>VLOOKUP(N629,Клиенты_[],4,FALSE)</f>
        <v>нет</v>
      </c>
      <c r="P629" s="35">
        <f>VLOOKUP(N629,Клиенты_[],5,FALSE)</f>
        <v>44766</v>
      </c>
      <c r="Q629" s="23">
        <f t="shared" si="104"/>
        <v>347</v>
      </c>
      <c r="R629" t="str">
        <f>VLOOKUP(N629,Клиенты_[],7,FALSE)</f>
        <v>Беларусь</v>
      </c>
      <c r="S629" s="20" t="str">
        <f>VLOOKUP(N629,Клиенты_[],8,FALSE)</f>
        <v>Татьяна</v>
      </c>
      <c r="T629" s="20">
        <f t="shared" si="105"/>
        <v>5</v>
      </c>
      <c r="U629" s="20">
        <f t="shared" si="106"/>
        <v>3236</v>
      </c>
      <c r="V629" s="20">
        <f t="shared" si="107"/>
        <v>647.20000000000005</v>
      </c>
      <c r="W629" s="20">
        <f t="shared" si="108"/>
        <v>122</v>
      </c>
      <c r="X629" s="20">
        <f t="shared" si="99"/>
        <v>0.2</v>
      </c>
    </row>
    <row r="630" spans="1:24" x14ac:dyDescent="0.3">
      <c r="A630">
        <v>67</v>
      </c>
      <c r="B630">
        <v>425</v>
      </c>
      <c r="C630" t="str">
        <f>VLOOKUP(Продажи_[[#This Row],[id товара]],Товары_[],3,FALSE)</f>
        <v>Экстра</v>
      </c>
      <c r="D630" t="str">
        <f>VLOOKUP(Продажи_[[#This Row],[id товара]],Товары_[],2,FALSE)</f>
        <v>Соль</v>
      </c>
      <c r="E630" s="22">
        <v>365</v>
      </c>
      <c r="F630" s="21">
        <f t="shared" si="100"/>
        <v>264.8679245283019</v>
      </c>
      <c r="G630" s="26">
        <f t="shared" si="101"/>
        <v>0.37804530559908822</v>
      </c>
      <c r="H630" s="31">
        <f t="shared" si="102"/>
        <v>320.84615384615387</v>
      </c>
      <c r="I630" s="26">
        <f t="shared" si="103"/>
        <v>0.13761687844641557</v>
      </c>
      <c r="J630">
        <v>2</v>
      </c>
      <c r="K630" s="22">
        <v>730</v>
      </c>
      <c r="L630" s="1">
        <v>44989</v>
      </c>
      <c r="M630" t="s">
        <v>75</v>
      </c>
      <c r="N630">
        <v>346</v>
      </c>
      <c r="O630" t="str">
        <f>VLOOKUP(N630,Клиенты_[],4,FALSE)</f>
        <v>да</v>
      </c>
      <c r="P630" s="35">
        <f>VLOOKUP(N630,Клиенты_[],5,FALSE)</f>
        <v>44636</v>
      </c>
      <c r="Q630" s="23">
        <f t="shared" si="104"/>
        <v>353</v>
      </c>
      <c r="R630" t="str">
        <f>VLOOKUP(N630,Клиенты_[],7,FALSE)</f>
        <v>Россия</v>
      </c>
      <c r="S630" s="20" t="str">
        <f>VLOOKUP(N630,Клиенты_[],8,FALSE)</f>
        <v>Капитон</v>
      </c>
      <c r="T630" s="20">
        <f t="shared" si="105"/>
        <v>4</v>
      </c>
      <c r="U630" s="20">
        <f t="shared" si="106"/>
        <v>3146</v>
      </c>
      <c r="V630" s="20">
        <f t="shared" si="107"/>
        <v>786.5</v>
      </c>
      <c r="W630" s="20">
        <f t="shared" si="108"/>
        <v>314</v>
      </c>
      <c r="X630" s="20">
        <f t="shared" si="99"/>
        <v>0.25</v>
      </c>
    </row>
    <row r="631" spans="1:24" x14ac:dyDescent="0.3">
      <c r="A631">
        <v>190</v>
      </c>
      <c r="B631">
        <v>69</v>
      </c>
      <c r="C631" t="str">
        <f>VLOOKUP(Продажи_[[#This Row],[id товара]],Товары_[],3,FALSE)</f>
        <v>Estrella</v>
      </c>
      <c r="D631" t="str">
        <f>VLOOKUP(Продажи_[[#This Row],[id товара]],Товары_[],2,FALSE)</f>
        <v>Чипсы</v>
      </c>
      <c r="E631" s="22">
        <v>88</v>
      </c>
      <c r="F631" s="21">
        <f t="shared" si="100"/>
        <v>273.72549019607845</v>
      </c>
      <c r="G631" s="26">
        <f t="shared" si="101"/>
        <v>-0.67851002865329513</v>
      </c>
      <c r="H631" s="31">
        <f t="shared" si="102"/>
        <v>266.27272727272725</v>
      </c>
      <c r="I631" s="26">
        <f t="shared" si="103"/>
        <v>-0.6695117787640833</v>
      </c>
      <c r="J631">
        <v>4</v>
      </c>
      <c r="K631" s="22">
        <v>352</v>
      </c>
      <c r="L631" s="1">
        <v>45309</v>
      </c>
      <c r="M631" t="s">
        <v>69</v>
      </c>
      <c r="N631">
        <v>346</v>
      </c>
      <c r="O631" t="str">
        <f>VLOOKUP(N631,Клиенты_[],4,FALSE)</f>
        <v>да</v>
      </c>
      <c r="P631" s="35">
        <f>VLOOKUP(N631,Клиенты_[],5,FALSE)</f>
        <v>44636</v>
      </c>
      <c r="Q631" s="23">
        <f t="shared" si="104"/>
        <v>673</v>
      </c>
      <c r="R631" t="str">
        <f>VLOOKUP(N631,Клиенты_[],7,FALSE)</f>
        <v>Россия</v>
      </c>
      <c r="S631" s="20" t="str">
        <f>VLOOKUP(N631,Клиенты_[],8,FALSE)</f>
        <v>Капитон</v>
      </c>
      <c r="T631" s="20">
        <f t="shared" si="105"/>
        <v>4</v>
      </c>
      <c r="U631" s="20">
        <f t="shared" si="106"/>
        <v>3146</v>
      </c>
      <c r="V631" s="20">
        <f t="shared" si="107"/>
        <v>786.5</v>
      </c>
      <c r="W631" s="20">
        <f t="shared" si="108"/>
        <v>314</v>
      </c>
      <c r="X631" s="20">
        <f t="shared" si="99"/>
        <v>0.25</v>
      </c>
    </row>
    <row r="632" spans="1:24" x14ac:dyDescent="0.3">
      <c r="A632">
        <v>770</v>
      </c>
      <c r="B632">
        <v>155</v>
      </c>
      <c r="C632" t="str">
        <f>VLOOKUP(Продажи_[[#This Row],[id товара]],Товары_[],3,FALSE)</f>
        <v>Эрманн</v>
      </c>
      <c r="D632" t="str">
        <f>VLOOKUP(Продажи_[[#This Row],[id товара]],Товары_[],2,FALSE)</f>
        <v>Йогурт</v>
      </c>
      <c r="E632" s="22">
        <v>310</v>
      </c>
      <c r="F632" s="21">
        <f t="shared" si="100"/>
        <v>263.25423728813558</v>
      </c>
      <c r="G632" s="26">
        <f t="shared" si="101"/>
        <v>0.17756889003347931</v>
      </c>
      <c r="H632" s="31">
        <f t="shared" si="102"/>
        <v>248.5</v>
      </c>
      <c r="I632" s="26">
        <f t="shared" si="103"/>
        <v>0.2474849094567404</v>
      </c>
      <c r="J632">
        <v>4</v>
      </c>
      <c r="K632" s="22">
        <v>1240</v>
      </c>
      <c r="L632" s="1">
        <v>44930</v>
      </c>
      <c r="M632" t="s">
        <v>77</v>
      </c>
      <c r="N632">
        <v>346</v>
      </c>
      <c r="O632" t="str">
        <f>VLOOKUP(N632,Клиенты_[],4,FALSE)</f>
        <v>да</v>
      </c>
      <c r="P632" s="35">
        <f>VLOOKUP(N632,Клиенты_[],5,FALSE)</f>
        <v>44636</v>
      </c>
      <c r="Q632" s="23">
        <f t="shared" si="104"/>
        <v>294</v>
      </c>
      <c r="R632" t="str">
        <f>VLOOKUP(N632,Клиенты_[],7,FALSE)</f>
        <v>Россия</v>
      </c>
      <c r="S632" s="20" t="str">
        <f>VLOOKUP(N632,Клиенты_[],8,FALSE)</f>
        <v>Капитон</v>
      </c>
      <c r="T632" s="20">
        <f t="shared" si="105"/>
        <v>4</v>
      </c>
      <c r="U632" s="20">
        <f t="shared" si="106"/>
        <v>3146</v>
      </c>
      <c r="V632" s="20">
        <f t="shared" si="107"/>
        <v>786.5</v>
      </c>
      <c r="W632" s="20">
        <f t="shared" si="108"/>
        <v>314</v>
      </c>
      <c r="X632" s="20">
        <f t="shared" si="99"/>
        <v>0.25</v>
      </c>
    </row>
    <row r="633" spans="1:24" x14ac:dyDescent="0.3">
      <c r="A633">
        <v>632</v>
      </c>
      <c r="B633">
        <v>337</v>
      </c>
      <c r="C633" t="str">
        <f>VLOOKUP(Продажи_[[#This Row],[id товара]],Товары_[],3,FALSE)</f>
        <v>Паста Зара</v>
      </c>
      <c r="D633" t="str">
        <f>VLOOKUP(Продажи_[[#This Row],[id товара]],Товары_[],2,FALSE)</f>
        <v>Макароны</v>
      </c>
      <c r="E633" s="22">
        <v>132</v>
      </c>
      <c r="F633" s="21">
        <f t="shared" si="100"/>
        <v>265.47674418604652</v>
      </c>
      <c r="G633" s="26">
        <f t="shared" si="101"/>
        <v>-0.50278130611887351</v>
      </c>
      <c r="H633" s="31">
        <f t="shared" si="102"/>
        <v>276.67567567567568</v>
      </c>
      <c r="I633" s="26">
        <f t="shared" si="103"/>
        <v>-0.52290710168994825</v>
      </c>
      <c r="J633">
        <v>3</v>
      </c>
      <c r="K633" s="22">
        <v>396</v>
      </c>
      <c r="L633" s="1">
        <v>45003</v>
      </c>
      <c r="M633" t="s">
        <v>84</v>
      </c>
      <c r="N633">
        <v>434</v>
      </c>
      <c r="O633" t="str">
        <f>VLOOKUP(N633,Клиенты_[],4,FALSE)</f>
        <v>нет</v>
      </c>
      <c r="P633" s="35">
        <f>VLOOKUP(N633,Клиенты_[],5,FALSE)</f>
        <v>44730</v>
      </c>
      <c r="Q633" s="23">
        <f t="shared" si="104"/>
        <v>273</v>
      </c>
      <c r="R633" t="str">
        <f>VLOOKUP(N633,Клиенты_[],7,FALSE)</f>
        <v>Украина</v>
      </c>
      <c r="S633" s="20" t="str">
        <f>VLOOKUP(N633,Клиенты_[],8,FALSE)</f>
        <v>Христофор</v>
      </c>
      <c r="T633" s="20">
        <f t="shared" si="105"/>
        <v>4</v>
      </c>
      <c r="U633" s="20">
        <f t="shared" si="106"/>
        <v>2342</v>
      </c>
      <c r="V633" s="20">
        <f t="shared" si="107"/>
        <v>585.5</v>
      </c>
      <c r="W633" s="20">
        <f t="shared" si="108"/>
        <v>187</v>
      </c>
      <c r="X633" s="20">
        <f t="shared" si="99"/>
        <v>0.25</v>
      </c>
    </row>
    <row r="634" spans="1:24" x14ac:dyDescent="0.3">
      <c r="A634">
        <v>864</v>
      </c>
      <c r="B634">
        <v>369</v>
      </c>
      <c r="C634" t="str">
        <f>VLOOKUP(Продажи_[[#This Row],[id товара]],Товары_[],3,FALSE)</f>
        <v>Домик в деревне</v>
      </c>
      <c r="D634" t="str">
        <f>VLOOKUP(Продажи_[[#This Row],[id товара]],Товары_[],2,FALSE)</f>
        <v>Молоко</v>
      </c>
      <c r="E634" s="22">
        <v>206</v>
      </c>
      <c r="F634" s="21">
        <f t="shared" si="100"/>
        <v>294.95238095238096</v>
      </c>
      <c r="G634" s="26">
        <f t="shared" si="101"/>
        <v>-0.30158217629964479</v>
      </c>
      <c r="H634" s="31">
        <f t="shared" si="102"/>
        <v>274.77777777777777</v>
      </c>
      <c r="I634" s="26">
        <f t="shared" si="103"/>
        <v>-0.25030327537403962</v>
      </c>
      <c r="J634">
        <v>4</v>
      </c>
      <c r="K634" s="22">
        <v>824</v>
      </c>
      <c r="L634" s="1">
        <v>45132</v>
      </c>
      <c r="M634" t="s">
        <v>76</v>
      </c>
      <c r="N634">
        <v>346</v>
      </c>
      <c r="O634" t="str">
        <f>VLOOKUP(N634,Клиенты_[],4,FALSE)</f>
        <v>да</v>
      </c>
      <c r="P634" s="35">
        <f>VLOOKUP(N634,Клиенты_[],5,FALSE)</f>
        <v>44636</v>
      </c>
      <c r="Q634" s="23">
        <f t="shared" si="104"/>
        <v>496</v>
      </c>
      <c r="R634" t="str">
        <f>VLOOKUP(N634,Клиенты_[],7,FALSE)</f>
        <v>Россия</v>
      </c>
      <c r="S634" s="20" t="str">
        <f>VLOOKUP(N634,Клиенты_[],8,FALSE)</f>
        <v>Капитон</v>
      </c>
      <c r="T634" s="20">
        <f t="shared" si="105"/>
        <v>4</v>
      </c>
      <c r="U634" s="20">
        <f t="shared" si="106"/>
        <v>3146</v>
      </c>
      <c r="V634" s="20">
        <f t="shared" si="107"/>
        <v>786.5</v>
      </c>
      <c r="W634" s="20">
        <f t="shared" si="108"/>
        <v>314</v>
      </c>
      <c r="X634" s="20">
        <f t="shared" si="99"/>
        <v>0.25</v>
      </c>
    </row>
    <row r="635" spans="1:24" x14ac:dyDescent="0.3">
      <c r="A635">
        <v>153</v>
      </c>
      <c r="B635">
        <v>204</v>
      </c>
      <c r="C635" t="str">
        <f>VLOOKUP(Продажи_[[#This Row],[id товара]],Товары_[],3,FALSE)</f>
        <v>Юбилейное</v>
      </c>
      <c r="D635" t="str">
        <f>VLOOKUP(Продажи_[[#This Row],[id товара]],Товары_[],2,FALSE)</f>
        <v>Печенье</v>
      </c>
      <c r="E635" s="22">
        <v>88</v>
      </c>
      <c r="F635" s="21">
        <f t="shared" si="100"/>
        <v>283.468085106383</v>
      </c>
      <c r="G635" s="26">
        <f t="shared" si="101"/>
        <v>-0.68955940854161979</v>
      </c>
      <c r="H635" s="31">
        <f t="shared" si="102"/>
        <v>232.44444444444446</v>
      </c>
      <c r="I635" s="26">
        <f t="shared" si="103"/>
        <v>-0.62141491395793502</v>
      </c>
      <c r="J635">
        <v>4</v>
      </c>
      <c r="K635" s="22">
        <v>352</v>
      </c>
      <c r="L635" s="1">
        <v>44990</v>
      </c>
      <c r="M635" t="s">
        <v>80</v>
      </c>
      <c r="N635">
        <v>349</v>
      </c>
      <c r="O635" t="str">
        <f>VLOOKUP(N635,Клиенты_[],4,FALSE)</f>
        <v>нет</v>
      </c>
      <c r="P635" s="35">
        <f>VLOOKUP(N635,Клиенты_[],5,FALSE)</f>
        <v>44673</v>
      </c>
      <c r="Q635" s="23">
        <f t="shared" si="104"/>
        <v>317</v>
      </c>
      <c r="R635" t="str">
        <f>VLOOKUP(N635,Клиенты_[],7,FALSE)</f>
        <v>Россия</v>
      </c>
      <c r="S635" s="20" t="str">
        <f>VLOOKUP(N635,Клиенты_[],8,FALSE)</f>
        <v>Филипп</v>
      </c>
      <c r="T635" s="20">
        <f t="shared" si="105"/>
        <v>1</v>
      </c>
      <c r="U635" s="20">
        <f t="shared" si="106"/>
        <v>352</v>
      </c>
      <c r="V635" s="20">
        <f t="shared" si="107"/>
        <v>352</v>
      </c>
      <c r="W635" s="20">
        <f t="shared" si="108"/>
        <v>314</v>
      </c>
      <c r="X635" s="20">
        <f t="shared" si="99"/>
        <v>1</v>
      </c>
    </row>
    <row r="636" spans="1:24" x14ac:dyDescent="0.3">
      <c r="A636">
        <v>587</v>
      </c>
      <c r="B636">
        <v>405</v>
      </c>
      <c r="C636" t="str">
        <f>VLOOKUP(Продажи_[[#This Row],[id товара]],Товары_[],3,FALSE)</f>
        <v>Каравай</v>
      </c>
      <c r="D636" t="str">
        <f>VLOOKUP(Продажи_[[#This Row],[id товара]],Товары_[],2,FALSE)</f>
        <v>Хлеб</v>
      </c>
      <c r="E636" s="22">
        <v>340</v>
      </c>
      <c r="F636" s="21">
        <f t="shared" si="100"/>
        <v>300.31818181818181</v>
      </c>
      <c r="G636" s="26">
        <f t="shared" si="101"/>
        <v>0.1321325866505223</v>
      </c>
      <c r="H636" s="31">
        <f t="shared" si="102"/>
        <v>331.16666666666669</v>
      </c>
      <c r="I636" s="26">
        <f t="shared" si="103"/>
        <v>2.6673376950176131E-2</v>
      </c>
      <c r="J636">
        <v>1</v>
      </c>
      <c r="K636" s="22">
        <v>340</v>
      </c>
      <c r="L636" s="1">
        <v>45213</v>
      </c>
      <c r="M636" t="s">
        <v>74</v>
      </c>
      <c r="N636">
        <v>351</v>
      </c>
      <c r="O636" t="str">
        <f>VLOOKUP(N636,Клиенты_[],4,FALSE)</f>
        <v>да</v>
      </c>
      <c r="P636" s="35">
        <f>VLOOKUP(N636,Клиенты_[],5,FALSE)</f>
        <v>44863</v>
      </c>
      <c r="Q636" s="23">
        <f t="shared" si="104"/>
        <v>350</v>
      </c>
      <c r="R636" t="str">
        <f>VLOOKUP(N636,Клиенты_[],7,FALSE)</f>
        <v>Россия</v>
      </c>
      <c r="S636" s="20" t="str">
        <f>VLOOKUP(N636,Клиенты_[],8,FALSE)</f>
        <v>Щукина</v>
      </c>
      <c r="T636" s="20">
        <f t="shared" si="105"/>
        <v>1</v>
      </c>
      <c r="U636" s="20">
        <f t="shared" si="106"/>
        <v>340</v>
      </c>
      <c r="V636" s="20">
        <f t="shared" si="107"/>
        <v>340</v>
      </c>
      <c r="W636" s="20">
        <f t="shared" si="108"/>
        <v>314</v>
      </c>
      <c r="X636" s="20">
        <f t="shared" si="99"/>
        <v>1</v>
      </c>
    </row>
    <row r="637" spans="1:24" x14ac:dyDescent="0.3">
      <c r="A637">
        <v>636</v>
      </c>
      <c r="B637">
        <v>266</v>
      </c>
      <c r="C637" t="str">
        <f>VLOOKUP(Продажи_[[#This Row],[id товара]],Товары_[],3,FALSE)</f>
        <v>Меридиан</v>
      </c>
      <c r="D637" t="str">
        <f>VLOOKUP(Продажи_[[#This Row],[id товара]],Товары_[],2,FALSE)</f>
        <v>Рыба</v>
      </c>
      <c r="E637" s="22">
        <v>141</v>
      </c>
      <c r="F637" s="21">
        <f t="shared" si="100"/>
        <v>258.5128205128205</v>
      </c>
      <c r="G637" s="26">
        <f t="shared" si="101"/>
        <v>-0.45457250545526673</v>
      </c>
      <c r="H637" s="31">
        <f t="shared" si="102"/>
        <v>260.64705882352939</v>
      </c>
      <c r="I637" s="26">
        <f t="shared" si="103"/>
        <v>-0.45903859174001349</v>
      </c>
      <c r="J637">
        <v>5</v>
      </c>
      <c r="K637" s="22">
        <v>705</v>
      </c>
      <c r="L637" s="1">
        <v>45174</v>
      </c>
      <c r="M637" t="s">
        <v>74</v>
      </c>
      <c r="N637">
        <v>50</v>
      </c>
      <c r="O637" t="str">
        <f>VLOOKUP(N637,Клиенты_[],4,FALSE)</f>
        <v>да</v>
      </c>
      <c r="P637" s="35">
        <f>VLOOKUP(N637,Клиенты_[],5,FALSE)</f>
        <v>44576</v>
      </c>
      <c r="Q637" s="23">
        <f t="shared" si="104"/>
        <v>598</v>
      </c>
      <c r="R637" t="str">
        <f>VLOOKUP(N637,Клиенты_[],7,FALSE)</f>
        <v>Узбекистан</v>
      </c>
      <c r="S637" s="20" t="str">
        <f>VLOOKUP(N637,Клиенты_[],8,FALSE)</f>
        <v>Гостомысл</v>
      </c>
      <c r="T637" s="20">
        <f t="shared" si="105"/>
        <v>2</v>
      </c>
      <c r="U637" s="20">
        <f t="shared" si="106"/>
        <v>1161</v>
      </c>
      <c r="V637" s="20">
        <f t="shared" si="107"/>
        <v>580.5</v>
      </c>
      <c r="W637" s="20">
        <f t="shared" si="108"/>
        <v>191</v>
      </c>
      <c r="X637" s="20">
        <f t="shared" si="99"/>
        <v>0.5</v>
      </c>
    </row>
    <row r="638" spans="1:24" x14ac:dyDescent="0.3">
      <c r="A638">
        <v>637</v>
      </c>
      <c r="B638">
        <v>143</v>
      </c>
      <c r="C638" t="str">
        <f>VLOOKUP(Продажи_[[#This Row],[id товара]],Товары_[],3,FALSE)</f>
        <v>Агросахар</v>
      </c>
      <c r="D638" t="str">
        <f>VLOOKUP(Продажи_[[#This Row],[id товара]],Товары_[],2,FALSE)</f>
        <v>Сахар</v>
      </c>
      <c r="E638" s="22">
        <v>339</v>
      </c>
      <c r="F638" s="21">
        <f t="shared" si="100"/>
        <v>252.76271186440678</v>
      </c>
      <c r="G638" s="26">
        <f t="shared" si="101"/>
        <v>0.34117883725608533</v>
      </c>
      <c r="H638" s="31">
        <f t="shared" si="102"/>
        <v>215.85714285714286</v>
      </c>
      <c r="I638" s="26">
        <f t="shared" si="103"/>
        <v>0.57048312375909993</v>
      </c>
      <c r="J638">
        <v>1</v>
      </c>
      <c r="K638" s="22">
        <v>339</v>
      </c>
      <c r="L638" s="1">
        <v>45013</v>
      </c>
      <c r="M638" t="s">
        <v>74</v>
      </c>
      <c r="N638">
        <v>197</v>
      </c>
      <c r="O638" t="str">
        <f>VLOOKUP(N638,Клиенты_[],4,FALSE)</f>
        <v>нет</v>
      </c>
      <c r="P638" s="35">
        <f>VLOOKUP(N638,Клиенты_[],5,FALSE)</f>
        <v>44785</v>
      </c>
      <c r="Q638" s="23">
        <f t="shared" si="104"/>
        <v>228</v>
      </c>
      <c r="R638" t="str">
        <f>VLOOKUP(N638,Клиенты_[],7,FALSE)</f>
        <v>Украина</v>
      </c>
      <c r="S638" s="20" t="str">
        <f>VLOOKUP(N638,Клиенты_[],8,FALSE)</f>
        <v>Клавдия</v>
      </c>
      <c r="T638" s="20">
        <f t="shared" si="105"/>
        <v>2</v>
      </c>
      <c r="U638" s="20">
        <f t="shared" si="106"/>
        <v>2539</v>
      </c>
      <c r="V638" s="20">
        <f t="shared" si="107"/>
        <v>1269.5</v>
      </c>
      <c r="W638" s="20">
        <f t="shared" si="108"/>
        <v>187</v>
      </c>
      <c r="X638" s="20">
        <f t="shared" si="99"/>
        <v>0.5</v>
      </c>
    </row>
    <row r="639" spans="1:24" x14ac:dyDescent="0.3">
      <c r="A639">
        <v>676</v>
      </c>
      <c r="B639">
        <v>243</v>
      </c>
      <c r="C639" t="str">
        <f>VLOOKUP(Продажи_[[#This Row],[id товара]],Товары_[],3,FALSE)</f>
        <v>Белый Злат</v>
      </c>
      <c r="D639" t="str">
        <f>VLOOKUP(Продажи_[[#This Row],[id товара]],Товары_[],2,FALSE)</f>
        <v>Рис</v>
      </c>
      <c r="E639" s="22">
        <v>371</v>
      </c>
      <c r="F639" s="21">
        <f t="shared" si="100"/>
        <v>258.375</v>
      </c>
      <c r="G639" s="26">
        <f t="shared" si="101"/>
        <v>0.4358974358974359</v>
      </c>
      <c r="H639" s="31">
        <f t="shared" si="102"/>
        <v>269.70588235294116</v>
      </c>
      <c r="I639" s="26">
        <f t="shared" si="103"/>
        <v>0.3755725190839696</v>
      </c>
      <c r="J639">
        <v>3</v>
      </c>
      <c r="K639" s="22">
        <v>1113</v>
      </c>
      <c r="L639" s="1">
        <v>45081</v>
      </c>
      <c r="M639" t="s">
        <v>67</v>
      </c>
      <c r="N639">
        <v>352</v>
      </c>
      <c r="O639" t="str">
        <f>VLOOKUP(N639,Клиенты_[],4,FALSE)</f>
        <v>нет</v>
      </c>
      <c r="P639" s="35">
        <f>VLOOKUP(N639,Клиенты_[],5,FALSE)</f>
        <v>44573</v>
      </c>
      <c r="Q639" s="23">
        <f t="shared" si="104"/>
        <v>508</v>
      </c>
      <c r="R639" t="str">
        <f>VLOOKUP(N639,Клиенты_[],7,FALSE)</f>
        <v>Россия</v>
      </c>
      <c r="S639" s="20" t="str">
        <f>VLOOKUP(N639,Клиенты_[],8,FALSE)</f>
        <v>Таисия</v>
      </c>
      <c r="T639" s="20">
        <f t="shared" si="105"/>
        <v>1</v>
      </c>
      <c r="U639" s="20">
        <f t="shared" si="106"/>
        <v>1113</v>
      </c>
      <c r="V639" s="20">
        <f t="shared" si="107"/>
        <v>1113</v>
      </c>
      <c r="W639" s="20">
        <f t="shared" si="108"/>
        <v>314</v>
      </c>
      <c r="X639" s="20">
        <f t="shared" si="99"/>
        <v>1</v>
      </c>
    </row>
    <row r="640" spans="1:24" x14ac:dyDescent="0.3">
      <c r="A640">
        <v>639</v>
      </c>
      <c r="B640">
        <v>52</v>
      </c>
      <c r="C640" t="str">
        <f>VLOOKUP(Продажи_[[#This Row],[id товара]],Товары_[],3,FALSE)</f>
        <v>Илецкая</v>
      </c>
      <c r="D640" t="str">
        <f>VLOOKUP(Продажи_[[#This Row],[id товара]],Товары_[],2,FALSE)</f>
        <v>Соль</v>
      </c>
      <c r="E640" s="22">
        <v>105</v>
      </c>
      <c r="F640" s="21">
        <f t="shared" si="100"/>
        <v>264.8679245283019</v>
      </c>
      <c r="G640" s="26">
        <f t="shared" si="101"/>
        <v>-0.60357600797834454</v>
      </c>
      <c r="H640" s="31">
        <f t="shared" si="102"/>
        <v>238.16666666666666</v>
      </c>
      <c r="I640" s="26">
        <f t="shared" si="103"/>
        <v>-0.55913226032190333</v>
      </c>
      <c r="J640">
        <v>2</v>
      </c>
      <c r="K640" s="22">
        <v>210</v>
      </c>
      <c r="L640" s="1">
        <v>45232</v>
      </c>
      <c r="M640" t="s">
        <v>66</v>
      </c>
      <c r="N640">
        <v>275</v>
      </c>
      <c r="O640" t="str">
        <f>VLOOKUP(N640,Клиенты_[],4,FALSE)</f>
        <v>нет</v>
      </c>
      <c r="P640" s="35">
        <f>VLOOKUP(N640,Клиенты_[],5,FALSE)</f>
        <v>44651</v>
      </c>
      <c r="Q640" s="23">
        <f t="shared" si="104"/>
        <v>581</v>
      </c>
      <c r="R640" t="str">
        <f>VLOOKUP(N640,Клиенты_[],7,FALSE)</f>
        <v>Таджикистан</v>
      </c>
      <c r="S640" s="20" t="str">
        <f>VLOOKUP(N640,Клиенты_[],8,FALSE)</f>
        <v>Андрон</v>
      </c>
      <c r="T640" s="20">
        <f t="shared" si="105"/>
        <v>3</v>
      </c>
      <c r="U640" s="20">
        <f t="shared" si="106"/>
        <v>2221</v>
      </c>
      <c r="V640" s="20">
        <f t="shared" si="107"/>
        <v>740.33333333333337</v>
      </c>
      <c r="W640" s="20">
        <f t="shared" si="108"/>
        <v>186</v>
      </c>
      <c r="X640" s="20">
        <f t="shared" si="99"/>
        <v>0.33333333333333331</v>
      </c>
    </row>
    <row r="641" spans="1:24" x14ac:dyDescent="0.3">
      <c r="A641">
        <v>640</v>
      </c>
      <c r="B641">
        <v>47</v>
      </c>
      <c r="C641" t="str">
        <f>VLOOKUP(Продажи_[[#This Row],[id товара]],Товары_[],3,FALSE)</f>
        <v>Снежана</v>
      </c>
      <c r="D641" t="str">
        <f>VLOOKUP(Продажи_[[#This Row],[id товара]],Товары_[],2,FALSE)</f>
        <v>Мясо</v>
      </c>
      <c r="E641" s="22">
        <v>356</v>
      </c>
      <c r="F641" s="21">
        <f t="shared" si="100"/>
        <v>271.74545454545455</v>
      </c>
      <c r="G641" s="26">
        <f t="shared" si="101"/>
        <v>0.31004951157500327</v>
      </c>
      <c r="H641" s="31">
        <f t="shared" si="102"/>
        <v>272.35294117647061</v>
      </c>
      <c r="I641" s="26">
        <f t="shared" si="103"/>
        <v>0.30712742980561547</v>
      </c>
      <c r="J641">
        <v>3</v>
      </c>
      <c r="K641" s="22">
        <v>1068</v>
      </c>
      <c r="L641" s="1">
        <v>45288</v>
      </c>
      <c r="M641" t="s">
        <v>72</v>
      </c>
      <c r="N641">
        <v>45</v>
      </c>
      <c r="O641" t="str">
        <f>VLOOKUP(N641,Клиенты_[],4,FALSE)</f>
        <v>да</v>
      </c>
      <c r="P641" s="35">
        <f>VLOOKUP(N641,Клиенты_[],5,FALSE)</f>
        <v>44662</v>
      </c>
      <c r="Q641" s="23">
        <f t="shared" si="104"/>
        <v>626</v>
      </c>
      <c r="R641" t="str">
        <f>VLOOKUP(N641,Клиенты_[],7,FALSE)</f>
        <v>Узбекистан</v>
      </c>
      <c r="S641" s="20" t="str">
        <f>VLOOKUP(N641,Клиенты_[],8,FALSE)</f>
        <v>Елизар</v>
      </c>
      <c r="T641" s="20">
        <f t="shared" si="105"/>
        <v>1</v>
      </c>
      <c r="U641" s="20">
        <f t="shared" si="106"/>
        <v>1068</v>
      </c>
      <c r="V641" s="20">
        <f t="shared" si="107"/>
        <v>1068</v>
      </c>
      <c r="W641" s="20">
        <f t="shared" si="108"/>
        <v>191</v>
      </c>
      <c r="X641" s="20">
        <f t="shared" si="99"/>
        <v>1</v>
      </c>
    </row>
    <row r="642" spans="1:24" x14ac:dyDescent="0.3">
      <c r="A642">
        <v>641</v>
      </c>
      <c r="B642">
        <v>122</v>
      </c>
      <c r="C642" t="str">
        <f>VLOOKUP(Продажи_[[#This Row],[id товара]],Товары_[],3,FALSE)</f>
        <v>Фрукты-Ягоды</v>
      </c>
      <c r="D642" t="str">
        <f>VLOOKUP(Продажи_[[#This Row],[id товара]],Товары_[],2,FALSE)</f>
        <v>Фрукты</v>
      </c>
      <c r="E642" s="22">
        <v>240</v>
      </c>
      <c r="F642" s="21">
        <f t="shared" si="100"/>
        <v>274.16279069767444</v>
      </c>
      <c r="G642" s="26">
        <f t="shared" si="101"/>
        <v>-0.12460768513020615</v>
      </c>
      <c r="H642" s="31">
        <f t="shared" si="102"/>
        <v>280.66666666666669</v>
      </c>
      <c r="I642" s="26">
        <f t="shared" si="103"/>
        <v>-0.14489311163895491</v>
      </c>
      <c r="J642">
        <v>1</v>
      </c>
      <c r="K642" s="22">
        <v>240</v>
      </c>
      <c r="L642" s="1">
        <v>44961</v>
      </c>
      <c r="M642" t="s">
        <v>67</v>
      </c>
      <c r="N642">
        <v>419</v>
      </c>
      <c r="O642" t="str">
        <f>VLOOKUP(N642,Клиенты_[],4,FALSE)</f>
        <v>да</v>
      </c>
      <c r="P642" s="35">
        <f>VLOOKUP(N642,Клиенты_[],5,FALSE)</f>
        <v>44869</v>
      </c>
      <c r="Q642" s="23">
        <f t="shared" si="104"/>
        <v>92</v>
      </c>
      <c r="R642" t="str">
        <f>VLOOKUP(N642,Клиенты_[],7,FALSE)</f>
        <v>Таджикистан</v>
      </c>
      <c r="S642" s="20" t="str">
        <f>VLOOKUP(N642,Клиенты_[],8,FALSE)</f>
        <v>Аверьян</v>
      </c>
      <c r="T642" s="20">
        <f t="shared" si="105"/>
        <v>4</v>
      </c>
      <c r="U642" s="20">
        <f t="shared" si="106"/>
        <v>2769</v>
      </c>
      <c r="V642" s="20">
        <f t="shared" si="107"/>
        <v>692.25</v>
      </c>
      <c r="W642" s="20">
        <f t="shared" si="108"/>
        <v>186</v>
      </c>
      <c r="X642" s="20">
        <f t="shared" ref="X642:X705" si="109">1/T642</f>
        <v>0.25</v>
      </c>
    </row>
    <row r="643" spans="1:24" x14ac:dyDescent="0.3">
      <c r="A643">
        <v>338</v>
      </c>
      <c r="B643">
        <v>271</v>
      </c>
      <c r="C643" t="str">
        <f>VLOOKUP(Продажи_[[#This Row],[id товара]],Товары_[],3,FALSE)</f>
        <v>Сырная долина</v>
      </c>
      <c r="D643" t="str">
        <f>VLOOKUP(Продажи_[[#This Row],[id товара]],Товары_[],2,FALSE)</f>
        <v>Сыр</v>
      </c>
      <c r="E643" s="22">
        <v>382</v>
      </c>
      <c r="F643" s="21">
        <f t="shared" si="100"/>
        <v>262.63492063492066</v>
      </c>
      <c r="G643" s="26">
        <f t="shared" si="101"/>
        <v>0.45449051130182516</v>
      </c>
      <c r="H643" s="31">
        <f t="shared" si="102"/>
        <v>271</v>
      </c>
      <c r="I643" s="26">
        <f t="shared" si="103"/>
        <v>0.40959409594095941</v>
      </c>
      <c r="J643">
        <v>1</v>
      </c>
      <c r="K643" s="22">
        <v>382</v>
      </c>
      <c r="L643" s="1">
        <v>45182</v>
      </c>
      <c r="M643" t="s">
        <v>67</v>
      </c>
      <c r="N643">
        <v>355</v>
      </c>
      <c r="O643" t="str">
        <f>VLOOKUP(N643,Клиенты_[],4,FALSE)</f>
        <v>нет</v>
      </c>
      <c r="P643" s="35">
        <f>VLOOKUP(N643,Клиенты_[],5,FALSE)</f>
        <v>44631</v>
      </c>
      <c r="Q643" s="23">
        <f t="shared" si="104"/>
        <v>551</v>
      </c>
      <c r="R643" t="str">
        <f>VLOOKUP(N643,Клиенты_[],7,FALSE)</f>
        <v>Россия</v>
      </c>
      <c r="S643" s="20" t="str">
        <f>VLOOKUP(N643,Клиенты_[],8,FALSE)</f>
        <v>Ия</v>
      </c>
      <c r="T643" s="20">
        <f t="shared" si="105"/>
        <v>2</v>
      </c>
      <c r="U643" s="20">
        <f t="shared" si="106"/>
        <v>451</v>
      </c>
      <c r="V643" s="20">
        <f t="shared" si="107"/>
        <v>225.5</v>
      </c>
      <c r="W643" s="20">
        <f t="shared" si="108"/>
        <v>314</v>
      </c>
      <c r="X643" s="20">
        <f t="shared" si="109"/>
        <v>0.5</v>
      </c>
    </row>
    <row r="644" spans="1:24" x14ac:dyDescent="0.3">
      <c r="A644">
        <v>591</v>
      </c>
      <c r="B644">
        <v>361</v>
      </c>
      <c r="C644" t="str">
        <f>VLOOKUP(Продажи_[[#This Row],[id товара]],Товары_[],3,FALSE)</f>
        <v>Сава</v>
      </c>
      <c r="D644" t="str">
        <f>VLOOKUP(Продажи_[[#This Row],[id товара]],Товары_[],2,FALSE)</f>
        <v>Мясо</v>
      </c>
      <c r="E644" s="22">
        <v>69</v>
      </c>
      <c r="F644" s="21">
        <f t="shared" si="100"/>
        <v>271.74545454545455</v>
      </c>
      <c r="G644" s="26">
        <f t="shared" si="101"/>
        <v>-0.74608590927338425</v>
      </c>
      <c r="H644" s="31">
        <f t="shared" si="102"/>
        <v>212.8125</v>
      </c>
      <c r="I644" s="26">
        <f t="shared" si="103"/>
        <v>-0.67577092511013215</v>
      </c>
      <c r="J644">
        <v>1</v>
      </c>
      <c r="K644" s="22">
        <v>69</v>
      </c>
      <c r="L644" s="1">
        <v>45021</v>
      </c>
      <c r="M644" t="s">
        <v>81</v>
      </c>
      <c r="N644">
        <v>355</v>
      </c>
      <c r="O644" t="str">
        <f>VLOOKUP(N644,Клиенты_[],4,FALSE)</f>
        <v>нет</v>
      </c>
      <c r="P644" s="35">
        <f>VLOOKUP(N644,Клиенты_[],5,FALSE)</f>
        <v>44631</v>
      </c>
      <c r="Q644" s="23">
        <f t="shared" si="104"/>
        <v>390</v>
      </c>
      <c r="R644" t="str">
        <f>VLOOKUP(N644,Клиенты_[],7,FALSE)</f>
        <v>Россия</v>
      </c>
      <c r="S644" s="20" t="str">
        <f>VLOOKUP(N644,Клиенты_[],8,FALSE)</f>
        <v>Ия</v>
      </c>
      <c r="T644" s="20">
        <f t="shared" si="105"/>
        <v>2</v>
      </c>
      <c r="U644" s="20">
        <f t="shared" si="106"/>
        <v>451</v>
      </c>
      <c r="V644" s="20">
        <f t="shared" si="107"/>
        <v>225.5</v>
      </c>
      <c r="W644" s="20">
        <f t="shared" si="108"/>
        <v>314</v>
      </c>
      <c r="X644" s="20">
        <f t="shared" si="109"/>
        <v>0.5</v>
      </c>
    </row>
    <row r="645" spans="1:24" x14ac:dyDescent="0.3">
      <c r="A645">
        <v>644</v>
      </c>
      <c r="B645">
        <v>99</v>
      </c>
      <c r="C645" t="str">
        <f>VLOOKUP(Продажи_[[#This Row],[id товара]],Товары_[],3,FALSE)</f>
        <v>Семко</v>
      </c>
      <c r="D645" t="str">
        <f>VLOOKUP(Продажи_[[#This Row],[id товара]],Товары_[],2,FALSE)</f>
        <v>Овощи</v>
      </c>
      <c r="E645" s="22">
        <v>281</v>
      </c>
      <c r="F645" s="21">
        <f t="shared" ref="F645:F708" si="110">AVERAGEIF($D:$D,D645,$E:$E)</f>
        <v>250.48780487804879</v>
      </c>
      <c r="G645" s="26">
        <f t="shared" ref="G645:G708" si="111">E645/F645-1</f>
        <v>0.12181110029211295</v>
      </c>
      <c r="H645" s="31">
        <f t="shared" ref="H645:H708" si="112">AVERAGEIFS($E:$E,$D:$D,D645,$C:$C,C645)</f>
        <v>208</v>
      </c>
      <c r="I645" s="26">
        <f t="shared" ref="I645:I708" si="113">E645/H645-1</f>
        <v>0.35096153846153855</v>
      </c>
      <c r="J645">
        <v>5</v>
      </c>
      <c r="K645" s="22">
        <v>1405</v>
      </c>
      <c r="L645" s="1">
        <v>45139</v>
      </c>
      <c r="M645" t="s">
        <v>72</v>
      </c>
      <c r="N645">
        <v>329</v>
      </c>
      <c r="O645" t="str">
        <f>VLOOKUP(N645,Клиенты_[],4,FALSE)</f>
        <v>да</v>
      </c>
      <c r="P645" s="35">
        <f>VLOOKUP(N645,Клиенты_[],5,FALSE)</f>
        <v>44653</v>
      </c>
      <c r="Q645" s="23">
        <f t="shared" ref="Q645:Q708" si="114">L645-P645</f>
        <v>486</v>
      </c>
      <c r="R645" t="str">
        <f>VLOOKUP(N645,Клиенты_[],7,FALSE)</f>
        <v>Беларусь</v>
      </c>
      <c r="S645" s="20" t="str">
        <f>VLOOKUP(N645,Клиенты_[],8,FALSE)</f>
        <v>Агафья</v>
      </c>
      <c r="T645" s="20">
        <f t="shared" ref="T645:T708" si="115">COUNTIF(N:N,N645)</f>
        <v>2</v>
      </c>
      <c r="U645" s="20">
        <f t="shared" ref="U645:U708" si="116">SUMIF(N:N,N645,K:K)</f>
        <v>3213</v>
      </c>
      <c r="V645" s="20">
        <f t="shared" ref="V645:V708" si="117">U645/T645</f>
        <v>1606.5</v>
      </c>
      <c r="W645" s="20">
        <f t="shared" ref="W645:W708" si="118">COUNTIF(R:R,R645)</f>
        <v>122</v>
      </c>
      <c r="X645" s="20">
        <f t="shared" si="109"/>
        <v>0.5</v>
      </c>
    </row>
    <row r="646" spans="1:24" x14ac:dyDescent="0.3">
      <c r="A646">
        <v>645</v>
      </c>
      <c r="B646">
        <v>272</v>
      </c>
      <c r="C646" t="str">
        <f>VLOOKUP(Продажи_[[#This Row],[id товара]],Товары_[],3,FALSE)</f>
        <v>Ярмарка</v>
      </c>
      <c r="D646" t="str">
        <f>VLOOKUP(Продажи_[[#This Row],[id товара]],Товары_[],2,FALSE)</f>
        <v>Крупа</v>
      </c>
      <c r="E646" s="22">
        <v>207</v>
      </c>
      <c r="F646" s="21">
        <f t="shared" si="110"/>
        <v>255.11627906976744</v>
      </c>
      <c r="G646" s="26">
        <f t="shared" si="111"/>
        <v>-0.18860528714676394</v>
      </c>
      <c r="H646" s="31">
        <f t="shared" si="112"/>
        <v>252.09090909090909</v>
      </c>
      <c r="I646" s="26">
        <f t="shared" si="113"/>
        <v>-0.1788676523620627</v>
      </c>
      <c r="J646">
        <v>5</v>
      </c>
      <c r="K646" s="22">
        <v>1035</v>
      </c>
      <c r="L646" s="1">
        <v>45074</v>
      </c>
      <c r="M646" t="s">
        <v>81</v>
      </c>
      <c r="N646">
        <v>42</v>
      </c>
      <c r="O646" t="str">
        <f>VLOOKUP(N646,Клиенты_[],4,FALSE)</f>
        <v>да</v>
      </c>
      <c r="P646" s="35">
        <f>VLOOKUP(N646,Клиенты_[],5,FALSE)</f>
        <v>44783</v>
      </c>
      <c r="Q646" s="23">
        <f t="shared" si="114"/>
        <v>291</v>
      </c>
      <c r="R646" t="str">
        <f>VLOOKUP(N646,Клиенты_[],7,FALSE)</f>
        <v>Таджикистан</v>
      </c>
      <c r="S646" s="20" t="str">
        <f>VLOOKUP(N646,Клиенты_[],8,FALSE)</f>
        <v>Панфил</v>
      </c>
      <c r="T646" s="20">
        <f t="shared" si="115"/>
        <v>7</v>
      </c>
      <c r="U646" s="20">
        <f t="shared" si="116"/>
        <v>6110</v>
      </c>
      <c r="V646" s="20">
        <f t="shared" si="117"/>
        <v>872.85714285714289</v>
      </c>
      <c r="W646" s="20">
        <f t="shared" si="118"/>
        <v>186</v>
      </c>
      <c r="X646" s="20">
        <f t="shared" si="109"/>
        <v>0.14285714285714285</v>
      </c>
    </row>
    <row r="647" spans="1:24" x14ac:dyDescent="0.3">
      <c r="A647">
        <v>646</v>
      </c>
      <c r="B647">
        <v>493</v>
      </c>
      <c r="C647" t="str">
        <f>VLOOKUP(Продажи_[[#This Row],[id товара]],Товары_[],3,FALSE)</f>
        <v>Овощной ряд</v>
      </c>
      <c r="D647" t="str">
        <f>VLOOKUP(Продажи_[[#This Row],[id товара]],Товары_[],2,FALSE)</f>
        <v>Овощи</v>
      </c>
      <c r="E647" s="22">
        <v>378</v>
      </c>
      <c r="F647" s="21">
        <f t="shared" si="110"/>
        <v>250.48780487804879</v>
      </c>
      <c r="G647" s="26">
        <f t="shared" si="111"/>
        <v>0.50905550146056466</v>
      </c>
      <c r="H647" s="31">
        <f t="shared" si="112"/>
        <v>303.8235294117647</v>
      </c>
      <c r="I647" s="26">
        <f t="shared" si="113"/>
        <v>0.24414327202323327</v>
      </c>
      <c r="J647">
        <v>2</v>
      </c>
      <c r="K647" s="22">
        <v>756</v>
      </c>
      <c r="L647" s="1">
        <v>45324</v>
      </c>
      <c r="M647" t="s">
        <v>79</v>
      </c>
      <c r="N647">
        <v>229</v>
      </c>
      <c r="O647" t="str">
        <f>VLOOKUP(N647,Клиенты_[],4,FALSE)</f>
        <v>нет</v>
      </c>
      <c r="P647" s="35">
        <f>VLOOKUP(N647,Клиенты_[],5,FALSE)</f>
        <v>44766</v>
      </c>
      <c r="Q647" s="23">
        <f t="shared" si="114"/>
        <v>558</v>
      </c>
      <c r="R647" t="str">
        <f>VLOOKUP(N647,Клиенты_[],7,FALSE)</f>
        <v>Беларусь</v>
      </c>
      <c r="S647" s="20" t="str">
        <f>VLOOKUP(N647,Клиенты_[],8,FALSE)</f>
        <v>Татьяна</v>
      </c>
      <c r="T647" s="20">
        <f t="shared" si="115"/>
        <v>5</v>
      </c>
      <c r="U647" s="20">
        <f t="shared" si="116"/>
        <v>3236</v>
      </c>
      <c r="V647" s="20">
        <f t="shared" si="117"/>
        <v>647.20000000000005</v>
      </c>
      <c r="W647" s="20">
        <f t="shared" si="118"/>
        <v>122</v>
      </c>
      <c r="X647" s="20">
        <f t="shared" si="109"/>
        <v>0.2</v>
      </c>
    </row>
    <row r="648" spans="1:24" x14ac:dyDescent="0.3">
      <c r="A648">
        <v>647</v>
      </c>
      <c r="B648">
        <v>360</v>
      </c>
      <c r="C648" t="str">
        <f>VLOOKUP(Продажи_[[#This Row],[id товара]],Товары_[],3,FALSE)</f>
        <v>Славянская</v>
      </c>
      <c r="D648" t="str">
        <f>VLOOKUP(Продажи_[[#This Row],[id товара]],Товары_[],2,FALSE)</f>
        <v>Соль</v>
      </c>
      <c r="E648" s="22">
        <v>120</v>
      </c>
      <c r="F648" s="21">
        <f t="shared" si="110"/>
        <v>264.8679245283019</v>
      </c>
      <c r="G648" s="26">
        <f t="shared" si="111"/>
        <v>-0.54694400911810803</v>
      </c>
      <c r="H648" s="31">
        <f t="shared" si="112"/>
        <v>236.91666666666666</v>
      </c>
      <c r="I648" s="26">
        <f t="shared" si="113"/>
        <v>-0.49349278930706997</v>
      </c>
      <c r="J648">
        <v>2</v>
      </c>
      <c r="K648" s="22">
        <v>240</v>
      </c>
      <c r="L648" s="1">
        <v>44960</v>
      </c>
      <c r="M648" t="s">
        <v>81</v>
      </c>
      <c r="N648">
        <v>306</v>
      </c>
      <c r="O648" t="str">
        <f>VLOOKUP(N648,Клиенты_[],4,FALSE)</f>
        <v>да</v>
      </c>
      <c r="P648" s="35">
        <f>VLOOKUP(N648,Клиенты_[],5,FALSE)</f>
        <v>44872</v>
      </c>
      <c r="Q648" s="23">
        <f t="shared" si="114"/>
        <v>88</v>
      </c>
      <c r="R648" t="str">
        <f>VLOOKUP(N648,Клиенты_[],7,FALSE)</f>
        <v>Украина</v>
      </c>
      <c r="S648" s="20" t="str">
        <f>VLOOKUP(N648,Клиенты_[],8,FALSE)</f>
        <v>Силантий</v>
      </c>
      <c r="T648" s="20">
        <f t="shared" si="115"/>
        <v>3</v>
      </c>
      <c r="U648" s="20">
        <f t="shared" si="116"/>
        <v>2276</v>
      </c>
      <c r="V648" s="20">
        <f t="shared" si="117"/>
        <v>758.66666666666663</v>
      </c>
      <c r="W648" s="20">
        <f t="shared" si="118"/>
        <v>187</v>
      </c>
      <c r="X648" s="20">
        <f t="shared" si="109"/>
        <v>0.33333333333333331</v>
      </c>
    </row>
    <row r="649" spans="1:24" x14ac:dyDescent="0.3">
      <c r="A649">
        <v>100</v>
      </c>
      <c r="B649">
        <v>244</v>
      </c>
      <c r="C649" t="str">
        <f>VLOOKUP(Продажи_[[#This Row],[id товара]],Товары_[],3,FALSE)</f>
        <v>Сава</v>
      </c>
      <c r="D649" t="str">
        <f>VLOOKUP(Продажи_[[#This Row],[id товара]],Товары_[],2,FALSE)</f>
        <v>Мясо</v>
      </c>
      <c r="E649" s="22">
        <v>57</v>
      </c>
      <c r="F649" s="21">
        <f t="shared" si="110"/>
        <v>271.74545454545455</v>
      </c>
      <c r="G649" s="26">
        <f t="shared" si="111"/>
        <v>-0.79024488157366524</v>
      </c>
      <c r="H649" s="31">
        <f t="shared" si="112"/>
        <v>212.8125</v>
      </c>
      <c r="I649" s="26">
        <f t="shared" si="113"/>
        <v>-0.73215859030837005</v>
      </c>
      <c r="J649">
        <v>3</v>
      </c>
      <c r="K649" s="22">
        <v>171</v>
      </c>
      <c r="L649" s="1">
        <v>45331</v>
      </c>
      <c r="M649" t="s">
        <v>84</v>
      </c>
      <c r="N649">
        <v>359</v>
      </c>
      <c r="O649" t="str">
        <f>VLOOKUP(N649,Клиенты_[],4,FALSE)</f>
        <v>нет</v>
      </c>
      <c r="P649" s="35">
        <f>VLOOKUP(N649,Клиенты_[],5,FALSE)</f>
        <v>44584</v>
      </c>
      <c r="Q649" s="23">
        <f t="shared" si="114"/>
        <v>747</v>
      </c>
      <c r="R649" t="str">
        <f>VLOOKUP(N649,Клиенты_[],7,FALSE)</f>
        <v>Россия</v>
      </c>
      <c r="S649" s="20" t="str">
        <f>VLOOKUP(N649,Клиенты_[],8,FALSE)</f>
        <v>Тимур</v>
      </c>
      <c r="T649" s="20">
        <f t="shared" si="115"/>
        <v>3</v>
      </c>
      <c r="U649" s="20">
        <f t="shared" si="116"/>
        <v>1747</v>
      </c>
      <c r="V649" s="20">
        <f t="shared" si="117"/>
        <v>582.33333333333337</v>
      </c>
      <c r="W649" s="20">
        <f t="shared" si="118"/>
        <v>314</v>
      </c>
      <c r="X649" s="20">
        <f t="shared" si="109"/>
        <v>0.33333333333333331</v>
      </c>
    </row>
    <row r="650" spans="1:24" x14ac:dyDescent="0.3">
      <c r="A650">
        <v>649</v>
      </c>
      <c r="B650">
        <v>292</v>
      </c>
      <c r="C650" t="str">
        <f>VLOOKUP(Продажи_[[#This Row],[id товара]],Товары_[],3,FALSE)</f>
        <v>Дымов</v>
      </c>
      <c r="D650" t="str">
        <f>VLOOKUP(Продажи_[[#This Row],[id товара]],Товары_[],2,FALSE)</f>
        <v>Колбаса</v>
      </c>
      <c r="E650" s="22">
        <v>327</v>
      </c>
      <c r="F650" s="21">
        <f t="shared" si="110"/>
        <v>286.92307692307691</v>
      </c>
      <c r="G650" s="26">
        <f t="shared" si="111"/>
        <v>0.13967828418230566</v>
      </c>
      <c r="H650" s="31">
        <f t="shared" si="112"/>
        <v>312.66666666666669</v>
      </c>
      <c r="I650" s="26">
        <f t="shared" si="113"/>
        <v>4.5842217484008518E-2</v>
      </c>
      <c r="J650">
        <v>5</v>
      </c>
      <c r="K650" s="22">
        <v>1635</v>
      </c>
      <c r="L650" s="1">
        <v>45038</v>
      </c>
      <c r="M650" t="s">
        <v>78</v>
      </c>
      <c r="N650">
        <v>275</v>
      </c>
      <c r="O650" t="str">
        <f>VLOOKUP(N650,Клиенты_[],4,FALSE)</f>
        <v>нет</v>
      </c>
      <c r="P650" s="35">
        <f>VLOOKUP(N650,Клиенты_[],5,FALSE)</f>
        <v>44651</v>
      </c>
      <c r="Q650" s="23">
        <f t="shared" si="114"/>
        <v>387</v>
      </c>
      <c r="R650" t="str">
        <f>VLOOKUP(N650,Клиенты_[],7,FALSE)</f>
        <v>Таджикистан</v>
      </c>
      <c r="S650" s="20" t="str">
        <f>VLOOKUP(N650,Клиенты_[],8,FALSE)</f>
        <v>Андрон</v>
      </c>
      <c r="T650" s="20">
        <f t="shared" si="115"/>
        <v>3</v>
      </c>
      <c r="U650" s="20">
        <f t="shared" si="116"/>
        <v>2221</v>
      </c>
      <c r="V650" s="20">
        <f t="shared" si="117"/>
        <v>740.33333333333337</v>
      </c>
      <c r="W650" s="20">
        <f t="shared" si="118"/>
        <v>186</v>
      </c>
      <c r="X650" s="20">
        <f t="shared" si="109"/>
        <v>0.33333333333333331</v>
      </c>
    </row>
    <row r="651" spans="1:24" x14ac:dyDescent="0.3">
      <c r="A651">
        <v>650</v>
      </c>
      <c r="B651">
        <v>307</v>
      </c>
      <c r="C651" t="str">
        <f>VLOOKUP(Продажи_[[#This Row],[id товара]],Товары_[],3,FALSE)</f>
        <v>Карат</v>
      </c>
      <c r="D651" t="str">
        <f>VLOOKUP(Продажи_[[#This Row],[id товара]],Товары_[],2,FALSE)</f>
        <v>Сыр</v>
      </c>
      <c r="E651" s="22">
        <v>407</v>
      </c>
      <c r="F651" s="21">
        <f t="shared" si="110"/>
        <v>262.63492063492066</v>
      </c>
      <c r="G651" s="26">
        <f t="shared" si="111"/>
        <v>0.54967968088964092</v>
      </c>
      <c r="H651" s="31">
        <f t="shared" si="112"/>
        <v>311.33333333333331</v>
      </c>
      <c r="I651" s="26">
        <f t="shared" si="113"/>
        <v>0.30728051391862965</v>
      </c>
      <c r="J651">
        <v>1</v>
      </c>
      <c r="K651" s="22">
        <v>407</v>
      </c>
      <c r="L651" s="1">
        <v>44950</v>
      </c>
      <c r="M651" t="s">
        <v>78</v>
      </c>
      <c r="N651">
        <v>103</v>
      </c>
      <c r="O651" t="str">
        <f>VLOOKUP(N651,Клиенты_[],4,FALSE)</f>
        <v>да</v>
      </c>
      <c r="P651" s="35">
        <f>VLOOKUP(N651,Клиенты_[],5,FALSE)</f>
        <v>44787</v>
      </c>
      <c r="Q651" s="23">
        <f t="shared" si="114"/>
        <v>163</v>
      </c>
      <c r="R651" t="str">
        <f>VLOOKUP(N651,Клиенты_[],7,FALSE)</f>
        <v>Узбекистан</v>
      </c>
      <c r="S651" s="20" t="str">
        <f>VLOOKUP(N651,Клиенты_[],8,FALSE)</f>
        <v>Панкратий</v>
      </c>
      <c r="T651" s="20">
        <f t="shared" si="115"/>
        <v>4</v>
      </c>
      <c r="U651" s="20">
        <f t="shared" si="116"/>
        <v>2880</v>
      </c>
      <c r="V651" s="20">
        <f t="shared" si="117"/>
        <v>720</v>
      </c>
      <c r="W651" s="20">
        <f t="shared" si="118"/>
        <v>191</v>
      </c>
      <c r="X651" s="20">
        <f t="shared" si="109"/>
        <v>0.25</v>
      </c>
    </row>
    <row r="652" spans="1:24" x14ac:dyDescent="0.3">
      <c r="A652">
        <v>183</v>
      </c>
      <c r="B652">
        <v>385</v>
      </c>
      <c r="C652" t="str">
        <f>VLOOKUP(Продажи_[[#This Row],[id товара]],Товары_[],3,FALSE)</f>
        <v>Макфа</v>
      </c>
      <c r="D652" t="str">
        <f>VLOOKUP(Продажи_[[#This Row],[id товара]],Товары_[],2,FALSE)</f>
        <v>Макароны</v>
      </c>
      <c r="E652" s="22">
        <v>427</v>
      </c>
      <c r="F652" s="21">
        <f t="shared" si="110"/>
        <v>265.47674418604652</v>
      </c>
      <c r="G652" s="26">
        <f t="shared" si="111"/>
        <v>0.60842713853970465</v>
      </c>
      <c r="H652" s="31">
        <f t="shared" si="112"/>
        <v>329.27272727272725</v>
      </c>
      <c r="I652" s="26">
        <f t="shared" si="113"/>
        <v>0.29679734953064618</v>
      </c>
      <c r="J652">
        <v>3</v>
      </c>
      <c r="K652" s="22">
        <v>1281</v>
      </c>
      <c r="L652" s="1">
        <v>44942</v>
      </c>
      <c r="M652" t="s">
        <v>81</v>
      </c>
      <c r="N652">
        <v>359</v>
      </c>
      <c r="O652" t="str">
        <f>VLOOKUP(N652,Клиенты_[],4,FALSE)</f>
        <v>нет</v>
      </c>
      <c r="P652" s="35">
        <f>VLOOKUP(N652,Клиенты_[],5,FALSE)</f>
        <v>44584</v>
      </c>
      <c r="Q652" s="23">
        <f t="shared" si="114"/>
        <v>358</v>
      </c>
      <c r="R652" t="str">
        <f>VLOOKUP(N652,Клиенты_[],7,FALSE)</f>
        <v>Россия</v>
      </c>
      <c r="S652" s="20" t="str">
        <f>VLOOKUP(N652,Клиенты_[],8,FALSE)</f>
        <v>Тимур</v>
      </c>
      <c r="T652" s="20">
        <f t="shared" si="115"/>
        <v>3</v>
      </c>
      <c r="U652" s="20">
        <f t="shared" si="116"/>
        <v>1747</v>
      </c>
      <c r="V652" s="20">
        <f t="shared" si="117"/>
        <v>582.33333333333337</v>
      </c>
      <c r="W652" s="20">
        <f t="shared" si="118"/>
        <v>314</v>
      </c>
      <c r="X652" s="20">
        <f t="shared" si="109"/>
        <v>0.33333333333333331</v>
      </c>
    </row>
    <row r="653" spans="1:24" x14ac:dyDescent="0.3">
      <c r="A653">
        <v>652</v>
      </c>
      <c r="B653">
        <v>112</v>
      </c>
      <c r="C653" t="str">
        <f>VLOOKUP(Продажи_[[#This Row],[id товара]],Товары_[],3,FALSE)</f>
        <v>Беллакт</v>
      </c>
      <c r="D653" t="str">
        <f>VLOOKUP(Продажи_[[#This Row],[id товара]],Товары_[],2,FALSE)</f>
        <v>Молоко</v>
      </c>
      <c r="E653" s="22">
        <v>237</v>
      </c>
      <c r="F653" s="21">
        <f t="shared" si="110"/>
        <v>294.95238095238096</v>
      </c>
      <c r="G653" s="26">
        <f t="shared" si="111"/>
        <v>-0.19648046496609628</v>
      </c>
      <c r="H653" s="31">
        <f t="shared" si="112"/>
        <v>322.54545454545456</v>
      </c>
      <c r="I653" s="26">
        <f t="shared" si="113"/>
        <v>-0.26521984216459982</v>
      </c>
      <c r="J653">
        <v>3</v>
      </c>
      <c r="K653" s="22">
        <v>711</v>
      </c>
      <c r="L653" s="1">
        <v>45079</v>
      </c>
      <c r="M653" t="s">
        <v>82</v>
      </c>
      <c r="N653">
        <v>342</v>
      </c>
      <c r="O653" t="str">
        <f>VLOOKUP(N653,Клиенты_[],4,FALSE)</f>
        <v>да</v>
      </c>
      <c r="P653" s="35">
        <f>VLOOKUP(N653,Клиенты_[],5,FALSE)</f>
        <v>44570</v>
      </c>
      <c r="Q653" s="23">
        <f t="shared" si="114"/>
        <v>509</v>
      </c>
      <c r="R653" t="str">
        <f>VLOOKUP(N653,Клиенты_[],7,FALSE)</f>
        <v>Таджикистан</v>
      </c>
      <c r="S653" s="20" t="str">
        <f>VLOOKUP(N653,Клиенты_[],8,FALSE)</f>
        <v>Фёкла</v>
      </c>
      <c r="T653" s="20">
        <f t="shared" si="115"/>
        <v>4</v>
      </c>
      <c r="U653" s="20">
        <f t="shared" si="116"/>
        <v>4488</v>
      </c>
      <c r="V653" s="20">
        <f t="shared" si="117"/>
        <v>1122</v>
      </c>
      <c r="W653" s="20">
        <f t="shared" si="118"/>
        <v>186</v>
      </c>
      <c r="X653" s="20">
        <f t="shared" si="109"/>
        <v>0.25</v>
      </c>
    </row>
    <row r="654" spans="1:24" x14ac:dyDescent="0.3">
      <c r="A654">
        <v>653</v>
      </c>
      <c r="B654">
        <v>131</v>
      </c>
      <c r="C654" t="str">
        <f>VLOOKUP(Продажи_[[#This Row],[id товара]],Товары_[],3,FALSE)</f>
        <v>Сады Придонья</v>
      </c>
      <c r="D654" t="str">
        <f>VLOOKUP(Продажи_[[#This Row],[id товара]],Товары_[],2,FALSE)</f>
        <v>Сок</v>
      </c>
      <c r="E654" s="22">
        <v>116</v>
      </c>
      <c r="F654" s="21">
        <f t="shared" si="110"/>
        <v>268.60344827586209</v>
      </c>
      <c r="G654" s="26">
        <f t="shared" si="111"/>
        <v>-0.568136594133128</v>
      </c>
      <c r="H654" s="31">
        <f t="shared" si="112"/>
        <v>254.18181818181819</v>
      </c>
      <c r="I654" s="26">
        <f t="shared" si="113"/>
        <v>-0.54363376251788265</v>
      </c>
      <c r="J654">
        <v>5</v>
      </c>
      <c r="K654" s="22">
        <v>580</v>
      </c>
      <c r="L654" s="1">
        <v>45184</v>
      </c>
      <c r="M654" t="s">
        <v>67</v>
      </c>
      <c r="N654">
        <v>246</v>
      </c>
      <c r="O654" t="str">
        <f>VLOOKUP(N654,Клиенты_[],4,FALSE)</f>
        <v>нет</v>
      </c>
      <c r="P654" s="35">
        <f>VLOOKUP(N654,Клиенты_[],5,FALSE)</f>
        <v>44805</v>
      </c>
      <c r="Q654" s="23">
        <f t="shared" si="114"/>
        <v>379</v>
      </c>
      <c r="R654" t="str">
        <f>VLOOKUP(N654,Клиенты_[],7,FALSE)</f>
        <v>Узбекистан</v>
      </c>
      <c r="S654" s="20" t="str">
        <f>VLOOKUP(N654,Клиенты_[],8,FALSE)</f>
        <v>Евфросиния</v>
      </c>
      <c r="T654" s="20">
        <f t="shared" si="115"/>
        <v>3</v>
      </c>
      <c r="U654" s="20">
        <f t="shared" si="116"/>
        <v>2466</v>
      </c>
      <c r="V654" s="20">
        <f t="shared" si="117"/>
        <v>822</v>
      </c>
      <c r="W654" s="20">
        <f t="shared" si="118"/>
        <v>191</v>
      </c>
      <c r="X654" s="20">
        <f t="shared" si="109"/>
        <v>0.33333333333333331</v>
      </c>
    </row>
    <row r="655" spans="1:24" x14ac:dyDescent="0.3">
      <c r="A655">
        <v>427</v>
      </c>
      <c r="B655">
        <v>116</v>
      </c>
      <c r="C655" t="str">
        <f>VLOOKUP(Продажи_[[#This Row],[id товара]],Товары_[],3,FALSE)</f>
        <v>Экстра</v>
      </c>
      <c r="D655" t="str">
        <f>VLOOKUP(Продажи_[[#This Row],[id товара]],Товары_[],2,FALSE)</f>
        <v>Соль</v>
      </c>
      <c r="E655" s="22">
        <v>295</v>
      </c>
      <c r="F655" s="21">
        <f t="shared" si="110"/>
        <v>264.8679245283019</v>
      </c>
      <c r="G655" s="26">
        <f t="shared" si="111"/>
        <v>0.11376264425131777</v>
      </c>
      <c r="H655" s="31">
        <f t="shared" si="112"/>
        <v>320.84615384615387</v>
      </c>
      <c r="I655" s="26">
        <f t="shared" si="113"/>
        <v>-8.0556221529609284E-2</v>
      </c>
      <c r="J655">
        <v>1</v>
      </c>
      <c r="K655" s="22">
        <v>295</v>
      </c>
      <c r="L655" s="1">
        <v>45336</v>
      </c>
      <c r="M655" t="s">
        <v>68</v>
      </c>
      <c r="N655">
        <v>359</v>
      </c>
      <c r="O655" t="str">
        <f>VLOOKUP(N655,Клиенты_[],4,FALSE)</f>
        <v>нет</v>
      </c>
      <c r="P655" s="35">
        <f>VLOOKUP(N655,Клиенты_[],5,FALSE)</f>
        <v>44584</v>
      </c>
      <c r="Q655" s="23">
        <f t="shared" si="114"/>
        <v>752</v>
      </c>
      <c r="R655" t="str">
        <f>VLOOKUP(N655,Клиенты_[],7,FALSE)</f>
        <v>Россия</v>
      </c>
      <c r="S655" s="20" t="str">
        <f>VLOOKUP(N655,Клиенты_[],8,FALSE)</f>
        <v>Тимур</v>
      </c>
      <c r="T655" s="20">
        <f t="shared" si="115"/>
        <v>3</v>
      </c>
      <c r="U655" s="20">
        <f t="shared" si="116"/>
        <v>1747</v>
      </c>
      <c r="V655" s="20">
        <f t="shared" si="117"/>
        <v>582.33333333333337</v>
      </c>
      <c r="W655" s="20">
        <f t="shared" si="118"/>
        <v>314</v>
      </c>
      <c r="X655" s="20">
        <f t="shared" si="109"/>
        <v>0.33333333333333331</v>
      </c>
    </row>
    <row r="656" spans="1:24" x14ac:dyDescent="0.3">
      <c r="A656">
        <v>655</v>
      </c>
      <c r="B656">
        <v>39</v>
      </c>
      <c r="C656" t="str">
        <f>VLOOKUP(Продажи_[[#This Row],[id товара]],Товары_[],3,FALSE)</f>
        <v>Сырная долина</v>
      </c>
      <c r="D656" t="str">
        <f>VLOOKUP(Продажи_[[#This Row],[id товара]],Товары_[],2,FALSE)</f>
        <v>Сыр</v>
      </c>
      <c r="E656" s="22">
        <v>375</v>
      </c>
      <c r="F656" s="21">
        <f t="shared" si="110"/>
        <v>262.63492063492066</v>
      </c>
      <c r="G656" s="26">
        <f t="shared" si="111"/>
        <v>0.4278375438172366</v>
      </c>
      <c r="H656" s="31">
        <f t="shared" si="112"/>
        <v>271</v>
      </c>
      <c r="I656" s="26">
        <f t="shared" si="113"/>
        <v>0.38376383763837629</v>
      </c>
      <c r="J656">
        <v>2</v>
      </c>
      <c r="K656" s="22">
        <v>750</v>
      </c>
      <c r="L656" s="1">
        <v>45289</v>
      </c>
      <c r="M656" t="s">
        <v>79</v>
      </c>
      <c r="N656">
        <v>366</v>
      </c>
      <c r="O656" t="str">
        <f>VLOOKUP(N656,Клиенты_[],4,FALSE)</f>
        <v>нет</v>
      </c>
      <c r="P656" s="35">
        <f>VLOOKUP(N656,Клиенты_[],5,FALSE)</f>
        <v>44827</v>
      </c>
      <c r="Q656" s="23">
        <f t="shared" si="114"/>
        <v>462</v>
      </c>
      <c r="R656" t="str">
        <f>VLOOKUP(N656,Клиенты_[],7,FALSE)</f>
        <v>Узбекистан</v>
      </c>
      <c r="S656" s="20" t="str">
        <f>VLOOKUP(N656,Клиенты_[],8,FALSE)</f>
        <v>Анна</v>
      </c>
      <c r="T656" s="20">
        <f t="shared" si="115"/>
        <v>4</v>
      </c>
      <c r="U656" s="20">
        <f t="shared" si="116"/>
        <v>2813</v>
      </c>
      <c r="V656" s="20">
        <f t="shared" si="117"/>
        <v>703.25</v>
      </c>
      <c r="W656" s="20">
        <f t="shared" si="118"/>
        <v>191</v>
      </c>
      <c r="X656" s="20">
        <f t="shared" si="109"/>
        <v>0.25</v>
      </c>
    </row>
    <row r="657" spans="1:24" x14ac:dyDescent="0.3">
      <c r="A657">
        <v>656</v>
      </c>
      <c r="B657">
        <v>481</v>
      </c>
      <c r="C657" t="str">
        <f>VLOOKUP(Продажи_[[#This Row],[id товара]],Товары_[],3,FALSE)</f>
        <v>Pringles</v>
      </c>
      <c r="D657" t="str">
        <f>VLOOKUP(Продажи_[[#This Row],[id товара]],Товары_[],2,FALSE)</f>
        <v>Чипсы</v>
      </c>
      <c r="E657" s="22">
        <v>374</v>
      </c>
      <c r="F657" s="21">
        <f t="shared" si="110"/>
        <v>273.72549019607845</v>
      </c>
      <c r="G657" s="26">
        <f t="shared" si="111"/>
        <v>0.36633237822349551</v>
      </c>
      <c r="H657" s="31">
        <f t="shared" si="112"/>
        <v>280.23809523809524</v>
      </c>
      <c r="I657" s="26">
        <f t="shared" si="113"/>
        <v>0.33457943925233646</v>
      </c>
      <c r="J657">
        <v>5</v>
      </c>
      <c r="K657" s="22">
        <v>1870</v>
      </c>
      <c r="L657" s="1">
        <v>45099</v>
      </c>
      <c r="M657" t="s">
        <v>79</v>
      </c>
      <c r="N657">
        <v>254</v>
      </c>
      <c r="O657" t="str">
        <f>VLOOKUP(N657,Клиенты_[],4,FALSE)</f>
        <v>да</v>
      </c>
      <c r="P657" s="35">
        <f>VLOOKUP(N657,Клиенты_[],5,FALSE)</f>
        <v>44862</v>
      </c>
      <c r="Q657" s="23">
        <f t="shared" si="114"/>
        <v>237</v>
      </c>
      <c r="R657" t="str">
        <f>VLOOKUP(N657,Клиенты_[],7,FALSE)</f>
        <v>Беларусь</v>
      </c>
      <c r="S657" s="20" t="str">
        <f>VLOOKUP(N657,Клиенты_[],8,FALSE)</f>
        <v>Любовь</v>
      </c>
      <c r="T657" s="20">
        <f t="shared" si="115"/>
        <v>3</v>
      </c>
      <c r="U657" s="20">
        <f t="shared" si="116"/>
        <v>4234</v>
      </c>
      <c r="V657" s="20">
        <f t="shared" si="117"/>
        <v>1411.3333333333333</v>
      </c>
      <c r="W657" s="20">
        <f t="shared" si="118"/>
        <v>122</v>
      </c>
      <c r="X657" s="20">
        <f t="shared" si="109"/>
        <v>0.33333333333333331</v>
      </c>
    </row>
    <row r="658" spans="1:24" x14ac:dyDescent="0.3">
      <c r="A658">
        <v>657</v>
      </c>
      <c r="B658">
        <v>438</v>
      </c>
      <c r="C658" t="str">
        <f>VLOOKUP(Продажи_[[#This Row],[id товара]],Товары_[],3,FALSE)</f>
        <v>Nescafe</v>
      </c>
      <c r="D658" t="str">
        <f>VLOOKUP(Продажи_[[#This Row],[id товара]],Товары_[],2,FALSE)</f>
        <v>Кофе</v>
      </c>
      <c r="E658" s="22">
        <v>81</v>
      </c>
      <c r="F658" s="21">
        <f t="shared" si="110"/>
        <v>249.02380952380952</v>
      </c>
      <c r="G658" s="26">
        <f t="shared" si="111"/>
        <v>-0.67472989769576441</v>
      </c>
      <c r="H658" s="31">
        <f t="shared" si="112"/>
        <v>256.89999999999998</v>
      </c>
      <c r="I658" s="26">
        <f t="shared" si="113"/>
        <v>-0.68470221876216431</v>
      </c>
      <c r="J658">
        <v>4</v>
      </c>
      <c r="K658" s="22">
        <v>324</v>
      </c>
      <c r="L658" s="1">
        <v>45272</v>
      </c>
      <c r="M658" t="s">
        <v>80</v>
      </c>
      <c r="N658">
        <v>79</v>
      </c>
      <c r="O658" t="str">
        <f>VLOOKUP(N658,Клиенты_[],4,FALSE)</f>
        <v>нет</v>
      </c>
      <c r="P658" s="35">
        <f>VLOOKUP(N658,Клиенты_[],5,FALSE)</f>
        <v>44716</v>
      </c>
      <c r="Q658" s="23">
        <f t="shared" si="114"/>
        <v>556</v>
      </c>
      <c r="R658" t="str">
        <f>VLOOKUP(N658,Клиенты_[],7,FALSE)</f>
        <v>Таджикистан</v>
      </c>
      <c r="S658" s="20" t="str">
        <f>VLOOKUP(N658,Клиенты_[],8,FALSE)</f>
        <v>Анжелика</v>
      </c>
      <c r="T658" s="20">
        <f t="shared" si="115"/>
        <v>3</v>
      </c>
      <c r="U658" s="20">
        <f t="shared" si="116"/>
        <v>1188</v>
      </c>
      <c r="V658" s="20">
        <f t="shared" si="117"/>
        <v>396</v>
      </c>
      <c r="W658" s="20">
        <f t="shared" si="118"/>
        <v>186</v>
      </c>
      <c r="X658" s="20">
        <f t="shared" si="109"/>
        <v>0.33333333333333331</v>
      </c>
    </row>
    <row r="659" spans="1:24" x14ac:dyDescent="0.3">
      <c r="A659">
        <v>658</v>
      </c>
      <c r="B659">
        <v>316</v>
      </c>
      <c r="C659" t="str">
        <f>VLOOKUP(Продажи_[[#This Row],[id товара]],Товары_[],3,FALSE)</f>
        <v>Борилла</v>
      </c>
      <c r="D659" t="str">
        <f>VLOOKUP(Продажи_[[#This Row],[id товара]],Товары_[],2,FALSE)</f>
        <v>Макароны</v>
      </c>
      <c r="E659" s="22">
        <v>428</v>
      </c>
      <c r="F659" s="21">
        <f t="shared" si="110"/>
        <v>265.47674418604652</v>
      </c>
      <c r="G659" s="26">
        <f t="shared" si="111"/>
        <v>0.61219394682668304</v>
      </c>
      <c r="H659" s="31">
        <f t="shared" si="112"/>
        <v>236.27586206896552</v>
      </c>
      <c r="I659" s="26">
        <f t="shared" si="113"/>
        <v>0.8114419147694103</v>
      </c>
      <c r="J659">
        <v>3</v>
      </c>
      <c r="K659" s="22">
        <v>1284</v>
      </c>
      <c r="L659" s="1">
        <v>45387</v>
      </c>
      <c r="M659" t="s">
        <v>69</v>
      </c>
      <c r="N659">
        <v>70</v>
      </c>
      <c r="O659" t="str">
        <f>VLOOKUP(N659,Клиенты_[],4,FALSE)</f>
        <v>да</v>
      </c>
      <c r="P659" s="35">
        <f>VLOOKUP(N659,Клиенты_[],5,FALSE)</f>
        <v>44591</v>
      </c>
      <c r="Q659" s="23">
        <f t="shared" si="114"/>
        <v>796</v>
      </c>
      <c r="R659" t="str">
        <f>VLOOKUP(N659,Клиенты_[],7,FALSE)</f>
        <v>Украина</v>
      </c>
      <c r="S659" s="20" t="str">
        <f>VLOOKUP(N659,Клиенты_[],8,FALSE)</f>
        <v>Эммануил</v>
      </c>
      <c r="T659" s="20">
        <f t="shared" si="115"/>
        <v>2</v>
      </c>
      <c r="U659" s="20">
        <f t="shared" si="116"/>
        <v>2192</v>
      </c>
      <c r="V659" s="20">
        <f t="shared" si="117"/>
        <v>1096</v>
      </c>
      <c r="W659" s="20">
        <f t="shared" si="118"/>
        <v>187</v>
      </c>
      <c r="X659" s="20">
        <f t="shared" si="109"/>
        <v>0.5</v>
      </c>
    </row>
    <row r="660" spans="1:24" x14ac:dyDescent="0.3">
      <c r="A660">
        <v>659</v>
      </c>
      <c r="B660">
        <v>174</v>
      </c>
      <c r="C660" t="str">
        <f>VLOOKUP(Продажи_[[#This Row],[id товара]],Товары_[],3,FALSE)</f>
        <v>Ахмад</v>
      </c>
      <c r="D660" t="str">
        <f>VLOOKUP(Продажи_[[#This Row],[id товара]],Товары_[],2,FALSE)</f>
        <v>Чай</v>
      </c>
      <c r="E660" s="22">
        <v>456</v>
      </c>
      <c r="F660" s="21">
        <f t="shared" si="110"/>
        <v>271.18181818181819</v>
      </c>
      <c r="G660" s="26">
        <f t="shared" si="111"/>
        <v>0.68152866242038224</v>
      </c>
      <c r="H660" s="31">
        <f t="shared" si="112"/>
        <v>243.3</v>
      </c>
      <c r="I660" s="26">
        <f t="shared" si="113"/>
        <v>0.87422934648581996</v>
      </c>
      <c r="J660">
        <v>3</v>
      </c>
      <c r="K660" s="22">
        <v>1368</v>
      </c>
      <c r="L660" s="1">
        <v>45282</v>
      </c>
      <c r="M660" t="s">
        <v>83</v>
      </c>
      <c r="N660">
        <v>76</v>
      </c>
      <c r="O660" t="str">
        <f>VLOOKUP(N660,Клиенты_[],4,FALSE)</f>
        <v>да</v>
      </c>
      <c r="P660" s="35">
        <f>VLOOKUP(N660,Клиенты_[],5,FALSE)</f>
        <v>44575</v>
      </c>
      <c r="Q660" s="23">
        <f t="shared" si="114"/>
        <v>707</v>
      </c>
      <c r="R660" t="str">
        <f>VLOOKUP(N660,Клиенты_[],7,FALSE)</f>
        <v>Беларусь</v>
      </c>
      <c r="S660" s="20" t="str">
        <f>VLOOKUP(N660,Клиенты_[],8,FALSE)</f>
        <v>Василиса</v>
      </c>
      <c r="T660" s="20">
        <f t="shared" si="115"/>
        <v>3</v>
      </c>
      <c r="U660" s="20">
        <f t="shared" si="116"/>
        <v>2148</v>
      </c>
      <c r="V660" s="20">
        <f t="shared" si="117"/>
        <v>716</v>
      </c>
      <c r="W660" s="20">
        <f t="shared" si="118"/>
        <v>122</v>
      </c>
      <c r="X660" s="20">
        <f t="shared" si="109"/>
        <v>0.33333333333333331</v>
      </c>
    </row>
    <row r="661" spans="1:24" x14ac:dyDescent="0.3">
      <c r="A661">
        <v>132</v>
      </c>
      <c r="B661">
        <v>237</v>
      </c>
      <c r="C661" t="str">
        <f>VLOOKUP(Продажи_[[#This Row],[id товара]],Товары_[],3,FALSE)</f>
        <v>Рот Фронт</v>
      </c>
      <c r="D661" t="str">
        <f>VLOOKUP(Продажи_[[#This Row],[id товара]],Товары_[],2,FALSE)</f>
        <v>Конфеты</v>
      </c>
      <c r="E661" s="22">
        <v>348</v>
      </c>
      <c r="F661" s="21">
        <f t="shared" si="110"/>
        <v>267.85483870967744</v>
      </c>
      <c r="G661" s="26">
        <f t="shared" si="111"/>
        <v>0.29921117601011615</v>
      </c>
      <c r="H661" s="31">
        <f t="shared" si="112"/>
        <v>288.23809523809524</v>
      </c>
      <c r="I661" s="26">
        <f t="shared" si="113"/>
        <v>0.20733520568313235</v>
      </c>
      <c r="J661">
        <v>2</v>
      </c>
      <c r="K661" s="22">
        <v>696</v>
      </c>
      <c r="L661" s="1">
        <v>45384</v>
      </c>
      <c r="M661" t="s">
        <v>67</v>
      </c>
      <c r="N661">
        <v>362</v>
      </c>
      <c r="O661" t="str">
        <f>VLOOKUP(N661,Клиенты_[],4,FALSE)</f>
        <v>нет</v>
      </c>
      <c r="P661" s="35">
        <f>VLOOKUP(N661,Клиенты_[],5,FALSE)</f>
        <v>44916</v>
      </c>
      <c r="Q661" s="23">
        <f t="shared" si="114"/>
        <v>468</v>
      </c>
      <c r="R661" t="str">
        <f>VLOOKUP(N661,Клиенты_[],7,FALSE)</f>
        <v>Россия</v>
      </c>
      <c r="S661" s="20" t="str">
        <f>VLOOKUP(N661,Клиенты_[],8,FALSE)</f>
        <v>Авдей</v>
      </c>
      <c r="T661" s="20">
        <f t="shared" si="115"/>
        <v>3</v>
      </c>
      <c r="U661" s="20">
        <f t="shared" si="116"/>
        <v>2056</v>
      </c>
      <c r="V661" s="20">
        <f t="shared" si="117"/>
        <v>685.33333333333337</v>
      </c>
      <c r="W661" s="20">
        <f t="shared" si="118"/>
        <v>314</v>
      </c>
      <c r="X661" s="20">
        <f t="shared" si="109"/>
        <v>0.33333333333333331</v>
      </c>
    </row>
    <row r="662" spans="1:24" x14ac:dyDescent="0.3">
      <c r="A662">
        <v>661</v>
      </c>
      <c r="B662">
        <v>269</v>
      </c>
      <c r="C662" t="str">
        <f>VLOOKUP(Продажи_[[#This Row],[id товара]],Товары_[],3,FALSE)</f>
        <v>Русский сахар</v>
      </c>
      <c r="D662" t="str">
        <f>VLOOKUP(Продажи_[[#This Row],[id товара]],Товары_[],2,FALSE)</f>
        <v>Сахар</v>
      </c>
      <c r="E662" s="22">
        <v>455</v>
      </c>
      <c r="F662" s="21">
        <f t="shared" si="110"/>
        <v>252.76271186440678</v>
      </c>
      <c r="G662" s="26">
        <f t="shared" si="111"/>
        <v>0.80010728894253336</v>
      </c>
      <c r="H662" s="31">
        <f t="shared" si="112"/>
        <v>293.41176470588238</v>
      </c>
      <c r="I662" s="26">
        <f t="shared" si="113"/>
        <v>0.55072173215717712</v>
      </c>
      <c r="J662">
        <v>5</v>
      </c>
      <c r="K662" s="22">
        <v>2275</v>
      </c>
      <c r="L662" s="1">
        <v>45104</v>
      </c>
      <c r="M662" t="s">
        <v>74</v>
      </c>
      <c r="N662">
        <v>345</v>
      </c>
      <c r="O662" t="str">
        <f>VLOOKUP(N662,Клиенты_[],4,FALSE)</f>
        <v>да</v>
      </c>
      <c r="P662" s="35">
        <f>VLOOKUP(N662,Клиенты_[],5,FALSE)</f>
        <v>44705</v>
      </c>
      <c r="Q662" s="23">
        <f t="shared" si="114"/>
        <v>399</v>
      </c>
      <c r="R662" t="str">
        <f>VLOOKUP(N662,Клиенты_[],7,FALSE)</f>
        <v>Беларусь</v>
      </c>
      <c r="S662" s="20" t="str">
        <f>VLOOKUP(N662,Клиенты_[],8,FALSE)</f>
        <v>Лыткина</v>
      </c>
      <c r="T662" s="20">
        <f t="shared" si="115"/>
        <v>2</v>
      </c>
      <c r="U662" s="20">
        <f t="shared" si="116"/>
        <v>3935</v>
      </c>
      <c r="V662" s="20">
        <f t="shared" si="117"/>
        <v>1967.5</v>
      </c>
      <c r="W662" s="20">
        <f t="shared" si="118"/>
        <v>122</v>
      </c>
      <c r="X662" s="20">
        <f t="shared" si="109"/>
        <v>0.5</v>
      </c>
    </row>
    <row r="663" spans="1:24" x14ac:dyDescent="0.3">
      <c r="A663">
        <v>662</v>
      </c>
      <c r="B663">
        <v>461</v>
      </c>
      <c r="C663" t="str">
        <f>VLOOKUP(Продажи_[[#This Row],[id товара]],Товары_[],3,FALSE)</f>
        <v>Green Garden</v>
      </c>
      <c r="D663" t="str">
        <f>VLOOKUP(Продажи_[[#This Row],[id товара]],Товары_[],2,FALSE)</f>
        <v>Фрукты</v>
      </c>
      <c r="E663" s="22">
        <v>388</v>
      </c>
      <c r="F663" s="21">
        <f t="shared" si="110"/>
        <v>274.16279069767444</v>
      </c>
      <c r="G663" s="26">
        <f t="shared" si="111"/>
        <v>0.41521757570616669</v>
      </c>
      <c r="H663" s="31">
        <f t="shared" si="112"/>
        <v>369.2</v>
      </c>
      <c r="I663" s="26">
        <f t="shared" si="113"/>
        <v>5.0920910075839654E-2</v>
      </c>
      <c r="J663">
        <v>4</v>
      </c>
      <c r="K663" s="22">
        <v>1552</v>
      </c>
      <c r="L663" s="1">
        <v>45293</v>
      </c>
      <c r="M663" t="s">
        <v>75</v>
      </c>
      <c r="N663">
        <v>303</v>
      </c>
      <c r="O663" t="str">
        <f>VLOOKUP(N663,Клиенты_[],4,FALSE)</f>
        <v>нет</v>
      </c>
      <c r="P663" s="35">
        <f>VLOOKUP(N663,Клиенты_[],5,FALSE)</f>
        <v>44689</v>
      </c>
      <c r="Q663" s="23">
        <f t="shared" si="114"/>
        <v>604</v>
      </c>
      <c r="R663" t="str">
        <f>VLOOKUP(N663,Клиенты_[],7,FALSE)</f>
        <v>Узбекистан</v>
      </c>
      <c r="S663" s="20" t="str">
        <f>VLOOKUP(N663,Клиенты_[],8,FALSE)</f>
        <v>Чеслав</v>
      </c>
      <c r="T663" s="20">
        <f t="shared" si="115"/>
        <v>2</v>
      </c>
      <c r="U663" s="20">
        <f t="shared" si="116"/>
        <v>1914</v>
      </c>
      <c r="V663" s="20">
        <f t="shared" si="117"/>
        <v>957</v>
      </c>
      <c r="W663" s="20">
        <f t="shared" si="118"/>
        <v>191</v>
      </c>
      <c r="X663" s="20">
        <f t="shared" si="109"/>
        <v>0.5</v>
      </c>
    </row>
    <row r="664" spans="1:24" x14ac:dyDescent="0.3">
      <c r="A664">
        <v>499</v>
      </c>
      <c r="B664">
        <v>396</v>
      </c>
      <c r="C664" t="str">
        <f>VLOOKUP(Продажи_[[#This Row],[id товара]],Товары_[],3,FALSE)</f>
        <v>Домик в деревне</v>
      </c>
      <c r="D664" t="str">
        <f>VLOOKUP(Продажи_[[#This Row],[id товара]],Товары_[],2,FALSE)</f>
        <v>Молоко</v>
      </c>
      <c r="E664" s="22">
        <v>482</v>
      </c>
      <c r="F664" s="21">
        <f t="shared" si="110"/>
        <v>294.95238095238096</v>
      </c>
      <c r="G664" s="26">
        <f t="shared" si="111"/>
        <v>0.63416209234743293</v>
      </c>
      <c r="H664" s="31">
        <f t="shared" si="112"/>
        <v>274.77777777777777</v>
      </c>
      <c r="I664" s="26">
        <f t="shared" si="113"/>
        <v>0.75414476344520831</v>
      </c>
      <c r="J664">
        <v>2</v>
      </c>
      <c r="K664" s="22">
        <v>964</v>
      </c>
      <c r="L664" s="1">
        <v>45408</v>
      </c>
      <c r="M664" t="s">
        <v>78</v>
      </c>
      <c r="N664">
        <v>362</v>
      </c>
      <c r="O664" t="str">
        <f>VLOOKUP(N664,Клиенты_[],4,FALSE)</f>
        <v>нет</v>
      </c>
      <c r="P664" s="35">
        <f>VLOOKUP(N664,Клиенты_[],5,FALSE)</f>
        <v>44916</v>
      </c>
      <c r="Q664" s="23">
        <f t="shared" si="114"/>
        <v>492</v>
      </c>
      <c r="R664" t="str">
        <f>VLOOKUP(N664,Клиенты_[],7,FALSE)</f>
        <v>Россия</v>
      </c>
      <c r="S664" s="20" t="str">
        <f>VLOOKUP(N664,Клиенты_[],8,FALSE)</f>
        <v>Авдей</v>
      </c>
      <c r="T664" s="20">
        <f t="shared" si="115"/>
        <v>3</v>
      </c>
      <c r="U664" s="20">
        <f t="shared" si="116"/>
        <v>2056</v>
      </c>
      <c r="V664" s="20">
        <f t="shared" si="117"/>
        <v>685.33333333333337</v>
      </c>
      <c r="W664" s="20">
        <f t="shared" si="118"/>
        <v>314</v>
      </c>
      <c r="X664" s="20">
        <f t="shared" si="109"/>
        <v>0.33333333333333331</v>
      </c>
    </row>
    <row r="665" spans="1:24" x14ac:dyDescent="0.3">
      <c r="A665">
        <v>664</v>
      </c>
      <c r="B665">
        <v>386</v>
      </c>
      <c r="C665" t="str">
        <f>VLOOKUP(Продажи_[[#This Row],[id товара]],Товары_[],3,FALSE)</f>
        <v>Увелка</v>
      </c>
      <c r="D665" t="str">
        <f>VLOOKUP(Продажи_[[#This Row],[id товара]],Товары_[],2,FALSE)</f>
        <v>Крупа</v>
      </c>
      <c r="E665" s="22">
        <v>295</v>
      </c>
      <c r="F665" s="21">
        <f t="shared" si="110"/>
        <v>255.11627906976744</v>
      </c>
      <c r="G665" s="26">
        <f t="shared" si="111"/>
        <v>0.15633546034639934</v>
      </c>
      <c r="H665" s="31">
        <f t="shared" si="112"/>
        <v>251.91666666666666</v>
      </c>
      <c r="I665" s="26">
        <f t="shared" si="113"/>
        <v>0.17102216341382737</v>
      </c>
      <c r="J665">
        <v>3</v>
      </c>
      <c r="K665" s="22">
        <v>885</v>
      </c>
      <c r="L665" s="1">
        <v>45194</v>
      </c>
      <c r="M665" t="s">
        <v>77</v>
      </c>
      <c r="N665">
        <v>25</v>
      </c>
      <c r="O665" t="str">
        <f>VLOOKUP(N665,Клиенты_[],4,FALSE)</f>
        <v>да</v>
      </c>
      <c r="P665" s="35">
        <f>VLOOKUP(N665,Клиенты_[],5,FALSE)</f>
        <v>44582</v>
      </c>
      <c r="Q665" s="23">
        <f t="shared" si="114"/>
        <v>612</v>
      </c>
      <c r="R665" t="str">
        <f>VLOOKUP(N665,Клиенты_[],7,FALSE)</f>
        <v>Таджикистан</v>
      </c>
      <c r="S665" s="20" t="str">
        <f>VLOOKUP(N665,Клиенты_[],8,FALSE)</f>
        <v>Аггей</v>
      </c>
      <c r="T665" s="20">
        <f t="shared" si="115"/>
        <v>5</v>
      </c>
      <c r="U665" s="20">
        <f t="shared" si="116"/>
        <v>3684</v>
      </c>
      <c r="V665" s="20">
        <f t="shared" si="117"/>
        <v>736.8</v>
      </c>
      <c r="W665" s="20">
        <f t="shared" si="118"/>
        <v>186</v>
      </c>
      <c r="X665" s="20">
        <f t="shared" si="109"/>
        <v>0.2</v>
      </c>
    </row>
    <row r="666" spans="1:24" x14ac:dyDescent="0.3">
      <c r="A666">
        <v>823</v>
      </c>
      <c r="B666">
        <v>326</v>
      </c>
      <c r="C666" t="str">
        <f>VLOOKUP(Продажи_[[#This Row],[id товара]],Товары_[],3,FALSE)</f>
        <v>Увелка</v>
      </c>
      <c r="D666" t="str">
        <f>VLOOKUP(Продажи_[[#This Row],[id товара]],Товары_[],2,FALSE)</f>
        <v>Крупа</v>
      </c>
      <c r="E666" s="22">
        <v>198</v>
      </c>
      <c r="F666" s="21">
        <f t="shared" si="110"/>
        <v>255.11627906976744</v>
      </c>
      <c r="G666" s="26">
        <f t="shared" si="111"/>
        <v>-0.22388331814038287</v>
      </c>
      <c r="H666" s="31">
        <f t="shared" si="112"/>
        <v>251.91666666666666</v>
      </c>
      <c r="I666" s="26">
        <f t="shared" si="113"/>
        <v>-0.21402580218326162</v>
      </c>
      <c r="J666">
        <v>2</v>
      </c>
      <c r="K666" s="22">
        <v>396</v>
      </c>
      <c r="L666" s="1">
        <v>45396</v>
      </c>
      <c r="M666" t="s">
        <v>68</v>
      </c>
      <c r="N666">
        <v>362</v>
      </c>
      <c r="O666" t="str">
        <f>VLOOKUP(N666,Клиенты_[],4,FALSE)</f>
        <v>нет</v>
      </c>
      <c r="P666" s="35">
        <f>VLOOKUP(N666,Клиенты_[],5,FALSE)</f>
        <v>44916</v>
      </c>
      <c r="Q666" s="23">
        <f t="shared" si="114"/>
        <v>480</v>
      </c>
      <c r="R666" t="str">
        <f>VLOOKUP(N666,Клиенты_[],7,FALSE)</f>
        <v>Россия</v>
      </c>
      <c r="S666" s="20" t="str">
        <f>VLOOKUP(N666,Клиенты_[],8,FALSE)</f>
        <v>Авдей</v>
      </c>
      <c r="T666" s="20">
        <f t="shared" si="115"/>
        <v>3</v>
      </c>
      <c r="U666" s="20">
        <f t="shared" si="116"/>
        <v>2056</v>
      </c>
      <c r="V666" s="20">
        <f t="shared" si="117"/>
        <v>685.33333333333337</v>
      </c>
      <c r="W666" s="20">
        <f t="shared" si="118"/>
        <v>314</v>
      </c>
      <c r="X666" s="20">
        <f t="shared" si="109"/>
        <v>0.33333333333333331</v>
      </c>
    </row>
    <row r="667" spans="1:24" x14ac:dyDescent="0.3">
      <c r="A667">
        <v>139</v>
      </c>
      <c r="B667">
        <v>380</v>
      </c>
      <c r="C667" t="str">
        <f>VLOOKUP(Продажи_[[#This Row],[id товара]],Товары_[],3,FALSE)</f>
        <v>Бабаевский</v>
      </c>
      <c r="D667" t="str">
        <f>VLOOKUP(Продажи_[[#This Row],[id товара]],Товары_[],2,FALSE)</f>
        <v>Конфеты</v>
      </c>
      <c r="E667" s="22">
        <v>344</v>
      </c>
      <c r="F667" s="21">
        <f t="shared" si="110"/>
        <v>267.85483870967744</v>
      </c>
      <c r="G667" s="26">
        <f t="shared" si="111"/>
        <v>0.2842777142168964</v>
      </c>
      <c r="H667" s="31">
        <f t="shared" si="112"/>
        <v>250.25925925925927</v>
      </c>
      <c r="I667" s="26">
        <f t="shared" si="113"/>
        <v>0.37457451531744845</v>
      </c>
      <c r="J667">
        <v>5</v>
      </c>
      <c r="K667" s="22">
        <v>1720</v>
      </c>
      <c r="L667" s="1">
        <v>45189</v>
      </c>
      <c r="M667" t="s">
        <v>69</v>
      </c>
      <c r="N667">
        <v>364</v>
      </c>
      <c r="O667" t="str">
        <f>VLOOKUP(N667,Клиенты_[],4,FALSE)</f>
        <v>да</v>
      </c>
      <c r="P667" s="35">
        <f>VLOOKUP(N667,Клиенты_[],5,FALSE)</f>
        <v>44883</v>
      </c>
      <c r="Q667" s="23">
        <f t="shared" si="114"/>
        <v>306</v>
      </c>
      <c r="R667" t="str">
        <f>VLOOKUP(N667,Клиенты_[],7,FALSE)</f>
        <v>Россия</v>
      </c>
      <c r="S667" s="20" t="str">
        <f>VLOOKUP(N667,Клиенты_[],8,FALSE)</f>
        <v>Евпраксия</v>
      </c>
      <c r="T667" s="20">
        <f t="shared" si="115"/>
        <v>4</v>
      </c>
      <c r="U667" s="20">
        <f t="shared" si="116"/>
        <v>5313</v>
      </c>
      <c r="V667" s="20">
        <f t="shared" si="117"/>
        <v>1328.25</v>
      </c>
      <c r="W667" s="20">
        <f t="shared" si="118"/>
        <v>314</v>
      </c>
      <c r="X667" s="20">
        <f t="shared" si="109"/>
        <v>0.25</v>
      </c>
    </row>
    <row r="668" spans="1:24" x14ac:dyDescent="0.3">
      <c r="A668">
        <v>667</v>
      </c>
      <c r="B668">
        <v>27</v>
      </c>
      <c r="C668" t="str">
        <f>VLOOKUP(Продажи_[[#This Row],[id товара]],Товары_[],3,FALSE)</f>
        <v>Паста Зара</v>
      </c>
      <c r="D668" t="str">
        <f>VLOOKUP(Продажи_[[#This Row],[id товара]],Товары_[],2,FALSE)</f>
        <v>Макароны</v>
      </c>
      <c r="E668" s="22">
        <v>301</v>
      </c>
      <c r="F668" s="21">
        <f t="shared" si="110"/>
        <v>265.47674418604652</v>
      </c>
      <c r="G668" s="26">
        <f t="shared" si="111"/>
        <v>0.13380929438044764</v>
      </c>
      <c r="H668" s="31">
        <f t="shared" si="112"/>
        <v>276.67567567567568</v>
      </c>
      <c r="I668" s="26">
        <f t="shared" si="113"/>
        <v>8.7916381752466632E-2</v>
      </c>
      <c r="J668">
        <v>1</v>
      </c>
      <c r="K668" s="22">
        <v>301</v>
      </c>
      <c r="L668" s="1">
        <v>44931</v>
      </c>
      <c r="M668" t="s">
        <v>79</v>
      </c>
      <c r="N668">
        <v>494</v>
      </c>
      <c r="O668" t="str">
        <f>VLOOKUP(N668,Клиенты_[],4,FALSE)</f>
        <v>нет</v>
      </c>
      <c r="P668" s="35">
        <f>VLOOKUP(N668,Клиенты_[],5,FALSE)</f>
        <v>44738</v>
      </c>
      <c r="Q668" s="23">
        <f t="shared" si="114"/>
        <v>193</v>
      </c>
      <c r="R668" t="str">
        <f>VLOOKUP(N668,Клиенты_[],7,FALSE)</f>
        <v>Беларусь</v>
      </c>
      <c r="S668" s="20" t="str">
        <f>VLOOKUP(N668,Клиенты_[],8,FALSE)</f>
        <v>Анна</v>
      </c>
      <c r="T668" s="20">
        <f t="shared" si="115"/>
        <v>1</v>
      </c>
      <c r="U668" s="20">
        <f t="shared" si="116"/>
        <v>301</v>
      </c>
      <c r="V668" s="20">
        <f t="shared" si="117"/>
        <v>301</v>
      </c>
      <c r="W668" s="20">
        <f t="shared" si="118"/>
        <v>122</v>
      </c>
      <c r="X668" s="20">
        <f t="shared" si="109"/>
        <v>1</v>
      </c>
    </row>
    <row r="669" spans="1:24" x14ac:dyDescent="0.3">
      <c r="A669">
        <v>668</v>
      </c>
      <c r="B669">
        <v>435</v>
      </c>
      <c r="C669" t="str">
        <f>VLOOKUP(Продажи_[[#This Row],[id товара]],Товары_[],3,FALSE)</f>
        <v>Снежана</v>
      </c>
      <c r="D669" t="str">
        <f>VLOOKUP(Продажи_[[#This Row],[id товара]],Товары_[],2,FALSE)</f>
        <v>Мясо</v>
      </c>
      <c r="E669" s="22">
        <v>452</v>
      </c>
      <c r="F669" s="21">
        <f t="shared" si="110"/>
        <v>271.74545454545455</v>
      </c>
      <c r="G669" s="26">
        <f t="shared" si="111"/>
        <v>0.66332128997725137</v>
      </c>
      <c r="H669" s="31">
        <f t="shared" si="112"/>
        <v>272.35294117647061</v>
      </c>
      <c r="I669" s="26">
        <f t="shared" si="113"/>
        <v>0.65961123110151165</v>
      </c>
      <c r="J669">
        <v>4</v>
      </c>
      <c r="K669" s="22">
        <v>1808</v>
      </c>
      <c r="L669" s="1">
        <v>44927</v>
      </c>
      <c r="M669" t="s">
        <v>70</v>
      </c>
      <c r="N669">
        <v>420</v>
      </c>
      <c r="O669" t="str">
        <f>VLOOKUP(N669,Клиенты_[],4,FALSE)</f>
        <v>нет</v>
      </c>
      <c r="P669" s="35">
        <f>VLOOKUP(N669,Клиенты_[],5,FALSE)</f>
        <v>44698</v>
      </c>
      <c r="Q669" s="23">
        <f t="shared" si="114"/>
        <v>229</v>
      </c>
      <c r="R669" t="str">
        <f>VLOOKUP(N669,Клиенты_[],7,FALSE)</f>
        <v>Украина</v>
      </c>
      <c r="S669" s="20" t="str">
        <f>VLOOKUP(N669,Клиенты_[],8,FALSE)</f>
        <v>Евфросиния</v>
      </c>
      <c r="T669" s="20">
        <f t="shared" si="115"/>
        <v>2</v>
      </c>
      <c r="U669" s="20">
        <f t="shared" si="116"/>
        <v>2753</v>
      </c>
      <c r="V669" s="20">
        <f t="shared" si="117"/>
        <v>1376.5</v>
      </c>
      <c r="W669" s="20">
        <f t="shared" si="118"/>
        <v>187</v>
      </c>
      <c r="X669" s="20">
        <f t="shared" si="109"/>
        <v>0.5</v>
      </c>
    </row>
    <row r="670" spans="1:24" x14ac:dyDescent="0.3">
      <c r="A670">
        <v>669</v>
      </c>
      <c r="B670">
        <v>101</v>
      </c>
      <c r="C670" t="str">
        <f>VLOOKUP(Продажи_[[#This Row],[id товара]],Товары_[],3,FALSE)</f>
        <v>Ахмад</v>
      </c>
      <c r="D670" t="str">
        <f>VLOOKUP(Продажи_[[#This Row],[id товара]],Товары_[],2,FALSE)</f>
        <v>Чай</v>
      </c>
      <c r="E670" s="22">
        <v>293</v>
      </c>
      <c r="F670" s="21">
        <f t="shared" si="110"/>
        <v>271.18181818181819</v>
      </c>
      <c r="G670" s="26">
        <f t="shared" si="111"/>
        <v>8.0455916862219201E-2</v>
      </c>
      <c r="H670" s="31">
        <f t="shared" si="112"/>
        <v>243.3</v>
      </c>
      <c r="I670" s="26">
        <f t="shared" si="113"/>
        <v>0.20427455815865181</v>
      </c>
      <c r="J670">
        <v>1</v>
      </c>
      <c r="K670" s="22">
        <v>293</v>
      </c>
      <c r="L670" s="1">
        <v>45165</v>
      </c>
      <c r="M670" t="s">
        <v>79</v>
      </c>
      <c r="N670">
        <v>75</v>
      </c>
      <c r="O670" t="str">
        <f>VLOOKUP(N670,Клиенты_[],4,FALSE)</f>
        <v>нет</v>
      </c>
      <c r="P670" s="35">
        <f>VLOOKUP(N670,Клиенты_[],5,FALSE)</f>
        <v>44796</v>
      </c>
      <c r="Q670" s="23">
        <f t="shared" si="114"/>
        <v>369</v>
      </c>
      <c r="R670" t="str">
        <f>VLOOKUP(N670,Клиенты_[],7,FALSE)</f>
        <v>Украина</v>
      </c>
      <c r="S670" s="20" t="str">
        <f>VLOOKUP(N670,Клиенты_[],8,FALSE)</f>
        <v>Леонид</v>
      </c>
      <c r="T670" s="20">
        <f t="shared" si="115"/>
        <v>5</v>
      </c>
      <c r="U670" s="20">
        <f t="shared" si="116"/>
        <v>3994</v>
      </c>
      <c r="V670" s="20">
        <f t="shared" si="117"/>
        <v>798.8</v>
      </c>
      <c r="W670" s="20">
        <f t="shared" si="118"/>
        <v>187</v>
      </c>
      <c r="X670" s="20">
        <f t="shared" si="109"/>
        <v>0.2</v>
      </c>
    </row>
    <row r="671" spans="1:24" x14ac:dyDescent="0.3">
      <c r="A671">
        <v>670</v>
      </c>
      <c r="B671">
        <v>423</v>
      </c>
      <c r="C671" t="str">
        <f>VLOOKUP(Продажи_[[#This Row],[id товара]],Товары_[],3,FALSE)</f>
        <v>Pringles</v>
      </c>
      <c r="D671" t="str">
        <f>VLOOKUP(Продажи_[[#This Row],[id товара]],Товары_[],2,FALSE)</f>
        <v>Чипсы</v>
      </c>
      <c r="E671" s="22">
        <v>382</v>
      </c>
      <c r="F671" s="21">
        <f t="shared" si="110"/>
        <v>273.72549019607845</v>
      </c>
      <c r="G671" s="26">
        <f t="shared" si="111"/>
        <v>0.39555873925501417</v>
      </c>
      <c r="H671" s="31">
        <f t="shared" si="112"/>
        <v>280.23809523809524</v>
      </c>
      <c r="I671" s="26">
        <f t="shared" si="113"/>
        <v>0.3631265930331351</v>
      </c>
      <c r="J671">
        <v>2</v>
      </c>
      <c r="K671" s="22">
        <v>764</v>
      </c>
      <c r="L671" s="1">
        <v>45283</v>
      </c>
      <c r="M671" t="s">
        <v>73</v>
      </c>
      <c r="N671">
        <v>83</v>
      </c>
      <c r="O671" t="str">
        <f>VLOOKUP(N671,Клиенты_[],4,FALSE)</f>
        <v>да</v>
      </c>
      <c r="P671" s="35">
        <f>VLOOKUP(N671,Клиенты_[],5,FALSE)</f>
        <v>44739</v>
      </c>
      <c r="Q671" s="23">
        <f t="shared" si="114"/>
        <v>544</v>
      </c>
      <c r="R671" t="str">
        <f>VLOOKUP(N671,Клиенты_[],7,FALSE)</f>
        <v>Таджикистан</v>
      </c>
      <c r="S671" s="20" t="str">
        <f>VLOOKUP(N671,Клиенты_[],8,FALSE)</f>
        <v>Трифон</v>
      </c>
      <c r="T671" s="20">
        <f t="shared" si="115"/>
        <v>1</v>
      </c>
      <c r="U671" s="20">
        <f t="shared" si="116"/>
        <v>764</v>
      </c>
      <c r="V671" s="20">
        <f t="shared" si="117"/>
        <v>764</v>
      </c>
      <c r="W671" s="20">
        <f t="shared" si="118"/>
        <v>186</v>
      </c>
      <c r="X671" s="20">
        <f t="shared" si="109"/>
        <v>1</v>
      </c>
    </row>
    <row r="672" spans="1:24" x14ac:dyDescent="0.3">
      <c r="A672">
        <v>671</v>
      </c>
      <c r="B672">
        <v>411</v>
      </c>
      <c r="C672" t="str">
        <f>VLOOKUP(Продажи_[[#This Row],[id товара]],Товары_[],3,FALSE)</f>
        <v>Хлебный Дом</v>
      </c>
      <c r="D672" t="str">
        <f>VLOOKUP(Продажи_[[#This Row],[id товара]],Товары_[],2,FALSE)</f>
        <v>Хлеб</v>
      </c>
      <c r="E672" s="22">
        <v>158</v>
      </c>
      <c r="F672" s="21">
        <f t="shared" si="110"/>
        <v>300.31818181818181</v>
      </c>
      <c r="G672" s="26">
        <f t="shared" si="111"/>
        <v>-0.47389132738005146</v>
      </c>
      <c r="H672" s="31">
        <f t="shared" si="112"/>
        <v>281.73333333333335</v>
      </c>
      <c r="I672" s="26">
        <f t="shared" si="113"/>
        <v>-0.43918599148130621</v>
      </c>
      <c r="J672">
        <v>3</v>
      </c>
      <c r="K672" s="22">
        <v>474</v>
      </c>
      <c r="L672" s="1">
        <v>45070</v>
      </c>
      <c r="M672" t="s">
        <v>73</v>
      </c>
      <c r="N672">
        <v>109</v>
      </c>
      <c r="O672" t="str">
        <f>VLOOKUP(N672,Клиенты_[],4,FALSE)</f>
        <v>да</v>
      </c>
      <c r="P672" s="35">
        <f>VLOOKUP(N672,Клиенты_[],5,FALSE)</f>
        <v>44732</v>
      </c>
      <c r="Q672" s="23">
        <f t="shared" si="114"/>
        <v>338</v>
      </c>
      <c r="R672" t="str">
        <f>VLOOKUP(N672,Клиенты_[],7,FALSE)</f>
        <v>Украина</v>
      </c>
      <c r="S672" s="20" t="str">
        <f>VLOOKUP(N672,Клиенты_[],8,FALSE)</f>
        <v>Людмила</v>
      </c>
      <c r="T672" s="20">
        <f t="shared" si="115"/>
        <v>2</v>
      </c>
      <c r="U672" s="20">
        <f t="shared" si="116"/>
        <v>1369</v>
      </c>
      <c r="V672" s="20">
        <f t="shared" si="117"/>
        <v>684.5</v>
      </c>
      <c r="W672" s="20">
        <f t="shared" si="118"/>
        <v>187</v>
      </c>
      <c r="X672" s="20">
        <f t="shared" si="109"/>
        <v>0.5</v>
      </c>
    </row>
    <row r="673" spans="1:24" x14ac:dyDescent="0.3">
      <c r="A673">
        <v>672</v>
      </c>
      <c r="B673">
        <v>381</v>
      </c>
      <c r="C673" t="str">
        <f>VLOOKUP(Продажи_[[#This Row],[id товара]],Товары_[],3,FALSE)</f>
        <v>Русское море</v>
      </c>
      <c r="D673" t="str">
        <f>VLOOKUP(Продажи_[[#This Row],[id товара]],Товары_[],2,FALSE)</f>
        <v>Рыба</v>
      </c>
      <c r="E673" s="22">
        <v>296</v>
      </c>
      <c r="F673" s="21">
        <f t="shared" si="110"/>
        <v>258.5128205128205</v>
      </c>
      <c r="G673" s="26">
        <f t="shared" si="111"/>
        <v>0.14501091053362436</v>
      </c>
      <c r="H673" s="31">
        <f t="shared" si="112"/>
        <v>292.66666666666669</v>
      </c>
      <c r="I673" s="26">
        <f t="shared" si="113"/>
        <v>1.1389521640090994E-2</v>
      </c>
      <c r="J673">
        <v>4</v>
      </c>
      <c r="K673" s="22">
        <v>1184</v>
      </c>
      <c r="L673" s="1">
        <v>45106</v>
      </c>
      <c r="M673" t="s">
        <v>78</v>
      </c>
      <c r="N673">
        <v>465</v>
      </c>
      <c r="O673" t="str">
        <f>VLOOKUP(N673,Клиенты_[],4,FALSE)</f>
        <v>нет</v>
      </c>
      <c r="P673" s="35">
        <f>VLOOKUP(N673,Клиенты_[],5,FALSE)</f>
        <v>44671</v>
      </c>
      <c r="Q673" s="23">
        <f t="shared" si="114"/>
        <v>435</v>
      </c>
      <c r="R673" t="str">
        <f>VLOOKUP(N673,Клиенты_[],7,FALSE)</f>
        <v>Узбекистан</v>
      </c>
      <c r="S673" s="20" t="str">
        <f>VLOOKUP(N673,Клиенты_[],8,FALSE)</f>
        <v>Евдокия</v>
      </c>
      <c r="T673" s="20">
        <f t="shared" si="115"/>
        <v>2</v>
      </c>
      <c r="U673" s="20">
        <f t="shared" si="116"/>
        <v>2616</v>
      </c>
      <c r="V673" s="20">
        <f t="shared" si="117"/>
        <v>1308</v>
      </c>
      <c r="W673" s="20">
        <f t="shared" si="118"/>
        <v>191</v>
      </c>
      <c r="X673" s="20">
        <f t="shared" si="109"/>
        <v>0.5</v>
      </c>
    </row>
    <row r="674" spans="1:24" x14ac:dyDescent="0.3">
      <c r="A674">
        <v>673</v>
      </c>
      <c r="B674">
        <v>400</v>
      </c>
      <c r="C674" t="str">
        <f>VLOOKUP(Продажи_[[#This Row],[id товара]],Товары_[],3,FALSE)</f>
        <v>Беллакт</v>
      </c>
      <c r="D674" t="str">
        <f>VLOOKUP(Продажи_[[#This Row],[id товара]],Товары_[],2,FALSE)</f>
        <v>Молоко</v>
      </c>
      <c r="E674" s="22">
        <v>345</v>
      </c>
      <c r="F674" s="21">
        <f t="shared" si="110"/>
        <v>294.95238095238096</v>
      </c>
      <c r="G674" s="26">
        <f t="shared" si="111"/>
        <v>0.16968033580884723</v>
      </c>
      <c r="H674" s="31">
        <f t="shared" si="112"/>
        <v>322.54545454545456</v>
      </c>
      <c r="I674" s="26">
        <f t="shared" si="113"/>
        <v>6.9616685456595162E-2</v>
      </c>
      <c r="J674">
        <v>2</v>
      </c>
      <c r="K674" s="22">
        <v>690</v>
      </c>
      <c r="L674" s="1">
        <v>45143</v>
      </c>
      <c r="M674" t="s">
        <v>79</v>
      </c>
      <c r="N674">
        <v>18</v>
      </c>
      <c r="O674" t="str">
        <f>VLOOKUP(N674,Клиенты_[],4,FALSE)</f>
        <v>нет</v>
      </c>
      <c r="P674" s="35">
        <f>VLOOKUP(N674,Клиенты_[],5,FALSE)</f>
        <v>44578</v>
      </c>
      <c r="Q674" s="23">
        <f t="shared" si="114"/>
        <v>565</v>
      </c>
      <c r="R674" t="str">
        <f>VLOOKUP(N674,Клиенты_[],7,FALSE)</f>
        <v>Украина</v>
      </c>
      <c r="S674" s="20" t="str">
        <f>VLOOKUP(N674,Клиенты_[],8,FALSE)</f>
        <v>Кира</v>
      </c>
      <c r="T674" s="20">
        <f t="shared" si="115"/>
        <v>4</v>
      </c>
      <c r="U674" s="20">
        <f t="shared" si="116"/>
        <v>2394</v>
      </c>
      <c r="V674" s="20">
        <f t="shared" si="117"/>
        <v>598.5</v>
      </c>
      <c r="W674" s="20">
        <f t="shared" si="118"/>
        <v>187</v>
      </c>
      <c r="X674" s="20">
        <f t="shared" si="109"/>
        <v>0.25</v>
      </c>
    </row>
    <row r="675" spans="1:24" x14ac:dyDescent="0.3">
      <c r="A675">
        <v>674</v>
      </c>
      <c r="B675">
        <v>389</v>
      </c>
      <c r="C675" t="str">
        <f>VLOOKUP(Продажи_[[#This Row],[id товара]],Товары_[],3,FALSE)</f>
        <v>Ахмад</v>
      </c>
      <c r="D675" t="str">
        <f>VLOOKUP(Продажи_[[#This Row],[id товара]],Товары_[],2,FALSE)</f>
        <v>Чай</v>
      </c>
      <c r="E675" s="22">
        <v>155</v>
      </c>
      <c r="F675" s="21">
        <f t="shared" si="110"/>
        <v>271.18181818181819</v>
      </c>
      <c r="G675" s="26">
        <f t="shared" si="111"/>
        <v>-0.42842775729131743</v>
      </c>
      <c r="H675" s="31">
        <f t="shared" si="112"/>
        <v>243.3</v>
      </c>
      <c r="I675" s="26">
        <f t="shared" si="113"/>
        <v>-0.36292642827784627</v>
      </c>
      <c r="J675">
        <v>4</v>
      </c>
      <c r="K675" s="22">
        <v>620</v>
      </c>
      <c r="L675" s="1">
        <v>45412</v>
      </c>
      <c r="M675" t="s">
        <v>81</v>
      </c>
      <c r="N675">
        <v>376</v>
      </c>
      <c r="O675" t="str">
        <f>VLOOKUP(N675,Клиенты_[],4,FALSE)</f>
        <v>да</v>
      </c>
      <c r="P675" s="35">
        <f>VLOOKUP(N675,Клиенты_[],5,FALSE)</f>
        <v>44730</v>
      </c>
      <c r="Q675" s="23">
        <f t="shared" si="114"/>
        <v>682</v>
      </c>
      <c r="R675" t="str">
        <f>VLOOKUP(N675,Клиенты_[],7,FALSE)</f>
        <v>Беларусь</v>
      </c>
      <c r="S675" s="20" t="str">
        <f>VLOOKUP(N675,Клиенты_[],8,FALSE)</f>
        <v>Лукин</v>
      </c>
      <c r="T675" s="20">
        <f t="shared" si="115"/>
        <v>4</v>
      </c>
      <c r="U675" s="20">
        <f t="shared" si="116"/>
        <v>1722</v>
      </c>
      <c r="V675" s="20">
        <f t="shared" si="117"/>
        <v>430.5</v>
      </c>
      <c r="W675" s="20">
        <f t="shared" si="118"/>
        <v>122</v>
      </c>
      <c r="X675" s="20">
        <f t="shared" si="109"/>
        <v>0.25</v>
      </c>
    </row>
    <row r="676" spans="1:24" x14ac:dyDescent="0.3">
      <c r="A676">
        <v>675</v>
      </c>
      <c r="B676">
        <v>227</v>
      </c>
      <c r="C676" t="str">
        <f>VLOOKUP(Продажи_[[#This Row],[id товара]],Товары_[],3,FALSE)</f>
        <v>Макфа</v>
      </c>
      <c r="D676" t="str">
        <f>VLOOKUP(Продажи_[[#This Row],[id товара]],Товары_[],2,FALSE)</f>
        <v>Макароны</v>
      </c>
      <c r="E676" s="22">
        <v>300</v>
      </c>
      <c r="F676" s="21">
        <f t="shared" si="110"/>
        <v>265.47674418604652</v>
      </c>
      <c r="G676" s="26">
        <f t="shared" si="111"/>
        <v>0.13004248609346947</v>
      </c>
      <c r="H676" s="31">
        <f t="shared" si="112"/>
        <v>329.27272727272725</v>
      </c>
      <c r="I676" s="26">
        <f t="shared" si="113"/>
        <v>-8.8901159580342282E-2</v>
      </c>
      <c r="J676">
        <v>4</v>
      </c>
      <c r="K676" s="22">
        <v>1200</v>
      </c>
      <c r="L676" s="1">
        <v>44991</v>
      </c>
      <c r="M676" t="s">
        <v>73</v>
      </c>
      <c r="N676">
        <v>88</v>
      </c>
      <c r="O676" t="str">
        <f>VLOOKUP(N676,Клиенты_[],4,FALSE)</f>
        <v>да</v>
      </c>
      <c r="P676" s="35">
        <f>VLOOKUP(N676,Клиенты_[],5,FALSE)</f>
        <v>44630</v>
      </c>
      <c r="Q676" s="23">
        <f t="shared" si="114"/>
        <v>361</v>
      </c>
      <c r="R676" t="str">
        <f>VLOOKUP(N676,Клиенты_[],7,FALSE)</f>
        <v>Украина</v>
      </c>
      <c r="S676" s="20" t="str">
        <f>VLOOKUP(N676,Клиенты_[],8,FALSE)</f>
        <v>Севастьян</v>
      </c>
      <c r="T676" s="20">
        <f t="shared" si="115"/>
        <v>5</v>
      </c>
      <c r="U676" s="20">
        <f t="shared" si="116"/>
        <v>4574</v>
      </c>
      <c r="V676" s="20">
        <f t="shared" si="117"/>
        <v>914.8</v>
      </c>
      <c r="W676" s="20">
        <f t="shared" si="118"/>
        <v>187</v>
      </c>
      <c r="X676" s="20">
        <f t="shared" si="109"/>
        <v>0.2</v>
      </c>
    </row>
    <row r="677" spans="1:24" x14ac:dyDescent="0.3">
      <c r="A677">
        <v>502</v>
      </c>
      <c r="B677">
        <v>348</v>
      </c>
      <c r="C677" t="str">
        <f>VLOOKUP(Продажи_[[#This Row],[id товара]],Товары_[],3,FALSE)</f>
        <v>Estrella</v>
      </c>
      <c r="D677" t="str">
        <f>VLOOKUP(Продажи_[[#This Row],[id товара]],Товары_[],2,FALSE)</f>
        <v>Чипсы</v>
      </c>
      <c r="E677" s="22">
        <v>461</v>
      </c>
      <c r="F677" s="21">
        <f t="shared" si="110"/>
        <v>273.72549019607845</v>
      </c>
      <c r="G677" s="26">
        <f t="shared" si="111"/>
        <v>0.68416905444126064</v>
      </c>
      <c r="H677" s="31">
        <f t="shared" si="112"/>
        <v>266.27272727272725</v>
      </c>
      <c r="I677" s="26">
        <f t="shared" si="113"/>
        <v>0.73130761351997275</v>
      </c>
      <c r="J677">
        <v>3</v>
      </c>
      <c r="K677" s="22">
        <v>1383</v>
      </c>
      <c r="L677" s="1">
        <v>45344</v>
      </c>
      <c r="M677" t="s">
        <v>85</v>
      </c>
      <c r="N677">
        <v>364</v>
      </c>
      <c r="O677" t="str">
        <f>VLOOKUP(N677,Клиенты_[],4,FALSE)</f>
        <v>да</v>
      </c>
      <c r="P677" s="35">
        <f>VLOOKUP(N677,Клиенты_[],5,FALSE)</f>
        <v>44883</v>
      </c>
      <c r="Q677" s="23">
        <f t="shared" si="114"/>
        <v>461</v>
      </c>
      <c r="R677" t="str">
        <f>VLOOKUP(N677,Клиенты_[],7,FALSE)</f>
        <v>Россия</v>
      </c>
      <c r="S677" s="20" t="str">
        <f>VLOOKUP(N677,Клиенты_[],8,FALSE)</f>
        <v>Евпраксия</v>
      </c>
      <c r="T677" s="20">
        <f t="shared" si="115"/>
        <v>4</v>
      </c>
      <c r="U677" s="20">
        <f t="shared" si="116"/>
        <v>5313</v>
      </c>
      <c r="V677" s="20">
        <f t="shared" si="117"/>
        <v>1328.25</v>
      </c>
      <c r="W677" s="20">
        <f t="shared" si="118"/>
        <v>314</v>
      </c>
      <c r="X677" s="20">
        <f t="shared" si="109"/>
        <v>0.25</v>
      </c>
    </row>
    <row r="678" spans="1:24" x14ac:dyDescent="0.3">
      <c r="A678">
        <v>571</v>
      </c>
      <c r="B678">
        <v>132</v>
      </c>
      <c r="C678" t="str">
        <f>VLOOKUP(Продажи_[[#This Row],[id товара]],Товары_[],3,FALSE)</f>
        <v>Меридиан</v>
      </c>
      <c r="D678" t="str">
        <f>VLOOKUP(Продажи_[[#This Row],[id товара]],Товары_[],2,FALSE)</f>
        <v>Рыба</v>
      </c>
      <c r="E678" s="22">
        <v>497</v>
      </c>
      <c r="F678" s="21">
        <f t="shared" si="110"/>
        <v>258.5128205128205</v>
      </c>
      <c r="G678" s="26">
        <f t="shared" si="111"/>
        <v>0.92253521126760574</v>
      </c>
      <c r="H678" s="31">
        <f t="shared" si="112"/>
        <v>260.64705882352939</v>
      </c>
      <c r="I678" s="26">
        <f t="shared" si="113"/>
        <v>0.90679304897314394</v>
      </c>
      <c r="J678">
        <v>4</v>
      </c>
      <c r="K678" s="22">
        <v>1988</v>
      </c>
      <c r="L678" s="1">
        <v>44987</v>
      </c>
      <c r="M678" t="s">
        <v>81</v>
      </c>
      <c r="N678">
        <v>364</v>
      </c>
      <c r="O678" t="str">
        <f>VLOOKUP(N678,Клиенты_[],4,FALSE)</f>
        <v>да</v>
      </c>
      <c r="P678" s="35">
        <f>VLOOKUP(N678,Клиенты_[],5,FALSE)</f>
        <v>44883</v>
      </c>
      <c r="Q678" s="23">
        <f t="shared" si="114"/>
        <v>104</v>
      </c>
      <c r="R678" t="str">
        <f>VLOOKUP(N678,Клиенты_[],7,FALSE)</f>
        <v>Россия</v>
      </c>
      <c r="S678" s="20" t="str">
        <f>VLOOKUP(N678,Клиенты_[],8,FALSE)</f>
        <v>Евпраксия</v>
      </c>
      <c r="T678" s="20">
        <f t="shared" si="115"/>
        <v>4</v>
      </c>
      <c r="U678" s="20">
        <f t="shared" si="116"/>
        <v>5313</v>
      </c>
      <c r="V678" s="20">
        <f t="shared" si="117"/>
        <v>1328.25</v>
      </c>
      <c r="W678" s="20">
        <f t="shared" si="118"/>
        <v>314</v>
      </c>
      <c r="X678" s="20">
        <f t="shared" si="109"/>
        <v>0.25</v>
      </c>
    </row>
    <row r="679" spans="1:24" x14ac:dyDescent="0.3">
      <c r="A679">
        <v>678</v>
      </c>
      <c r="B679">
        <v>441</v>
      </c>
      <c r="C679" t="str">
        <f>VLOOKUP(Продажи_[[#This Row],[id товара]],Товары_[],3,FALSE)</f>
        <v>Lipton</v>
      </c>
      <c r="D679" t="str">
        <f>VLOOKUP(Продажи_[[#This Row],[id товара]],Товары_[],2,FALSE)</f>
        <v>Чай</v>
      </c>
      <c r="E679" s="22">
        <v>147</v>
      </c>
      <c r="F679" s="21">
        <f t="shared" si="110"/>
        <v>271.18181818181819</v>
      </c>
      <c r="G679" s="26">
        <f t="shared" si="111"/>
        <v>-0.4579282601407979</v>
      </c>
      <c r="H679" s="31">
        <f t="shared" si="112"/>
        <v>260.15789473684208</v>
      </c>
      <c r="I679" s="26">
        <f t="shared" si="113"/>
        <v>-0.43495852721019623</v>
      </c>
      <c r="J679">
        <v>3</v>
      </c>
      <c r="K679" s="22">
        <v>441</v>
      </c>
      <c r="L679" s="1">
        <v>45117</v>
      </c>
      <c r="M679" t="s">
        <v>76</v>
      </c>
      <c r="N679">
        <v>449</v>
      </c>
      <c r="O679" t="str">
        <f>VLOOKUP(N679,Клиенты_[],4,FALSE)</f>
        <v>нет</v>
      </c>
      <c r="P679" s="35">
        <f>VLOOKUP(N679,Клиенты_[],5,FALSE)</f>
        <v>44645</v>
      </c>
      <c r="Q679" s="23">
        <f t="shared" si="114"/>
        <v>472</v>
      </c>
      <c r="R679" t="str">
        <f>VLOOKUP(N679,Клиенты_[],7,FALSE)</f>
        <v>Таджикистан</v>
      </c>
      <c r="S679" s="20" t="str">
        <f>VLOOKUP(N679,Клиенты_[],8,FALSE)</f>
        <v>Измаил</v>
      </c>
      <c r="T679" s="20">
        <f t="shared" si="115"/>
        <v>4</v>
      </c>
      <c r="U679" s="20">
        <f t="shared" si="116"/>
        <v>1455</v>
      </c>
      <c r="V679" s="20">
        <f t="shared" si="117"/>
        <v>363.75</v>
      </c>
      <c r="W679" s="20">
        <f t="shared" si="118"/>
        <v>186</v>
      </c>
      <c r="X679" s="20">
        <f t="shared" si="109"/>
        <v>0.25</v>
      </c>
    </row>
    <row r="680" spans="1:24" x14ac:dyDescent="0.3">
      <c r="A680">
        <v>679</v>
      </c>
      <c r="B680">
        <v>446</v>
      </c>
      <c r="C680" t="str">
        <f>VLOOKUP(Продажи_[[#This Row],[id товара]],Товары_[],3,FALSE)</f>
        <v>Lay's</v>
      </c>
      <c r="D680" t="str">
        <f>VLOOKUP(Продажи_[[#This Row],[id товара]],Товары_[],2,FALSE)</f>
        <v>Чипсы</v>
      </c>
      <c r="E680" s="22">
        <v>440</v>
      </c>
      <c r="F680" s="21">
        <f t="shared" si="110"/>
        <v>273.72549019607845</v>
      </c>
      <c r="G680" s="26">
        <f t="shared" si="111"/>
        <v>0.60744985673352425</v>
      </c>
      <c r="H680" s="31">
        <f t="shared" si="112"/>
        <v>320.57142857142856</v>
      </c>
      <c r="I680" s="26">
        <f t="shared" si="113"/>
        <v>0.37254901960784315</v>
      </c>
      <c r="J680">
        <v>5</v>
      </c>
      <c r="K680" s="22">
        <v>2200</v>
      </c>
      <c r="L680" s="1">
        <v>45394</v>
      </c>
      <c r="M680" t="s">
        <v>80</v>
      </c>
      <c r="N680">
        <v>197</v>
      </c>
      <c r="O680" t="str">
        <f>VLOOKUP(N680,Клиенты_[],4,FALSE)</f>
        <v>нет</v>
      </c>
      <c r="P680" s="35">
        <f>VLOOKUP(N680,Клиенты_[],5,FALSE)</f>
        <v>44785</v>
      </c>
      <c r="Q680" s="23">
        <f t="shared" si="114"/>
        <v>609</v>
      </c>
      <c r="R680" t="str">
        <f>VLOOKUP(N680,Клиенты_[],7,FALSE)</f>
        <v>Украина</v>
      </c>
      <c r="S680" s="20" t="str">
        <f>VLOOKUP(N680,Клиенты_[],8,FALSE)</f>
        <v>Клавдия</v>
      </c>
      <c r="T680" s="20">
        <f t="shared" si="115"/>
        <v>2</v>
      </c>
      <c r="U680" s="20">
        <f t="shared" si="116"/>
        <v>2539</v>
      </c>
      <c r="V680" s="20">
        <f t="shared" si="117"/>
        <v>1269.5</v>
      </c>
      <c r="W680" s="20">
        <f t="shared" si="118"/>
        <v>187</v>
      </c>
      <c r="X680" s="20">
        <f t="shared" si="109"/>
        <v>0.5</v>
      </c>
    </row>
    <row r="681" spans="1:24" x14ac:dyDescent="0.3">
      <c r="A681">
        <v>680</v>
      </c>
      <c r="B681">
        <v>55</v>
      </c>
      <c r="C681" t="str">
        <f>VLOOKUP(Продажи_[[#This Row],[id товара]],Товары_[],3,FALSE)</f>
        <v>Националь</v>
      </c>
      <c r="D681" t="str">
        <f>VLOOKUP(Продажи_[[#This Row],[id товара]],Товары_[],2,FALSE)</f>
        <v>Крупа</v>
      </c>
      <c r="E681" s="22">
        <v>227</v>
      </c>
      <c r="F681" s="21">
        <f t="shared" si="110"/>
        <v>255.11627906976744</v>
      </c>
      <c r="G681" s="26">
        <f t="shared" si="111"/>
        <v>-0.11020966271649957</v>
      </c>
      <c r="H681" s="31">
        <f t="shared" si="112"/>
        <v>274.28571428571428</v>
      </c>
      <c r="I681" s="26">
        <f t="shared" si="113"/>
        <v>-0.1723958333333333</v>
      </c>
      <c r="J681">
        <v>4</v>
      </c>
      <c r="K681" s="22">
        <v>908</v>
      </c>
      <c r="L681" s="1">
        <v>45338</v>
      </c>
      <c r="M681" t="s">
        <v>66</v>
      </c>
      <c r="N681">
        <v>70</v>
      </c>
      <c r="O681" t="str">
        <f>VLOOKUP(N681,Клиенты_[],4,FALSE)</f>
        <v>да</v>
      </c>
      <c r="P681" s="35">
        <f>VLOOKUP(N681,Клиенты_[],5,FALSE)</f>
        <v>44591</v>
      </c>
      <c r="Q681" s="23">
        <f t="shared" si="114"/>
        <v>747</v>
      </c>
      <c r="R681" t="str">
        <f>VLOOKUP(N681,Клиенты_[],7,FALSE)</f>
        <v>Украина</v>
      </c>
      <c r="S681" s="20" t="str">
        <f>VLOOKUP(N681,Клиенты_[],8,FALSE)</f>
        <v>Эммануил</v>
      </c>
      <c r="T681" s="20">
        <f t="shared" si="115"/>
        <v>2</v>
      </c>
      <c r="U681" s="20">
        <f t="shared" si="116"/>
        <v>2192</v>
      </c>
      <c r="V681" s="20">
        <f t="shared" si="117"/>
        <v>1096</v>
      </c>
      <c r="W681" s="20">
        <f t="shared" si="118"/>
        <v>187</v>
      </c>
      <c r="X681" s="20">
        <f t="shared" si="109"/>
        <v>0.5</v>
      </c>
    </row>
    <row r="682" spans="1:24" x14ac:dyDescent="0.3">
      <c r="A682">
        <v>681</v>
      </c>
      <c r="B682">
        <v>27</v>
      </c>
      <c r="C682" t="str">
        <f>VLOOKUP(Продажи_[[#This Row],[id товара]],Товары_[],3,FALSE)</f>
        <v>Паста Зара</v>
      </c>
      <c r="D682" t="str">
        <f>VLOOKUP(Продажи_[[#This Row],[id товара]],Товары_[],2,FALSE)</f>
        <v>Макароны</v>
      </c>
      <c r="E682" s="22">
        <v>415</v>
      </c>
      <c r="F682" s="21">
        <f t="shared" si="110"/>
        <v>265.47674418604652</v>
      </c>
      <c r="G682" s="26">
        <f t="shared" si="111"/>
        <v>0.5632254390959659</v>
      </c>
      <c r="H682" s="31">
        <f t="shared" si="112"/>
        <v>276.67567567567568</v>
      </c>
      <c r="I682" s="26">
        <f t="shared" si="113"/>
        <v>0.49995115756569297</v>
      </c>
      <c r="J682">
        <v>4</v>
      </c>
      <c r="K682" s="22">
        <v>1660</v>
      </c>
      <c r="L682" s="1">
        <v>45229</v>
      </c>
      <c r="M682" t="s">
        <v>82</v>
      </c>
      <c r="N682">
        <v>345</v>
      </c>
      <c r="O682" t="str">
        <f>VLOOKUP(N682,Клиенты_[],4,FALSE)</f>
        <v>да</v>
      </c>
      <c r="P682" s="35">
        <f>VLOOKUP(N682,Клиенты_[],5,FALSE)</f>
        <v>44705</v>
      </c>
      <c r="Q682" s="23">
        <f t="shared" si="114"/>
        <v>524</v>
      </c>
      <c r="R682" t="str">
        <f>VLOOKUP(N682,Клиенты_[],7,FALSE)</f>
        <v>Беларусь</v>
      </c>
      <c r="S682" s="20" t="str">
        <f>VLOOKUP(N682,Клиенты_[],8,FALSE)</f>
        <v>Лыткина</v>
      </c>
      <c r="T682" s="20">
        <f t="shared" si="115"/>
        <v>2</v>
      </c>
      <c r="U682" s="20">
        <f t="shared" si="116"/>
        <v>3935</v>
      </c>
      <c r="V682" s="20">
        <f t="shared" si="117"/>
        <v>1967.5</v>
      </c>
      <c r="W682" s="20">
        <f t="shared" si="118"/>
        <v>122</v>
      </c>
      <c r="X682" s="20">
        <f t="shared" si="109"/>
        <v>0.5</v>
      </c>
    </row>
    <row r="683" spans="1:24" x14ac:dyDescent="0.3">
      <c r="A683">
        <v>682</v>
      </c>
      <c r="B683">
        <v>110</v>
      </c>
      <c r="C683" t="str">
        <f>VLOOKUP(Продажи_[[#This Row],[id товара]],Товары_[],3,FALSE)</f>
        <v>Паста Зара</v>
      </c>
      <c r="D683" t="str">
        <f>VLOOKUP(Продажи_[[#This Row],[id товара]],Товары_[],2,FALSE)</f>
        <v>Макароны</v>
      </c>
      <c r="E683" s="22">
        <v>84</v>
      </c>
      <c r="F683" s="21">
        <f t="shared" si="110"/>
        <v>265.47674418604652</v>
      </c>
      <c r="G683" s="26">
        <f t="shared" si="111"/>
        <v>-0.68358810389382851</v>
      </c>
      <c r="H683" s="31">
        <f t="shared" si="112"/>
        <v>276.67567567567568</v>
      </c>
      <c r="I683" s="26">
        <f t="shared" si="113"/>
        <v>-0.69639542834814883</v>
      </c>
      <c r="J683">
        <v>5</v>
      </c>
      <c r="K683" s="22">
        <v>420</v>
      </c>
      <c r="L683" s="1">
        <v>45029</v>
      </c>
      <c r="M683" t="s">
        <v>70</v>
      </c>
      <c r="N683">
        <v>225</v>
      </c>
      <c r="O683" t="str">
        <f>VLOOKUP(N683,Клиенты_[],4,FALSE)</f>
        <v>да</v>
      </c>
      <c r="P683" s="35">
        <f>VLOOKUP(N683,Клиенты_[],5,FALSE)</f>
        <v>44827</v>
      </c>
      <c r="Q683" s="23">
        <f t="shared" si="114"/>
        <v>202</v>
      </c>
      <c r="R683" t="str">
        <f>VLOOKUP(N683,Клиенты_[],7,FALSE)</f>
        <v>Беларусь</v>
      </c>
      <c r="S683" s="20" t="str">
        <f>VLOOKUP(N683,Клиенты_[],8,FALSE)</f>
        <v>Зоя</v>
      </c>
      <c r="T683" s="20">
        <f t="shared" si="115"/>
        <v>2</v>
      </c>
      <c r="U683" s="20">
        <f t="shared" si="116"/>
        <v>660</v>
      </c>
      <c r="V683" s="20">
        <f t="shared" si="117"/>
        <v>330</v>
      </c>
      <c r="W683" s="20">
        <f t="shared" si="118"/>
        <v>122</v>
      </c>
      <c r="X683" s="20">
        <f t="shared" si="109"/>
        <v>0.5</v>
      </c>
    </row>
    <row r="684" spans="1:24" x14ac:dyDescent="0.3">
      <c r="A684">
        <v>683</v>
      </c>
      <c r="B684">
        <v>196</v>
      </c>
      <c r="C684" t="str">
        <f>VLOOKUP(Продажи_[[#This Row],[id товара]],Товары_[],3,FALSE)</f>
        <v>Рот Фронт</v>
      </c>
      <c r="D684" t="str">
        <f>VLOOKUP(Продажи_[[#This Row],[id товара]],Товары_[],2,FALSE)</f>
        <v>Конфеты</v>
      </c>
      <c r="E684" s="22">
        <v>196</v>
      </c>
      <c r="F684" s="21">
        <f t="shared" si="110"/>
        <v>267.85483870967744</v>
      </c>
      <c r="G684" s="26">
        <f t="shared" si="111"/>
        <v>-0.26826037213223342</v>
      </c>
      <c r="H684" s="31">
        <f t="shared" si="112"/>
        <v>288.23809523809524</v>
      </c>
      <c r="I684" s="26">
        <f t="shared" si="113"/>
        <v>-0.32000660829340821</v>
      </c>
      <c r="J684">
        <v>4</v>
      </c>
      <c r="K684" s="22">
        <v>784</v>
      </c>
      <c r="L684" s="1">
        <v>44944</v>
      </c>
      <c r="M684" t="s">
        <v>75</v>
      </c>
      <c r="N684">
        <v>8</v>
      </c>
      <c r="O684" t="str">
        <f>VLOOKUP(N684,Клиенты_[],4,FALSE)</f>
        <v>да</v>
      </c>
      <c r="P684" s="35">
        <f>VLOOKUP(N684,Клиенты_[],5,FALSE)</f>
        <v>44883</v>
      </c>
      <c r="Q684" s="23">
        <f t="shared" si="114"/>
        <v>61</v>
      </c>
      <c r="R684" t="str">
        <f>VLOOKUP(N684,Клиенты_[],7,FALSE)</f>
        <v>Беларусь</v>
      </c>
      <c r="S684" s="20" t="str">
        <f>VLOOKUP(N684,Клиенты_[],8,FALSE)</f>
        <v>Ирина</v>
      </c>
      <c r="T684" s="20">
        <f t="shared" si="115"/>
        <v>3</v>
      </c>
      <c r="U684" s="20">
        <f t="shared" si="116"/>
        <v>2514</v>
      </c>
      <c r="V684" s="20">
        <f t="shared" si="117"/>
        <v>838</v>
      </c>
      <c r="W684" s="20">
        <f t="shared" si="118"/>
        <v>122</v>
      </c>
      <c r="X684" s="20">
        <f t="shared" si="109"/>
        <v>0.33333333333333331</v>
      </c>
    </row>
    <row r="685" spans="1:24" x14ac:dyDescent="0.3">
      <c r="A685">
        <v>684</v>
      </c>
      <c r="B685">
        <v>271</v>
      </c>
      <c r="C685" t="str">
        <f>VLOOKUP(Продажи_[[#This Row],[id товара]],Товары_[],3,FALSE)</f>
        <v>Сырная долина</v>
      </c>
      <c r="D685" t="str">
        <f>VLOOKUP(Продажи_[[#This Row],[id товара]],Товары_[],2,FALSE)</f>
        <v>Сыр</v>
      </c>
      <c r="E685" s="22">
        <v>123</v>
      </c>
      <c r="F685" s="21">
        <f t="shared" si="110"/>
        <v>262.63492063492066</v>
      </c>
      <c r="G685" s="26">
        <f t="shared" si="111"/>
        <v>-0.53166928562794635</v>
      </c>
      <c r="H685" s="31">
        <f t="shared" si="112"/>
        <v>271</v>
      </c>
      <c r="I685" s="26">
        <f t="shared" si="113"/>
        <v>-0.54612546125461248</v>
      </c>
      <c r="J685">
        <v>2</v>
      </c>
      <c r="K685" s="22">
        <v>246</v>
      </c>
      <c r="L685" s="1">
        <v>45350</v>
      </c>
      <c r="M685" t="s">
        <v>74</v>
      </c>
      <c r="N685">
        <v>11</v>
      </c>
      <c r="O685" t="str">
        <f>VLOOKUP(N685,Клиенты_[],4,FALSE)</f>
        <v>нет</v>
      </c>
      <c r="P685" s="35">
        <f>VLOOKUP(N685,Клиенты_[],5,FALSE)</f>
        <v>44690</v>
      </c>
      <c r="Q685" s="23">
        <f t="shared" si="114"/>
        <v>660</v>
      </c>
      <c r="R685" t="str">
        <f>VLOOKUP(N685,Клиенты_[],7,FALSE)</f>
        <v>Таджикистан</v>
      </c>
      <c r="S685" s="20" t="str">
        <f>VLOOKUP(N685,Клиенты_[],8,FALSE)</f>
        <v>Силин</v>
      </c>
      <c r="T685" s="20">
        <f t="shared" si="115"/>
        <v>5</v>
      </c>
      <c r="U685" s="20">
        <f t="shared" si="116"/>
        <v>1738</v>
      </c>
      <c r="V685" s="20">
        <f t="shared" si="117"/>
        <v>347.6</v>
      </c>
      <c r="W685" s="20">
        <f t="shared" si="118"/>
        <v>186</v>
      </c>
      <c r="X685" s="20">
        <f t="shared" si="109"/>
        <v>0.2</v>
      </c>
    </row>
    <row r="686" spans="1:24" x14ac:dyDescent="0.3">
      <c r="A686">
        <v>611</v>
      </c>
      <c r="B686">
        <v>25</v>
      </c>
      <c r="C686" t="str">
        <f>VLOOKUP(Продажи_[[#This Row],[id товара]],Товары_[],3,FALSE)</f>
        <v>Русская картошка</v>
      </c>
      <c r="D686" t="str">
        <f>VLOOKUP(Продажи_[[#This Row],[id товара]],Товары_[],2,FALSE)</f>
        <v>Чипсы</v>
      </c>
      <c r="E686" s="22">
        <v>222</v>
      </c>
      <c r="F686" s="21">
        <f t="shared" si="110"/>
        <v>273.72549019607845</v>
      </c>
      <c r="G686" s="26">
        <f t="shared" si="111"/>
        <v>-0.18896848137535827</v>
      </c>
      <c r="H686" s="31">
        <f t="shared" si="112"/>
        <v>241.83333333333334</v>
      </c>
      <c r="I686" s="26">
        <f t="shared" si="113"/>
        <v>-8.2012405237767094E-2</v>
      </c>
      <c r="J686">
        <v>1</v>
      </c>
      <c r="K686" s="22">
        <v>222</v>
      </c>
      <c r="L686" s="1">
        <v>45245</v>
      </c>
      <c r="M686" t="s">
        <v>74</v>
      </c>
      <c r="N686">
        <v>364</v>
      </c>
      <c r="O686" t="str">
        <f>VLOOKUP(N686,Клиенты_[],4,FALSE)</f>
        <v>да</v>
      </c>
      <c r="P686" s="35">
        <f>VLOOKUP(N686,Клиенты_[],5,FALSE)</f>
        <v>44883</v>
      </c>
      <c r="Q686" s="23">
        <f t="shared" si="114"/>
        <v>362</v>
      </c>
      <c r="R686" t="str">
        <f>VLOOKUP(N686,Клиенты_[],7,FALSE)</f>
        <v>Россия</v>
      </c>
      <c r="S686" s="20" t="str">
        <f>VLOOKUP(N686,Клиенты_[],8,FALSE)</f>
        <v>Евпраксия</v>
      </c>
      <c r="T686" s="20">
        <f t="shared" si="115"/>
        <v>4</v>
      </c>
      <c r="U686" s="20">
        <f t="shared" si="116"/>
        <v>5313</v>
      </c>
      <c r="V686" s="20">
        <f t="shared" si="117"/>
        <v>1328.25</v>
      </c>
      <c r="W686" s="20">
        <f t="shared" si="118"/>
        <v>314</v>
      </c>
      <c r="X686" s="20">
        <f t="shared" si="109"/>
        <v>0.25</v>
      </c>
    </row>
    <row r="687" spans="1:24" x14ac:dyDescent="0.3">
      <c r="A687">
        <v>343</v>
      </c>
      <c r="B687">
        <v>462</v>
      </c>
      <c r="C687" t="str">
        <f>VLOOKUP(Продажи_[[#This Row],[id товара]],Товары_[],3,FALSE)</f>
        <v>Белый Злат</v>
      </c>
      <c r="D687" t="str">
        <f>VLOOKUP(Продажи_[[#This Row],[id товара]],Товары_[],2,FALSE)</f>
        <v>Рис</v>
      </c>
      <c r="E687" s="22">
        <v>209</v>
      </c>
      <c r="F687" s="21">
        <f t="shared" si="110"/>
        <v>258.375</v>
      </c>
      <c r="G687" s="26">
        <f t="shared" si="111"/>
        <v>-0.19109820996613447</v>
      </c>
      <c r="H687" s="31">
        <f t="shared" si="112"/>
        <v>269.70588235294116</v>
      </c>
      <c r="I687" s="26">
        <f t="shared" si="113"/>
        <v>-0.22508178844056703</v>
      </c>
      <c r="J687">
        <v>4</v>
      </c>
      <c r="K687" s="22">
        <v>836</v>
      </c>
      <c r="L687" s="1">
        <v>45116</v>
      </c>
      <c r="M687" t="s">
        <v>79</v>
      </c>
      <c r="N687">
        <v>369</v>
      </c>
      <c r="O687" t="str">
        <f>VLOOKUP(N687,Клиенты_[],4,FALSE)</f>
        <v>да</v>
      </c>
      <c r="P687" s="35">
        <f>VLOOKUP(N687,Клиенты_[],5,FALSE)</f>
        <v>44678</v>
      </c>
      <c r="Q687" s="23">
        <f t="shared" si="114"/>
        <v>438</v>
      </c>
      <c r="R687" t="str">
        <f>VLOOKUP(N687,Клиенты_[],7,FALSE)</f>
        <v>Россия</v>
      </c>
      <c r="S687" s="20" t="str">
        <f>VLOOKUP(N687,Клиенты_[],8,FALSE)</f>
        <v>Фёкла</v>
      </c>
      <c r="T687" s="20">
        <f t="shared" si="115"/>
        <v>2</v>
      </c>
      <c r="U687" s="20">
        <f t="shared" si="116"/>
        <v>1472</v>
      </c>
      <c r="V687" s="20">
        <f t="shared" si="117"/>
        <v>736</v>
      </c>
      <c r="W687" s="20">
        <f t="shared" si="118"/>
        <v>314</v>
      </c>
      <c r="X687" s="20">
        <f t="shared" si="109"/>
        <v>0.5</v>
      </c>
    </row>
    <row r="688" spans="1:24" x14ac:dyDescent="0.3">
      <c r="A688">
        <v>687</v>
      </c>
      <c r="B688">
        <v>205</v>
      </c>
      <c r="C688" t="str">
        <f>VLOOKUP(Продажи_[[#This Row],[id товара]],Товары_[],3,FALSE)</f>
        <v>Борилла</v>
      </c>
      <c r="D688" t="str">
        <f>VLOOKUP(Продажи_[[#This Row],[id товара]],Товары_[],2,FALSE)</f>
        <v>Макароны</v>
      </c>
      <c r="E688" s="22">
        <v>156</v>
      </c>
      <c r="F688" s="21">
        <f t="shared" si="110"/>
        <v>265.47674418604652</v>
      </c>
      <c r="G688" s="26">
        <f t="shared" si="111"/>
        <v>-0.41237790723139589</v>
      </c>
      <c r="H688" s="31">
        <f t="shared" si="112"/>
        <v>236.27586206896552</v>
      </c>
      <c r="I688" s="26">
        <f t="shared" si="113"/>
        <v>-0.33975481611208413</v>
      </c>
      <c r="J688">
        <v>4</v>
      </c>
      <c r="K688" s="22">
        <v>624</v>
      </c>
      <c r="L688" s="1">
        <v>45429</v>
      </c>
      <c r="M688" t="s">
        <v>69</v>
      </c>
      <c r="N688">
        <v>286</v>
      </c>
      <c r="O688" t="str">
        <f>VLOOKUP(N688,Клиенты_[],4,FALSE)</f>
        <v>нет</v>
      </c>
      <c r="P688" s="35">
        <f>VLOOKUP(N688,Клиенты_[],5,FALSE)</f>
        <v>44563</v>
      </c>
      <c r="Q688" s="23">
        <f t="shared" si="114"/>
        <v>866</v>
      </c>
      <c r="R688" t="str">
        <f>VLOOKUP(N688,Клиенты_[],7,FALSE)</f>
        <v>Таджикистан</v>
      </c>
      <c r="S688" s="20" t="str">
        <f>VLOOKUP(N688,Клиенты_[],8,FALSE)</f>
        <v>Федосий</v>
      </c>
      <c r="T688" s="20">
        <f t="shared" si="115"/>
        <v>4</v>
      </c>
      <c r="U688" s="20">
        <f t="shared" si="116"/>
        <v>2088</v>
      </c>
      <c r="V688" s="20">
        <f t="shared" si="117"/>
        <v>522</v>
      </c>
      <c r="W688" s="20">
        <f t="shared" si="118"/>
        <v>186</v>
      </c>
      <c r="X688" s="20">
        <f t="shared" si="109"/>
        <v>0.25</v>
      </c>
    </row>
    <row r="689" spans="1:24" x14ac:dyDescent="0.3">
      <c r="A689">
        <v>968</v>
      </c>
      <c r="B689">
        <v>375</v>
      </c>
      <c r="C689" t="str">
        <f>VLOOKUP(Продажи_[[#This Row],[id товара]],Товары_[],3,FALSE)</f>
        <v>Борилла</v>
      </c>
      <c r="D689" t="str">
        <f>VLOOKUP(Продажи_[[#This Row],[id товара]],Товары_[],2,FALSE)</f>
        <v>Макароны</v>
      </c>
      <c r="E689" s="22">
        <v>212</v>
      </c>
      <c r="F689" s="21">
        <f t="shared" si="110"/>
        <v>265.47674418604652</v>
      </c>
      <c r="G689" s="26">
        <f t="shared" si="111"/>
        <v>-0.20143664316061494</v>
      </c>
      <c r="H689" s="31">
        <f t="shared" si="112"/>
        <v>236.27586206896552</v>
      </c>
      <c r="I689" s="26">
        <f t="shared" si="113"/>
        <v>-0.10274372446001168</v>
      </c>
      <c r="J689">
        <v>3</v>
      </c>
      <c r="K689" s="22">
        <v>636</v>
      </c>
      <c r="L689" s="1">
        <v>45009</v>
      </c>
      <c r="M689" t="s">
        <v>81</v>
      </c>
      <c r="N689">
        <v>369</v>
      </c>
      <c r="O689" t="str">
        <f>VLOOKUP(N689,Клиенты_[],4,FALSE)</f>
        <v>да</v>
      </c>
      <c r="P689" s="35">
        <f>VLOOKUP(N689,Клиенты_[],5,FALSE)</f>
        <v>44678</v>
      </c>
      <c r="Q689" s="23">
        <f t="shared" si="114"/>
        <v>331</v>
      </c>
      <c r="R689" t="str">
        <f>VLOOKUP(N689,Клиенты_[],7,FALSE)</f>
        <v>Россия</v>
      </c>
      <c r="S689" s="20" t="str">
        <f>VLOOKUP(N689,Клиенты_[],8,FALSE)</f>
        <v>Фёкла</v>
      </c>
      <c r="T689" s="20">
        <f t="shared" si="115"/>
        <v>2</v>
      </c>
      <c r="U689" s="20">
        <f t="shared" si="116"/>
        <v>1472</v>
      </c>
      <c r="V689" s="20">
        <f t="shared" si="117"/>
        <v>736</v>
      </c>
      <c r="W689" s="20">
        <f t="shared" si="118"/>
        <v>314</v>
      </c>
      <c r="X689" s="20">
        <f t="shared" si="109"/>
        <v>0.5</v>
      </c>
    </row>
    <row r="690" spans="1:24" x14ac:dyDescent="0.3">
      <c r="A690">
        <v>689</v>
      </c>
      <c r="B690">
        <v>194</v>
      </c>
      <c r="C690" t="str">
        <f>VLOOKUP(Продажи_[[#This Row],[id товара]],Товары_[],3,FALSE)</f>
        <v>Салта</v>
      </c>
      <c r="D690" t="str">
        <f>VLOOKUP(Продажи_[[#This Row],[id товара]],Товары_[],2,FALSE)</f>
        <v>Соль</v>
      </c>
      <c r="E690" s="22">
        <v>257</v>
      </c>
      <c r="F690" s="21">
        <f t="shared" si="110"/>
        <v>264.8679245283019</v>
      </c>
      <c r="G690" s="26">
        <f t="shared" si="111"/>
        <v>-2.9705086194614649E-2</v>
      </c>
      <c r="H690" s="31">
        <f t="shared" si="112"/>
        <v>273.7</v>
      </c>
      <c r="I690" s="26">
        <f t="shared" si="113"/>
        <v>-6.101571063207889E-2</v>
      </c>
      <c r="J690">
        <v>5</v>
      </c>
      <c r="K690" s="22">
        <v>1285</v>
      </c>
      <c r="L690" s="1">
        <v>45122</v>
      </c>
      <c r="M690" t="s">
        <v>67</v>
      </c>
      <c r="N690">
        <v>291</v>
      </c>
      <c r="O690" t="str">
        <f>VLOOKUP(N690,Клиенты_[],4,FALSE)</f>
        <v>да</v>
      </c>
      <c r="P690" s="35">
        <f>VLOOKUP(N690,Клиенты_[],5,FALSE)</f>
        <v>44710</v>
      </c>
      <c r="Q690" s="23">
        <f t="shared" si="114"/>
        <v>412</v>
      </c>
      <c r="R690" t="str">
        <f>VLOOKUP(N690,Клиенты_[],7,FALSE)</f>
        <v>Таджикистан</v>
      </c>
      <c r="S690" s="20" t="str">
        <f>VLOOKUP(N690,Клиенты_[],8,FALSE)</f>
        <v>Элеонора</v>
      </c>
      <c r="T690" s="20">
        <f t="shared" si="115"/>
        <v>1</v>
      </c>
      <c r="U690" s="20">
        <f t="shared" si="116"/>
        <v>1285</v>
      </c>
      <c r="V690" s="20">
        <f t="shared" si="117"/>
        <v>1285</v>
      </c>
      <c r="W690" s="20">
        <f t="shared" si="118"/>
        <v>186</v>
      </c>
      <c r="X690" s="20">
        <f t="shared" si="109"/>
        <v>1</v>
      </c>
    </row>
    <row r="691" spans="1:24" x14ac:dyDescent="0.3">
      <c r="A691">
        <v>690</v>
      </c>
      <c r="B691">
        <v>51</v>
      </c>
      <c r="C691" t="str">
        <f>VLOOKUP(Продажи_[[#This Row],[id товара]],Товары_[],3,FALSE)</f>
        <v>Дымов</v>
      </c>
      <c r="D691" t="str">
        <f>VLOOKUP(Продажи_[[#This Row],[id товара]],Товары_[],2,FALSE)</f>
        <v>Колбаса</v>
      </c>
      <c r="E691" s="22">
        <v>476</v>
      </c>
      <c r="F691" s="21">
        <f t="shared" si="110"/>
        <v>286.92307692307691</v>
      </c>
      <c r="G691" s="26">
        <f t="shared" si="111"/>
        <v>0.65898123324396796</v>
      </c>
      <c r="H691" s="31">
        <f t="shared" si="112"/>
        <v>312.66666666666669</v>
      </c>
      <c r="I691" s="26">
        <f t="shared" si="113"/>
        <v>0.52238805970149249</v>
      </c>
      <c r="J691">
        <v>2</v>
      </c>
      <c r="K691" s="22">
        <v>952</v>
      </c>
      <c r="L691" s="1">
        <v>45020</v>
      </c>
      <c r="M691" t="s">
        <v>84</v>
      </c>
      <c r="N691">
        <v>480</v>
      </c>
      <c r="O691" t="str">
        <f>VLOOKUP(N691,Клиенты_[],4,FALSE)</f>
        <v>да</v>
      </c>
      <c r="P691" s="35">
        <f>VLOOKUP(N691,Клиенты_[],5,FALSE)</f>
        <v>44568</v>
      </c>
      <c r="Q691" s="23">
        <f t="shared" si="114"/>
        <v>452</v>
      </c>
      <c r="R691" t="str">
        <f>VLOOKUP(N691,Клиенты_[],7,FALSE)</f>
        <v>Узбекистан</v>
      </c>
      <c r="S691" s="20" t="str">
        <f>VLOOKUP(N691,Клиенты_[],8,FALSE)</f>
        <v>Юлия</v>
      </c>
      <c r="T691" s="20">
        <f t="shared" si="115"/>
        <v>4</v>
      </c>
      <c r="U691" s="20">
        <f t="shared" si="116"/>
        <v>3740</v>
      </c>
      <c r="V691" s="20">
        <f t="shared" si="117"/>
        <v>935</v>
      </c>
      <c r="W691" s="20">
        <f t="shared" si="118"/>
        <v>191</v>
      </c>
      <c r="X691" s="20">
        <f t="shared" si="109"/>
        <v>0.25</v>
      </c>
    </row>
    <row r="692" spans="1:24" x14ac:dyDescent="0.3">
      <c r="A692">
        <v>691</v>
      </c>
      <c r="B692">
        <v>80</v>
      </c>
      <c r="C692" t="str">
        <f>VLOOKUP(Продажи_[[#This Row],[id товара]],Товары_[],3,FALSE)</f>
        <v>Красный Октябрь</v>
      </c>
      <c r="D692" t="str">
        <f>VLOOKUP(Продажи_[[#This Row],[id товара]],Товары_[],2,FALSE)</f>
        <v>Конфеты</v>
      </c>
      <c r="E692" s="22">
        <v>232</v>
      </c>
      <c r="F692" s="21">
        <f t="shared" si="110"/>
        <v>267.85483870967744</v>
      </c>
      <c r="G692" s="26">
        <f t="shared" si="111"/>
        <v>-0.1338592159932559</v>
      </c>
      <c r="H692" s="31">
        <f t="shared" si="112"/>
        <v>273.625</v>
      </c>
      <c r="I692" s="26">
        <f t="shared" si="113"/>
        <v>-0.15212425765189586</v>
      </c>
      <c r="J692">
        <v>2</v>
      </c>
      <c r="K692" s="22">
        <v>464</v>
      </c>
      <c r="L692" s="1">
        <v>45116</v>
      </c>
      <c r="M692" t="s">
        <v>73</v>
      </c>
      <c r="N692">
        <v>418</v>
      </c>
      <c r="O692" t="str">
        <f>VLOOKUP(N692,Клиенты_[],4,FALSE)</f>
        <v>да</v>
      </c>
      <c r="P692" s="35">
        <f>VLOOKUP(N692,Клиенты_[],5,FALSE)</f>
        <v>44700</v>
      </c>
      <c r="Q692" s="23">
        <f t="shared" si="114"/>
        <v>416</v>
      </c>
      <c r="R692" t="str">
        <f>VLOOKUP(N692,Клиенты_[],7,FALSE)</f>
        <v>Беларусь</v>
      </c>
      <c r="S692" s="20" t="str">
        <f>VLOOKUP(N692,Клиенты_[],8,FALSE)</f>
        <v>Любовь</v>
      </c>
      <c r="T692" s="20">
        <f t="shared" si="115"/>
        <v>2</v>
      </c>
      <c r="U692" s="20">
        <f t="shared" si="116"/>
        <v>1404</v>
      </c>
      <c r="V692" s="20">
        <f t="shared" si="117"/>
        <v>702</v>
      </c>
      <c r="W692" s="20">
        <f t="shared" si="118"/>
        <v>122</v>
      </c>
      <c r="X692" s="20">
        <f t="shared" si="109"/>
        <v>0.5</v>
      </c>
    </row>
    <row r="693" spans="1:24" x14ac:dyDescent="0.3">
      <c r="A693">
        <v>692</v>
      </c>
      <c r="B693">
        <v>474</v>
      </c>
      <c r="C693" t="str">
        <f>VLOOKUP(Продажи_[[#This Row],[id товара]],Товары_[],3,FALSE)</f>
        <v>Простоквашино</v>
      </c>
      <c r="D693" t="str">
        <f>VLOOKUP(Продажи_[[#This Row],[id товара]],Товары_[],2,FALSE)</f>
        <v>Молоко</v>
      </c>
      <c r="E693" s="22">
        <v>252</v>
      </c>
      <c r="F693" s="21">
        <f t="shared" si="110"/>
        <v>294.95238095238096</v>
      </c>
      <c r="G693" s="26">
        <f t="shared" si="111"/>
        <v>-0.14562479819179852</v>
      </c>
      <c r="H693" s="31">
        <f t="shared" si="112"/>
        <v>318.81818181818181</v>
      </c>
      <c r="I693" s="26">
        <f t="shared" si="113"/>
        <v>-0.20958083832335328</v>
      </c>
      <c r="J693">
        <v>3</v>
      </c>
      <c r="K693" s="22">
        <v>756</v>
      </c>
      <c r="L693" s="1">
        <v>45425</v>
      </c>
      <c r="M693" t="s">
        <v>70</v>
      </c>
      <c r="N693">
        <v>470</v>
      </c>
      <c r="O693" t="str">
        <f>VLOOKUP(N693,Клиенты_[],4,FALSE)</f>
        <v>да</v>
      </c>
      <c r="P693" s="35">
        <f>VLOOKUP(N693,Клиенты_[],5,FALSE)</f>
        <v>44690</v>
      </c>
      <c r="Q693" s="23">
        <f t="shared" si="114"/>
        <v>735</v>
      </c>
      <c r="R693" t="str">
        <f>VLOOKUP(N693,Клиенты_[],7,FALSE)</f>
        <v>Таджикистан</v>
      </c>
      <c r="S693" s="20" t="str">
        <f>VLOOKUP(N693,Клиенты_[],8,FALSE)</f>
        <v>Полина</v>
      </c>
      <c r="T693" s="20">
        <f t="shared" si="115"/>
        <v>2</v>
      </c>
      <c r="U693" s="20">
        <f t="shared" si="116"/>
        <v>1321</v>
      </c>
      <c r="V693" s="20">
        <f t="shared" si="117"/>
        <v>660.5</v>
      </c>
      <c r="W693" s="20">
        <f t="shared" si="118"/>
        <v>186</v>
      </c>
      <c r="X693" s="20">
        <f t="shared" si="109"/>
        <v>0.5</v>
      </c>
    </row>
    <row r="694" spans="1:24" x14ac:dyDescent="0.3">
      <c r="A694">
        <v>693</v>
      </c>
      <c r="B694">
        <v>215</v>
      </c>
      <c r="C694" t="str">
        <f>VLOOKUP(Продажи_[[#This Row],[id товара]],Товары_[],3,FALSE)</f>
        <v>Фруктовый сад</v>
      </c>
      <c r="D694" t="str">
        <f>VLOOKUP(Продажи_[[#This Row],[id товара]],Товары_[],2,FALSE)</f>
        <v>Сок</v>
      </c>
      <c r="E694" s="22">
        <v>485</v>
      </c>
      <c r="F694" s="21">
        <f t="shared" si="110"/>
        <v>268.60344827586209</v>
      </c>
      <c r="G694" s="26">
        <f t="shared" si="111"/>
        <v>0.80563579177097355</v>
      </c>
      <c r="H694" s="31">
        <f t="shared" si="112"/>
        <v>281.96875</v>
      </c>
      <c r="I694" s="26">
        <f t="shared" si="113"/>
        <v>0.72004876426909004</v>
      </c>
      <c r="J694">
        <v>4</v>
      </c>
      <c r="K694" s="22">
        <v>1940</v>
      </c>
      <c r="L694" s="1">
        <v>44959</v>
      </c>
      <c r="M694" t="s">
        <v>67</v>
      </c>
      <c r="N694">
        <v>318</v>
      </c>
      <c r="O694" t="str">
        <f>VLOOKUP(N694,Клиенты_[],4,FALSE)</f>
        <v>да</v>
      </c>
      <c r="P694" s="35">
        <f>VLOOKUP(N694,Клиенты_[],5,FALSE)</f>
        <v>44892</v>
      </c>
      <c r="Q694" s="23">
        <f t="shared" si="114"/>
        <v>67</v>
      </c>
      <c r="R694" t="str">
        <f>VLOOKUP(N694,Клиенты_[],7,FALSE)</f>
        <v>Узбекистан</v>
      </c>
      <c r="S694" s="20" t="str">
        <f>VLOOKUP(N694,Клиенты_[],8,FALSE)</f>
        <v>Боян</v>
      </c>
      <c r="T694" s="20">
        <f t="shared" si="115"/>
        <v>3</v>
      </c>
      <c r="U694" s="20">
        <f t="shared" si="116"/>
        <v>4778</v>
      </c>
      <c r="V694" s="20">
        <f t="shared" si="117"/>
        <v>1592.6666666666667</v>
      </c>
      <c r="W694" s="20">
        <f t="shared" si="118"/>
        <v>191</v>
      </c>
      <c r="X694" s="20">
        <f t="shared" si="109"/>
        <v>0.33333333333333331</v>
      </c>
    </row>
    <row r="695" spans="1:24" x14ac:dyDescent="0.3">
      <c r="A695">
        <v>694</v>
      </c>
      <c r="B695">
        <v>36</v>
      </c>
      <c r="C695" t="str">
        <f>VLOOKUP(Продажи_[[#This Row],[id товара]],Товары_[],3,FALSE)</f>
        <v>Роллтон</v>
      </c>
      <c r="D695" t="str">
        <f>VLOOKUP(Продажи_[[#This Row],[id товара]],Товары_[],2,FALSE)</f>
        <v>Макароны</v>
      </c>
      <c r="E695" s="22">
        <v>150</v>
      </c>
      <c r="F695" s="21">
        <f t="shared" si="110"/>
        <v>265.47674418604652</v>
      </c>
      <c r="G695" s="26">
        <f t="shared" si="111"/>
        <v>-0.43497875695326527</v>
      </c>
      <c r="H695" s="31">
        <f t="shared" si="112"/>
        <v>235.55555555555554</v>
      </c>
      <c r="I695" s="26">
        <f t="shared" si="113"/>
        <v>-0.3632075471698113</v>
      </c>
      <c r="J695">
        <v>2</v>
      </c>
      <c r="K695" s="22">
        <v>300</v>
      </c>
      <c r="L695" s="1">
        <v>45157</v>
      </c>
      <c r="M695" t="s">
        <v>78</v>
      </c>
      <c r="N695">
        <v>283</v>
      </c>
      <c r="O695" t="str">
        <f>VLOOKUP(N695,Клиенты_[],4,FALSE)</f>
        <v>нет</v>
      </c>
      <c r="P695" s="35">
        <f>VLOOKUP(N695,Клиенты_[],5,FALSE)</f>
        <v>44889</v>
      </c>
      <c r="Q695" s="23">
        <f t="shared" si="114"/>
        <v>268</v>
      </c>
      <c r="R695" t="str">
        <f>VLOOKUP(N695,Клиенты_[],7,FALSE)</f>
        <v>Таджикистан</v>
      </c>
      <c r="S695" s="20" t="str">
        <f>VLOOKUP(N695,Клиенты_[],8,FALSE)</f>
        <v>Валерьян</v>
      </c>
      <c r="T695" s="20">
        <f t="shared" si="115"/>
        <v>5</v>
      </c>
      <c r="U695" s="20">
        <f t="shared" si="116"/>
        <v>4461</v>
      </c>
      <c r="V695" s="20">
        <f t="shared" si="117"/>
        <v>892.2</v>
      </c>
      <c r="W695" s="20">
        <f t="shared" si="118"/>
        <v>186</v>
      </c>
      <c r="X695" s="20">
        <f t="shared" si="109"/>
        <v>0.2</v>
      </c>
    </row>
    <row r="696" spans="1:24" x14ac:dyDescent="0.3">
      <c r="A696">
        <v>695</v>
      </c>
      <c r="B696">
        <v>400</v>
      </c>
      <c r="C696" t="str">
        <f>VLOOKUP(Продажи_[[#This Row],[id товара]],Товары_[],3,FALSE)</f>
        <v>Беллакт</v>
      </c>
      <c r="D696" t="str">
        <f>VLOOKUP(Продажи_[[#This Row],[id товара]],Товары_[],2,FALSE)</f>
        <v>Молоко</v>
      </c>
      <c r="E696" s="22">
        <v>474</v>
      </c>
      <c r="F696" s="21">
        <f t="shared" si="110"/>
        <v>294.95238095238096</v>
      </c>
      <c r="G696" s="26">
        <f t="shared" si="111"/>
        <v>0.60703907006780744</v>
      </c>
      <c r="H696" s="31">
        <f t="shared" si="112"/>
        <v>322.54545454545456</v>
      </c>
      <c r="I696" s="26">
        <f t="shared" si="113"/>
        <v>0.46956031567080037</v>
      </c>
      <c r="J696">
        <v>4</v>
      </c>
      <c r="K696" s="22">
        <v>1896</v>
      </c>
      <c r="L696" s="1">
        <v>44992</v>
      </c>
      <c r="M696" t="s">
        <v>76</v>
      </c>
      <c r="N696">
        <v>191</v>
      </c>
      <c r="O696" t="str">
        <f>VLOOKUP(N696,Клиенты_[],4,FALSE)</f>
        <v>да</v>
      </c>
      <c r="P696" s="35">
        <f>VLOOKUP(N696,Клиенты_[],5,FALSE)</f>
        <v>44866</v>
      </c>
      <c r="Q696" s="23">
        <f t="shared" si="114"/>
        <v>126</v>
      </c>
      <c r="R696" t="str">
        <f>VLOOKUP(N696,Клиенты_[],7,FALSE)</f>
        <v>Украина</v>
      </c>
      <c r="S696" s="20" t="str">
        <f>VLOOKUP(N696,Клиенты_[],8,FALSE)</f>
        <v>Матвей</v>
      </c>
      <c r="T696" s="20">
        <f t="shared" si="115"/>
        <v>7</v>
      </c>
      <c r="U696" s="20">
        <f t="shared" si="116"/>
        <v>8294</v>
      </c>
      <c r="V696" s="20">
        <f t="shared" si="117"/>
        <v>1184.8571428571429</v>
      </c>
      <c r="W696" s="20">
        <f t="shared" si="118"/>
        <v>187</v>
      </c>
      <c r="X696" s="20">
        <f t="shared" si="109"/>
        <v>0.14285714285714285</v>
      </c>
    </row>
    <row r="697" spans="1:24" x14ac:dyDescent="0.3">
      <c r="A697">
        <v>400</v>
      </c>
      <c r="B697">
        <v>321</v>
      </c>
      <c r="C697" t="str">
        <f>VLOOKUP(Продажи_[[#This Row],[id товара]],Товары_[],3,FALSE)</f>
        <v>Сава</v>
      </c>
      <c r="D697" t="str">
        <f>VLOOKUP(Продажи_[[#This Row],[id товара]],Товары_[],2,FALSE)</f>
        <v>Мясо</v>
      </c>
      <c r="E697" s="22">
        <v>61</v>
      </c>
      <c r="F697" s="21">
        <f t="shared" si="110"/>
        <v>271.74545454545455</v>
      </c>
      <c r="G697" s="26">
        <f t="shared" si="111"/>
        <v>-0.77552522414023817</v>
      </c>
      <c r="H697" s="31">
        <f t="shared" si="112"/>
        <v>212.8125</v>
      </c>
      <c r="I697" s="26">
        <f t="shared" si="113"/>
        <v>-0.71336270190895745</v>
      </c>
      <c r="J697">
        <v>5</v>
      </c>
      <c r="K697" s="22">
        <v>305</v>
      </c>
      <c r="L697" s="1">
        <v>45104</v>
      </c>
      <c r="M697" t="s">
        <v>78</v>
      </c>
      <c r="N697">
        <v>375</v>
      </c>
      <c r="O697" t="str">
        <f>VLOOKUP(N697,Клиенты_[],4,FALSE)</f>
        <v>да</v>
      </c>
      <c r="P697" s="35">
        <f>VLOOKUP(N697,Клиенты_[],5,FALSE)</f>
        <v>44674</v>
      </c>
      <c r="Q697" s="23">
        <f t="shared" si="114"/>
        <v>430</v>
      </c>
      <c r="R697" t="str">
        <f>VLOOKUP(N697,Клиенты_[],7,FALSE)</f>
        <v>Россия</v>
      </c>
      <c r="S697" s="20" t="str">
        <f>VLOOKUP(N697,Клиенты_[],8,FALSE)</f>
        <v>Боян</v>
      </c>
      <c r="T697" s="20">
        <f t="shared" si="115"/>
        <v>2</v>
      </c>
      <c r="U697" s="20">
        <f t="shared" si="116"/>
        <v>895</v>
      </c>
      <c r="V697" s="20">
        <f t="shared" si="117"/>
        <v>447.5</v>
      </c>
      <c r="W697" s="20">
        <f t="shared" si="118"/>
        <v>314</v>
      </c>
      <c r="X697" s="20">
        <f t="shared" si="109"/>
        <v>0.5</v>
      </c>
    </row>
    <row r="698" spans="1:24" x14ac:dyDescent="0.3">
      <c r="A698">
        <v>869</v>
      </c>
      <c r="B698">
        <v>137</v>
      </c>
      <c r="C698" t="str">
        <f>VLOOKUP(Продажи_[[#This Row],[id товара]],Товары_[],3,FALSE)</f>
        <v>Экзотик</v>
      </c>
      <c r="D698" t="str">
        <f>VLOOKUP(Продажи_[[#This Row],[id товара]],Товары_[],2,FALSE)</f>
        <v>Фрукты</v>
      </c>
      <c r="E698" s="22">
        <v>295</v>
      </c>
      <c r="F698" s="21">
        <f t="shared" si="110"/>
        <v>274.16279069767444</v>
      </c>
      <c r="G698" s="26">
        <f t="shared" si="111"/>
        <v>7.6003053694121636E-2</v>
      </c>
      <c r="H698" s="31">
        <f t="shared" si="112"/>
        <v>253.6875</v>
      </c>
      <c r="I698" s="26">
        <f t="shared" si="113"/>
        <v>0.16284799211628487</v>
      </c>
      <c r="J698">
        <v>2</v>
      </c>
      <c r="K698" s="22">
        <v>590</v>
      </c>
      <c r="L698" s="1">
        <v>45111</v>
      </c>
      <c r="M698" t="s">
        <v>75</v>
      </c>
      <c r="N698">
        <v>375</v>
      </c>
      <c r="O698" t="str">
        <f>VLOOKUP(N698,Клиенты_[],4,FALSE)</f>
        <v>да</v>
      </c>
      <c r="P698" s="35">
        <f>VLOOKUP(N698,Клиенты_[],5,FALSE)</f>
        <v>44674</v>
      </c>
      <c r="Q698" s="23">
        <f t="shared" si="114"/>
        <v>437</v>
      </c>
      <c r="R698" t="str">
        <f>VLOOKUP(N698,Клиенты_[],7,FALSE)</f>
        <v>Россия</v>
      </c>
      <c r="S698" s="20" t="str">
        <f>VLOOKUP(N698,Клиенты_[],8,FALSE)</f>
        <v>Боян</v>
      </c>
      <c r="T698" s="20">
        <f t="shared" si="115"/>
        <v>2</v>
      </c>
      <c r="U698" s="20">
        <f t="shared" si="116"/>
        <v>895</v>
      </c>
      <c r="V698" s="20">
        <f t="shared" si="117"/>
        <v>447.5</v>
      </c>
      <c r="W698" s="20">
        <f t="shared" si="118"/>
        <v>314</v>
      </c>
      <c r="X698" s="20">
        <f t="shared" si="109"/>
        <v>0.5</v>
      </c>
    </row>
    <row r="699" spans="1:24" x14ac:dyDescent="0.3">
      <c r="A699">
        <v>698</v>
      </c>
      <c r="B699">
        <v>10</v>
      </c>
      <c r="C699" t="str">
        <f>VLOOKUP(Продажи_[[#This Row],[id товара]],Товары_[],3,FALSE)</f>
        <v>Фруктовый сад</v>
      </c>
      <c r="D699" t="str">
        <f>VLOOKUP(Продажи_[[#This Row],[id товара]],Товары_[],2,FALSE)</f>
        <v>Сок</v>
      </c>
      <c r="E699" s="22">
        <v>112</v>
      </c>
      <c r="F699" s="21">
        <f t="shared" si="110"/>
        <v>268.60344827586209</v>
      </c>
      <c r="G699" s="26">
        <f t="shared" si="111"/>
        <v>-0.58302843571474416</v>
      </c>
      <c r="H699" s="31">
        <f t="shared" si="112"/>
        <v>281.96875</v>
      </c>
      <c r="I699" s="26">
        <f t="shared" si="113"/>
        <v>-0.60279286268425136</v>
      </c>
      <c r="J699">
        <v>3</v>
      </c>
      <c r="K699" s="22">
        <v>336</v>
      </c>
      <c r="L699" s="1">
        <v>45350</v>
      </c>
      <c r="M699" t="s">
        <v>68</v>
      </c>
      <c r="N699">
        <v>442</v>
      </c>
      <c r="O699" t="str">
        <f>VLOOKUP(N699,Клиенты_[],4,FALSE)</f>
        <v>нет</v>
      </c>
      <c r="P699" s="35">
        <f>VLOOKUP(N699,Клиенты_[],5,FALSE)</f>
        <v>44746</v>
      </c>
      <c r="Q699" s="23">
        <f t="shared" si="114"/>
        <v>604</v>
      </c>
      <c r="R699" t="str">
        <f>VLOOKUP(N699,Клиенты_[],7,FALSE)</f>
        <v>Таджикистан</v>
      </c>
      <c r="S699" s="20" t="str">
        <f>VLOOKUP(N699,Клиенты_[],8,FALSE)</f>
        <v>Гордей</v>
      </c>
      <c r="T699" s="20">
        <f t="shared" si="115"/>
        <v>1</v>
      </c>
      <c r="U699" s="20">
        <f t="shared" si="116"/>
        <v>336</v>
      </c>
      <c r="V699" s="20">
        <f t="shared" si="117"/>
        <v>336</v>
      </c>
      <c r="W699" s="20">
        <f t="shared" si="118"/>
        <v>186</v>
      </c>
      <c r="X699" s="20">
        <f t="shared" si="109"/>
        <v>1</v>
      </c>
    </row>
    <row r="700" spans="1:24" x14ac:dyDescent="0.3">
      <c r="A700">
        <v>699</v>
      </c>
      <c r="B700">
        <v>14</v>
      </c>
      <c r="C700" t="str">
        <f>VLOOKUP(Продажи_[[#This Row],[id товара]],Товары_[],3,FALSE)</f>
        <v>Rich</v>
      </c>
      <c r="D700" t="str">
        <f>VLOOKUP(Продажи_[[#This Row],[id товара]],Товары_[],2,FALSE)</f>
        <v>Сок</v>
      </c>
      <c r="E700" s="22">
        <v>338</v>
      </c>
      <c r="F700" s="21">
        <f t="shared" si="110"/>
        <v>268.60344827586209</v>
      </c>
      <c r="G700" s="26">
        <f t="shared" si="111"/>
        <v>0.25836061364657548</v>
      </c>
      <c r="H700" s="31">
        <f t="shared" si="112"/>
        <v>272.25</v>
      </c>
      <c r="I700" s="26">
        <f t="shared" si="113"/>
        <v>0.24150596877869601</v>
      </c>
      <c r="J700">
        <v>4</v>
      </c>
      <c r="K700" s="22">
        <v>1352</v>
      </c>
      <c r="L700" s="1">
        <v>44964</v>
      </c>
      <c r="M700" t="s">
        <v>70</v>
      </c>
      <c r="N700">
        <v>218</v>
      </c>
      <c r="O700" t="str">
        <f>VLOOKUP(N700,Клиенты_[],4,FALSE)</f>
        <v>нет</v>
      </c>
      <c r="P700" s="35">
        <f>VLOOKUP(N700,Клиенты_[],5,FALSE)</f>
        <v>44721</v>
      </c>
      <c r="Q700" s="23">
        <f t="shared" si="114"/>
        <v>243</v>
      </c>
      <c r="R700" t="str">
        <f>VLOOKUP(N700,Клиенты_[],7,FALSE)</f>
        <v>Узбекистан</v>
      </c>
      <c r="S700" s="20" t="str">
        <f>VLOOKUP(N700,Клиенты_[],8,FALSE)</f>
        <v>Алевтина</v>
      </c>
      <c r="T700" s="20">
        <f t="shared" si="115"/>
        <v>2</v>
      </c>
      <c r="U700" s="20">
        <f t="shared" si="116"/>
        <v>1425</v>
      </c>
      <c r="V700" s="20">
        <f t="shared" si="117"/>
        <v>712.5</v>
      </c>
      <c r="W700" s="20">
        <f t="shared" si="118"/>
        <v>191</v>
      </c>
      <c r="X700" s="20">
        <f t="shared" si="109"/>
        <v>0.5</v>
      </c>
    </row>
    <row r="701" spans="1:24" x14ac:dyDescent="0.3">
      <c r="A701">
        <v>700</v>
      </c>
      <c r="B701">
        <v>423</v>
      </c>
      <c r="C701" t="str">
        <f>VLOOKUP(Продажи_[[#This Row],[id товара]],Товары_[],3,FALSE)</f>
        <v>Pringles</v>
      </c>
      <c r="D701" t="str">
        <f>VLOOKUP(Продажи_[[#This Row],[id товара]],Товары_[],2,FALSE)</f>
        <v>Чипсы</v>
      </c>
      <c r="E701" s="22">
        <v>277</v>
      </c>
      <c r="F701" s="21">
        <f t="shared" si="110"/>
        <v>273.72549019607845</v>
      </c>
      <c r="G701" s="26">
        <f t="shared" si="111"/>
        <v>1.1962750716332238E-2</v>
      </c>
      <c r="H701" s="31">
        <f t="shared" si="112"/>
        <v>280.23809523809524</v>
      </c>
      <c r="I701" s="26">
        <f t="shared" si="113"/>
        <v>-1.1554800339847127E-2</v>
      </c>
      <c r="J701">
        <v>5</v>
      </c>
      <c r="K701" s="22">
        <v>1385</v>
      </c>
      <c r="L701" s="1">
        <v>45143</v>
      </c>
      <c r="M701" t="s">
        <v>69</v>
      </c>
      <c r="N701">
        <v>331</v>
      </c>
      <c r="O701" t="str">
        <f>VLOOKUP(N701,Клиенты_[],4,FALSE)</f>
        <v>нет</v>
      </c>
      <c r="P701" s="35">
        <f>VLOOKUP(N701,Клиенты_[],5,FALSE)</f>
        <v>44813</v>
      </c>
      <c r="Q701" s="23">
        <f t="shared" si="114"/>
        <v>330</v>
      </c>
      <c r="R701" t="str">
        <f>VLOOKUP(N701,Клиенты_[],7,FALSE)</f>
        <v>Узбекистан</v>
      </c>
      <c r="S701" s="20" t="str">
        <f>VLOOKUP(N701,Клиенты_[],8,FALSE)</f>
        <v>Фома</v>
      </c>
      <c r="T701" s="20">
        <f t="shared" si="115"/>
        <v>3</v>
      </c>
      <c r="U701" s="20">
        <f t="shared" si="116"/>
        <v>3074</v>
      </c>
      <c r="V701" s="20">
        <f t="shared" si="117"/>
        <v>1024.6666666666667</v>
      </c>
      <c r="W701" s="20">
        <f t="shared" si="118"/>
        <v>191</v>
      </c>
      <c r="X701" s="20">
        <f t="shared" si="109"/>
        <v>0.33333333333333331</v>
      </c>
    </row>
    <row r="702" spans="1:24" x14ac:dyDescent="0.3">
      <c r="A702">
        <v>71</v>
      </c>
      <c r="B702">
        <v>30</v>
      </c>
      <c r="C702" t="str">
        <f>VLOOKUP(Продажи_[[#This Row],[id товара]],Товары_[],3,FALSE)</f>
        <v>Pringles</v>
      </c>
      <c r="D702" t="str">
        <f>VLOOKUP(Продажи_[[#This Row],[id товара]],Товары_[],2,FALSE)</f>
        <v>Чипсы</v>
      </c>
      <c r="E702" s="22">
        <v>261</v>
      </c>
      <c r="F702" s="21">
        <f t="shared" si="110"/>
        <v>273.72549019607845</v>
      </c>
      <c r="G702" s="26">
        <f t="shared" si="111"/>
        <v>-4.6489971346704961E-2</v>
      </c>
      <c r="H702" s="31">
        <f t="shared" si="112"/>
        <v>280.23809523809524</v>
      </c>
      <c r="I702" s="26">
        <f t="shared" si="113"/>
        <v>-6.8649107901444406E-2</v>
      </c>
      <c r="J702">
        <v>1</v>
      </c>
      <c r="K702" s="22">
        <v>261</v>
      </c>
      <c r="L702" s="1">
        <v>45000</v>
      </c>
      <c r="M702" t="s">
        <v>79</v>
      </c>
      <c r="N702">
        <v>378</v>
      </c>
      <c r="O702" t="str">
        <f>VLOOKUP(N702,Клиенты_[],4,FALSE)</f>
        <v>нет</v>
      </c>
      <c r="P702" s="35">
        <f>VLOOKUP(N702,Клиенты_[],5,FALSE)</f>
        <v>44710</v>
      </c>
      <c r="Q702" s="23">
        <f t="shared" si="114"/>
        <v>290</v>
      </c>
      <c r="R702" t="str">
        <f>VLOOKUP(N702,Клиенты_[],7,FALSE)</f>
        <v>Россия</v>
      </c>
      <c r="S702" s="20" t="str">
        <f>VLOOKUP(N702,Клиенты_[],8,FALSE)</f>
        <v>Сократ</v>
      </c>
      <c r="T702" s="20">
        <f t="shared" si="115"/>
        <v>1</v>
      </c>
      <c r="U702" s="20">
        <f t="shared" si="116"/>
        <v>261</v>
      </c>
      <c r="V702" s="20">
        <f t="shared" si="117"/>
        <v>261</v>
      </c>
      <c r="W702" s="20">
        <f t="shared" si="118"/>
        <v>314</v>
      </c>
      <c r="X702" s="20">
        <f t="shared" si="109"/>
        <v>1</v>
      </c>
    </row>
    <row r="703" spans="1:24" x14ac:dyDescent="0.3">
      <c r="A703">
        <v>124</v>
      </c>
      <c r="B703">
        <v>249</v>
      </c>
      <c r="C703" t="str">
        <f>VLOOKUP(Продажи_[[#This Row],[id товара]],Товары_[],3,FALSE)</f>
        <v>Lipton</v>
      </c>
      <c r="D703" t="str">
        <f>VLOOKUP(Продажи_[[#This Row],[id товара]],Товары_[],2,FALSE)</f>
        <v>Чай</v>
      </c>
      <c r="E703" s="22">
        <v>368</v>
      </c>
      <c r="F703" s="21">
        <f t="shared" si="110"/>
        <v>271.18181818181819</v>
      </c>
      <c r="G703" s="26">
        <f t="shared" si="111"/>
        <v>0.35702313107609784</v>
      </c>
      <c r="H703" s="31">
        <f t="shared" si="112"/>
        <v>260.15789473684208</v>
      </c>
      <c r="I703" s="26">
        <f t="shared" si="113"/>
        <v>0.41452559174590342</v>
      </c>
      <c r="J703">
        <v>2</v>
      </c>
      <c r="K703" s="22">
        <v>736</v>
      </c>
      <c r="L703" s="1">
        <v>45313</v>
      </c>
      <c r="M703" t="s">
        <v>79</v>
      </c>
      <c r="N703">
        <v>380</v>
      </c>
      <c r="O703" t="str">
        <f>VLOOKUP(N703,Клиенты_[],4,FALSE)</f>
        <v>да</v>
      </c>
      <c r="P703" s="35">
        <f>VLOOKUP(N703,Клиенты_[],5,FALSE)</f>
        <v>44563</v>
      </c>
      <c r="Q703" s="23">
        <f t="shared" si="114"/>
        <v>750</v>
      </c>
      <c r="R703" t="str">
        <f>VLOOKUP(N703,Клиенты_[],7,FALSE)</f>
        <v>Россия</v>
      </c>
      <c r="S703" s="20" t="str">
        <f>VLOOKUP(N703,Клиенты_[],8,FALSE)</f>
        <v>Марфа</v>
      </c>
      <c r="T703" s="20">
        <f t="shared" si="115"/>
        <v>4</v>
      </c>
      <c r="U703" s="20">
        <f t="shared" si="116"/>
        <v>4177</v>
      </c>
      <c r="V703" s="20">
        <f t="shared" si="117"/>
        <v>1044.25</v>
      </c>
      <c r="W703" s="20">
        <f t="shared" si="118"/>
        <v>314</v>
      </c>
      <c r="X703" s="20">
        <f t="shared" si="109"/>
        <v>0.25</v>
      </c>
    </row>
    <row r="704" spans="1:24" x14ac:dyDescent="0.3">
      <c r="A704">
        <v>703</v>
      </c>
      <c r="B704">
        <v>46</v>
      </c>
      <c r="C704" t="str">
        <f>VLOOKUP(Продажи_[[#This Row],[id товара]],Товары_[],3,FALSE)</f>
        <v>Активиа</v>
      </c>
      <c r="D704" t="str">
        <f>VLOOKUP(Продажи_[[#This Row],[id товара]],Товары_[],2,FALSE)</f>
        <v>Йогурт</v>
      </c>
      <c r="E704" s="22">
        <v>228</v>
      </c>
      <c r="F704" s="21">
        <f t="shared" si="110"/>
        <v>263.25423728813558</v>
      </c>
      <c r="G704" s="26">
        <f t="shared" si="111"/>
        <v>-0.13391707442698941</v>
      </c>
      <c r="H704" s="31">
        <f t="shared" si="112"/>
        <v>293.66666666666669</v>
      </c>
      <c r="I704" s="26">
        <f t="shared" si="113"/>
        <v>-0.22360953461975031</v>
      </c>
      <c r="J704">
        <v>5</v>
      </c>
      <c r="K704" s="22">
        <v>1140</v>
      </c>
      <c r="L704" s="1">
        <v>45017</v>
      </c>
      <c r="M704" t="s">
        <v>74</v>
      </c>
      <c r="N704">
        <v>272</v>
      </c>
      <c r="O704" t="str">
        <f>VLOOKUP(N704,Клиенты_[],4,FALSE)</f>
        <v>нет</v>
      </c>
      <c r="P704" s="35">
        <f>VLOOKUP(N704,Клиенты_[],5,FALSE)</f>
        <v>44668</v>
      </c>
      <c r="Q704" s="23">
        <f t="shared" si="114"/>
        <v>349</v>
      </c>
      <c r="R704" t="str">
        <f>VLOOKUP(N704,Клиенты_[],7,FALSE)</f>
        <v>Таджикистан</v>
      </c>
      <c r="S704" s="20" t="str">
        <f>VLOOKUP(N704,Клиенты_[],8,FALSE)</f>
        <v>Захар</v>
      </c>
      <c r="T704" s="20">
        <f t="shared" si="115"/>
        <v>4</v>
      </c>
      <c r="U704" s="20">
        <f t="shared" si="116"/>
        <v>4204</v>
      </c>
      <c r="V704" s="20">
        <f t="shared" si="117"/>
        <v>1051</v>
      </c>
      <c r="W704" s="20">
        <f t="shared" si="118"/>
        <v>186</v>
      </c>
      <c r="X704" s="20">
        <f t="shared" si="109"/>
        <v>0.25</v>
      </c>
    </row>
    <row r="705" spans="1:24" x14ac:dyDescent="0.3">
      <c r="A705">
        <v>704</v>
      </c>
      <c r="B705">
        <v>1</v>
      </c>
      <c r="C705" t="str">
        <f>VLOOKUP(Продажи_[[#This Row],[id товара]],Товары_[],3,FALSE)</f>
        <v>Ярмарка</v>
      </c>
      <c r="D705" t="str">
        <f>VLOOKUP(Продажи_[[#This Row],[id товара]],Товары_[],2,FALSE)</f>
        <v>Крупа</v>
      </c>
      <c r="E705" s="22">
        <v>322</v>
      </c>
      <c r="F705" s="21">
        <f t="shared" si="110"/>
        <v>255.11627906976744</v>
      </c>
      <c r="G705" s="26">
        <f t="shared" si="111"/>
        <v>0.26216955332725611</v>
      </c>
      <c r="H705" s="31">
        <f t="shared" si="112"/>
        <v>252.09090909090909</v>
      </c>
      <c r="I705" s="26">
        <f t="shared" si="113"/>
        <v>0.27731698521456916</v>
      </c>
      <c r="J705">
        <v>2</v>
      </c>
      <c r="K705" s="22">
        <v>644</v>
      </c>
      <c r="L705" s="1">
        <v>45422</v>
      </c>
      <c r="M705" t="s">
        <v>83</v>
      </c>
      <c r="N705">
        <v>22</v>
      </c>
      <c r="O705" t="str">
        <f>VLOOKUP(N705,Клиенты_[],4,FALSE)</f>
        <v>да</v>
      </c>
      <c r="P705" s="35">
        <f>VLOOKUP(N705,Клиенты_[],5,FALSE)</f>
        <v>44870</v>
      </c>
      <c r="Q705" s="23">
        <f t="shared" si="114"/>
        <v>552</v>
      </c>
      <c r="R705" t="str">
        <f>VLOOKUP(N705,Клиенты_[],7,FALSE)</f>
        <v>Беларусь</v>
      </c>
      <c r="S705" s="20" t="str">
        <f>VLOOKUP(N705,Клиенты_[],8,FALSE)</f>
        <v>Влас</v>
      </c>
      <c r="T705" s="20">
        <f t="shared" si="115"/>
        <v>1</v>
      </c>
      <c r="U705" s="20">
        <f t="shared" si="116"/>
        <v>644</v>
      </c>
      <c r="V705" s="20">
        <f t="shared" si="117"/>
        <v>644</v>
      </c>
      <c r="W705" s="20">
        <f t="shared" si="118"/>
        <v>122</v>
      </c>
      <c r="X705" s="20">
        <f t="shared" si="109"/>
        <v>1</v>
      </c>
    </row>
    <row r="706" spans="1:24" x14ac:dyDescent="0.3">
      <c r="A706">
        <v>705</v>
      </c>
      <c r="B706">
        <v>478</v>
      </c>
      <c r="C706" t="str">
        <f>VLOOKUP(Продажи_[[#This Row],[id товара]],Товары_[],3,FALSE)</f>
        <v>Рот Фронт</v>
      </c>
      <c r="D706" t="str">
        <f>VLOOKUP(Продажи_[[#This Row],[id товара]],Товары_[],2,FALSE)</f>
        <v>Конфеты</v>
      </c>
      <c r="E706" s="22">
        <v>342</v>
      </c>
      <c r="F706" s="21">
        <f t="shared" si="110"/>
        <v>267.85483870967744</v>
      </c>
      <c r="G706" s="26">
        <f t="shared" si="111"/>
        <v>0.27681098332028653</v>
      </c>
      <c r="H706" s="31">
        <f t="shared" si="112"/>
        <v>288.23809523809524</v>
      </c>
      <c r="I706" s="26">
        <f t="shared" si="113"/>
        <v>0.18651908144721618</v>
      </c>
      <c r="J706">
        <v>3</v>
      </c>
      <c r="K706" s="22">
        <v>1026</v>
      </c>
      <c r="L706" s="1">
        <v>45037</v>
      </c>
      <c r="M706" t="s">
        <v>71</v>
      </c>
      <c r="N706">
        <v>360</v>
      </c>
      <c r="O706" t="str">
        <f>VLOOKUP(N706,Клиенты_[],4,FALSE)</f>
        <v>нет</v>
      </c>
      <c r="P706" s="35">
        <f>VLOOKUP(N706,Клиенты_[],5,FALSE)</f>
        <v>44728</v>
      </c>
      <c r="Q706" s="23">
        <f t="shared" si="114"/>
        <v>309</v>
      </c>
      <c r="R706" t="str">
        <f>VLOOKUP(N706,Клиенты_[],7,FALSE)</f>
        <v>Беларусь</v>
      </c>
      <c r="S706" s="20" t="str">
        <f>VLOOKUP(N706,Клиенты_[],8,FALSE)</f>
        <v>Фома</v>
      </c>
      <c r="T706" s="20">
        <f t="shared" si="115"/>
        <v>2</v>
      </c>
      <c r="U706" s="20">
        <f t="shared" si="116"/>
        <v>2690</v>
      </c>
      <c r="V706" s="20">
        <f t="shared" si="117"/>
        <v>1345</v>
      </c>
      <c r="W706" s="20">
        <f t="shared" si="118"/>
        <v>122</v>
      </c>
      <c r="X706" s="20">
        <f t="shared" ref="X706:X769" si="119">1/T706</f>
        <v>0.5</v>
      </c>
    </row>
    <row r="707" spans="1:24" x14ac:dyDescent="0.3">
      <c r="A707">
        <v>706</v>
      </c>
      <c r="B707">
        <v>444</v>
      </c>
      <c r="C707" t="str">
        <f>VLOOKUP(Продажи_[[#This Row],[id товара]],Товары_[],3,FALSE)</f>
        <v>Эрманн</v>
      </c>
      <c r="D707" t="str">
        <f>VLOOKUP(Продажи_[[#This Row],[id товара]],Товары_[],2,FALSE)</f>
        <v>Йогурт</v>
      </c>
      <c r="E707" s="22">
        <v>315</v>
      </c>
      <c r="F707" s="21">
        <f t="shared" si="110"/>
        <v>263.25423728813558</v>
      </c>
      <c r="G707" s="26">
        <f t="shared" si="111"/>
        <v>0.19656193664692245</v>
      </c>
      <c r="H707" s="31">
        <f t="shared" si="112"/>
        <v>248.5</v>
      </c>
      <c r="I707" s="26">
        <f t="shared" si="113"/>
        <v>0.26760563380281699</v>
      </c>
      <c r="J707">
        <v>4</v>
      </c>
      <c r="K707" s="22">
        <v>1260</v>
      </c>
      <c r="L707" s="1">
        <v>45041</v>
      </c>
      <c r="M707" t="s">
        <v>69</v>
      </c>
      <c r="N707">
        <v>414</v>
      </c>
      <c r="O707" t="str">
        <f>VLOOKUP(N707,Клиенты_[],4,FALSE)</f>
        <v>нет</v>
      </c>
      <c r="P707" s="35">
        <f>VLOOKUP(N707,Клиенты_[],5,FALSE)</f>
        <v>44794</v>
      </c>
      <c r="Q707" s="23">
        <f t="shared" si="114"/>
        <v>247</v>
      </c>
      <c r="R707" t="str">
        <f>VLOOKUP(N707,Клиенты_[],7,FALSE)</f>
        <v>Беларусь</v>
      </c>
      <c r="S707" s="20" t="str">
        <f>VLOOKUP(N707,Клиенты_[],8,FALSE)</f>
        <v>Юлия</v>
      </c>
      <c r="T707" s="20">
        <f t="shared" si="115"/>
        <v>3</v>
      </c>
      <c r="U707" s="20">
        <f t="shared" si="116"/>
        <v>2868</v>
      </c>
      <c r="V707" s="20">
        <f t="shared" si="117"/>
        <v>956</v>
      </c>
      <c r="W707" s="20">
        <f t="shared" si="118"/>
        <v>122</v>
      </c>
      <c r="X707" s="20">
        <f t="shared" si="119"/>
        <v>0.33333333333333331</v>
      </c>
    </row>
    <row r="708" spans="1:24" x14ac:dyDescent="0.3">
      <c r="A708">
        <v>707</v>
      </c>
      <c r="B708">
        <v>110</v>
      </c>
      <c r="C708" t="str">
        <f>VLOOKUP(Продажи_[[#This Row],[id товара]],Товары_[],3,FALSE)</f>
        <v>Паста Зара</v>
      </c>
      <c r="D708" t="str">
        <f>VLOOKUP(Продажи_[[#This Row],[id товара]],Товары_[],2,FALSE)</f>
        <v>Макароны</v>
      </c>
      <c r="E708" s="22">
        <v>473</v>
      </c>
      <c r="F708" s="21">
        <f t="shared" si="110"/>
        <v>265.47674418604652</v>
      </c>
      <c r="G708" s="26">
        <f t="shared" si="111"/>
        <v>0.78170031974070331</v>
      </c>
      <c r="H708" s="31">
        <f t="shared" si="112"/>
        <v>276.67567567567568</v>
      </c>
      <c r="I708" s="26">
        <f t="shared" si="113"/>
        <v>0.7095828856110189</v>
      </c>
      <c r="J708">
        <v>2</v>
      </c>
      <c r="K708" s="22">
        <v>946</v>
      </c>
      <c r="L708" s="1">
        <v>45373</v>
      </c>
      <c r="M708" t="s">
        <v>82</v>
      </c>
      <c r="N708">
        <v>152</v>
      </c>
      <c r="O708" t="str">
        <f>VLOOKUP(N708,Клиенты_[],4,FALSE)</f>
        <v>нет</v>
      </c>
      <c r="P708" s="35">
        <f>VLOOKUP(N708,Клиенты_[],5,FALSE)</f>
        <v>44791</v>
      </c>
      <c r="Q708" s="23">
        <f t="shared" si="114"/>
        <v>582</v>
      </c>
      <c r="R708" t="str">
        <f>VLOOKUP(N708,Клиенты_[],7,FALSE)</f>
        <v>Беларусь</v>
      </c>
      <c r="S708" s="20" t="str">
        <f>VLOOKUP(N708,Клиенты_[],8,FALSE)</f>
        <v>Вероника</v>
      </c>
      <c r="T708" s="20">
        <f t="shared" si="115"/>
        <v>3</v>
      </c>
      <c r="U708" s="20">
        <f t="shared" si="116"/>
        <v>2437</v>
      </c>
      <c r="V708" s="20">
        <f t="shared" si="117"/>
        <v>812.33333333333337</v>
      </c>
      <c r="W708" s="20">
        <f t="shared" si="118"/>
        <v>122</v>
      </c>
      <c r="X708" s="20">
        <f t="shared" si="119"/>
        <v>0.33333333333333331</v>
      </c>
    </row>
    <row r="709" spans="1:24" x14ac:dyDescent="0.3">
      <c r="A709">
        <v>708</v>
      </c>
      <c r="B709">
        <v>191</v>
      </c>
      <c r="C709" t="str">
        <f>VLOOKUP(Продажи_[[#This Row],[id товара]],Товары_[],3,FALSE)</f>
        <v>Окраина</v>
      </c>
      <c r="D709" t="str">
        <f>VLOOKUP(Продажи_[[#This Row],[id товара]],Товары_[],2,FALSE)</f>
        <v>Колбаса</v>
      </c>
      <c r="E709" s="22">
        <v>248</v>
      </c>
      <c r="F709" s="21">
        <f t="shared" ref="F709:F772" si="120">AVERAGEIF($D:$D,D709,$E:$E)</f>
        <v>286.92307692307691</v>
      </c>
      <c r="G709" s="26">
        <f t="shared" ref="G709:G772" si="121">E709/F709-1</f>
        <v>-0.13565683646112592</v>
      </c>
      <c r="H709" s="31">
        <f t="shared" ref="H709:H772" si="122">AVERAGEIFS($E:$E,$D:$D,D709,$C:$C,C709)</f>
        <v>273.58333333333331</v>
      </c>
      <c r="I709" s="26">
        <f t="shared" ref="I709:I772" si="123">E709/H709-1</f>
        <v>-9.3512031678342877E-2</v>
      </c>
      <c r="J709">
        <v>2</v>
      </c>
      <c r="K709" s="22">
        <v>496</v>
      </c>
      <c r="L709" s="1">
        <v>45148</v>
      </c>
      <c r="M709" t="s">
        <v>77</v>
      </c>
      <c r="N709">
        <v>177</v>
      </c>
      <c r="O709" t="str">
        <f>VLOOKUP(N709,Клиенты_[],4,FALSE)</f>
        <v>нет</v>
      </c>
      <c r="P709" s="35">
        <f>VLOOKUP(N709,Клиенты_[],5,FALSE)</f>
        <v>44857</v>
      </c>
      <c r="Q709" s="23">
        <f t="shared" ref="Q709:Q772" si="124">L709-P709</f>
        <v>291</v>
      </c>
      <c r="R709" t="str">
        <f>VLOOKUP(N709,Клиенты_[],7,FALSE)</f>
        <v>Таджикистан</v>
      </c>
      <c r="S709" s="20" t="str">
        <f>VLOOKUP(N709,Клиенты_[],8,FALSE)</f>
        <v>Иванна</v>
      </c>
      <c r="T709" s="20">
        <f t="shared" ref="T709:T772" si="125">COUNTIF(N:N,N709)</f>
        <v>3</v>
      </c>
      <c r="U709" s="20">
        <f t="shared" ref="U709:U772" si="126">SUMIF(N:N,N709,K:K)</f>
        <v>2530</v>
      </c>
      <c r="V709" s="20">
        <f t="shared" ref="V709:V772" si="127">U709/T709</f>
        <v>843.33333333333337</v>
      </c>
      <c r="W709" s="20">
        <f t="shared" ref="W709:W772" si="128">COUNTIF(R:R,R709)</f>
        <v>186</v>
      </c>
      <c r="X709" s="20">
        <f t="shared" si="119"/>
        <v>0.33333333333333331</v>
      </c>
    </row>
    <row r="710" spans="1:24" x14ac:dyDescent="0.3">
      <c r="A710">
        <v>709</v>
      </c>
      <c r="B710">
        <v>198</v>
      </c>
      <c r="C710" t="str">
        <f>VLOOKUP(Продажи_[[#This Row],[id товара]],Товары_[],3,FALSE)</f>
        <v>Мираторг</v>
      </c>
      <c r="D710" t="str">
        <f>VLOOKUP(Продажи_[[#This Row],[id товара]],Товары_[],2,FALSE)</f>
        <v>Мясо</v>
      </c>
      <c r="E710" s="22">
        <v>335</v>
      </c>
      <c r="F710" s="21">
        <f t="shared" si="120"/>
        <v>271.74545454545455</v>
      </c>
      <c r="G710" s="26">
        <f t="shared" si="121"/>
        <v>0.23277131004951146</v>
      </c>
      <c r="H710" s="31">
        <f t="shared" si="122"/>
        <v>316.58333333333331</v>
      </c>
      <c r="I710" s="26">
        <f t="shared" si="123"/>
        <v>5.8173203474598534E-2</v>
      </c>
      <c r="J710">
        <v>3</v>
      </c>
      <c r="K710" s="22">
        <v>1005</v>
      </c>
      <c r="L710" s="1">
        <v>45164</v>
      </c>
      <c r="M710" t="s">
        <v>85</v>
      </c>
      <c r="N710">
        <v>111</v>
      </c>
      <c r="O710" t="str">
        <f>VLOOKUP(N710,Клиенты_[],4,FALSE)</f>
        <v>да</v>
      </c>
      <c r="P710" s="35">
        <f>VLOOKUP(N710,Клиенты_[],5,FALSE)</f>
        <v>44804</v>
      </c>
      <c r="Q710" s="23">
        <f t="shared" si="124"/>
        <v>360</v>
      </c>
      <c r="R710" t="str">
        <f>VLOOKUP(N710,Клиенты_[],7,FALSE)</f>
        <v>Узбекистан</v>
      </c>
      <c r="S710" s="20" t="str">
        <f>VLOOKUP(N710,Клиенты_[],8,FALSE)</f>
        <v>Эмилия</v>
      </c>
      <c r="T710" s="20">
        <f t="shared" si="125"/>
        <v>3</v>
      </c>
      <c r="U710" s="20">
        <f t="shared" si="126"/>
        <v>3241</v>
      </c>
      <c r="V710" s="20">
        <f t="shared" si="127"/>
        <v>1080.3333333333333</v>
      </c>
      <c r="W710" s="20">
        <f t="shared" si="128"/>
        <v>191</v>
      </c>
      <c r="X710" s="20">
        <f t="shared" si="119"/>
        <v>0.33333333333333331</v>
      </c>
    </row>
    <row r="711" spans="1:24" x14ac:dyDescent="0.3">
      <c r="A711">
        <v>710</v>
      </c>
      <c r="B711">
        <v>93</v>
      </c>
      <c r="C711" t="str">
        <f>VLOOKUP(Продажи_[[#This Row],[id товара]],Товары_[],3,FALSE)</f>
        <v>Greenfield</v>
      </c>
      <c r="D711" t="str">
        <f>VLOOKUP(Продажи_[[#This Row],[id товара]],Товары_[],2,FALSE)</f>
        <v>Чай</v>
      </c>
      <c r="E711" s="22">
        <v>343</v>
      </c>
      <c r="F711" s="21">
        <f t="shared" si="120"/>
        <v>271.18181818181819</v>
      </c>
      <c r="G711" s="26">
        <f t="shared" si="121"/>
        <v>0.26483405967147156</v>
      </c>
      <c r="H711" s="31">
        <f t="shared" si="122"/>
        <v>291.45454545454544</v>
      </c>
      <c r="I711" s="26">
        <f t="shared" si="123"/>
        <v>0.17685589519650668</v>
      </c>
      <c r="J711">
        <v>3</v>
      </c>
      <c r="K711" s="22">
        <v>1029</v>
      </c>
      <c r="L711" s="1">
        <v>44930</v>
      </c>
      <c r="M711" t="s">
        <v>84</v>
      </c>
      <c r="N711">
        <v>281</v>
      </c>
      <c r="O711" t="str">
        <f>VLOOKUP(N711,Клиенты_[],4,FALSE)</f>
        <v>нет</v>
      </c>
      <c r="P711" s="35">
        <f>VLOOKUP(N711,Клиенты_[],5,FALSE)</f>
        <v>44711</v>
      </c>
      <c r="Q711" s="23">
        <f t="shared" si="124"/>
        <v>219</v>
      </c>
      <c r="R711" t="str">
        <f>VLOOKUP(N711,Клиенты_[],7,FALSE)</f>
        <v>Узбекистан</v>
      </c>
      <c r="S711" s="20" t="str">
        <f>VLOOKUP(N711,Клиенты_[],8,FALSE)</f>
        <v>Евсей</v>
      </c>
      <c r="T711" s="20">
        <f t="shared" si="125"/>
        <v>3</v>
      </c>
      <c r="U711" s="20">
        <f t="shared" si="126"/>
        <v>3373</v>
      </c>
      <c r="V711" s="20">
        <f t="shared" si="127"/>
        <v>1124.3333333333333</v>
      </c>
      <c r="W711" s="20">
        <f t="shared" si="128"/>
        <v>191</v>
      </c>
      <c r="X711" s="20">
        <f t="shared" si="119"/>
        <v>0.33333333333333331</v>
      </c>
    </row>
    <row r="712" spans="1:24" x14ac:dyDescent="0.3">
      <c r="A712">
        <v>711</v>
      </c>
      <c r="B712">
        <v>385</v>
      </c>
      <c r="C712" t="str">
        <f>VLOOKUP(Продажи_[[#This Row],[id товара]],Товары_[],3,FALSE)</f>
        <v>Макфа</v>
      </c>
      <c r="D712" t="str">
        <f>VLOOKUP(Продажи_[[#This Row],[id товара]],Товары_[],2,FALSE)</f>
        <v>Макароны</v>
      </c>
      <c r="E712" s="22">
        <v>309</v>
      </c>
      <c r="F712" s="21">
        <f t="shared" si="120"/>
        <v>265.47674418604652</v>
      </c>
      <c r="G712" s="26">
        <f t="shared" si="121"/>
        <v>0.16394376067627348</v>
      </c>
      <c r="H712" s="31">
        <f t="shared" si="122"/>
        <v>329.27272727272725</v>
      </c>
      <c r="I712" s="26">
        <f t="shared" si="123"/>
        <v>-6.1568194367752516E-2</v>
      </c>
      <c r="J712">
        <v>1</v>
      </c>
      <c r="K712" s="22">
        <v>309</v>
      </c>
      <c r="L712" s="1">
        <v>45100</v>
      </c>
      <c r="M712" t="s">
        <v>71</v>
      </c>
      <c r="N712">
        <v>177</v>
      </c>
      <c r="O712" t="str">
        <f>VLOOKUP(N712,Клиенты_[],4,FALSE)</f>
        <v>нет</v>
      </c>
      <c r="P712" s="35">
        <f>VLOOKUP(N712,Клиенты_[],5,FALSE)</f>
        <v>44857</v>
      </c>
      <c r="Q712" s="23">
        <f t="shared" si="124"/>
        <v>243</v>
      </c>
      <c r="R712" t="str">
        <f>VLOOKUP(N712,Клиенты_[],7,FALSE)</f>
        <v>Таджикистан</v>
      </c>
      <c r="S712" s="20" t="str">
        <f>VLOOKUP(N712,Клиенты_[],8,FALSE)</f>
        <v>Иванна</v>
      </c>
      <c r="T712" s="20">
        <f t="shared" si="125"/>
        <v>3</v>
      </c>
      <c r="U712" s="20">
        <f t="shared" si="126"/>
        <v>2530</v>
      </c>
      <c r="V712" s="20">
        <f t="shared" si="127"/>
        <v>843.33333333333337</v>
      </c>
      <c r="W712" s="20">
        <f t="shared" si="128"/>
        <v>186</v>
      </c>
      <c r="X712" s="20">
        <f t="shared" si="119"/>
        <v>0.33333333333333331</v>
      </c>
    </row>
    <row r="713" spans="1:24" x14ac:dyDescent="0.3">
      <c r="A713">
        <v>712</v>
      </c>
      <c r="B713">
        <v>456</v>
      </c>
      <c r="C713" t="str">
        <f>VLOOKUP(Продажи_[[#This Row],[id товара]],Товары_[],3,FALSE)</f>
        <v>Окраина</v>
      </c>
      <c r="D713" t="str">
        <f>VLOOKUP(Продажи_[[#This Row],[id товара]],Товары_[],2,FALSE)</f>
        <v>Колбаса</v>
      </c>
      <c r="E713" s="22">
        <v>196</v>
      </c>
      <c r="F713" s="21">
        <f t="shared" si="120"/>
        <v>286.92307692307691</v>
      </c>
      <c r="G713" s="26">
        <f t="shared" si="121"/>
        <v>-0.31689008042895439</v>
      </c>
      <c r="H713" s="31">
        <f t="shared" si="122"/>
        <v>273.58333333333331</v>
      </c>
      <c r="I713" s="26">
        <f t="shared" si="123"/>
        <v>-0.28358208955223874</v>
      </c>
      <c r="J713">
        <v>4</v>
      </c>
      <c r="K713" s="22">
        <v>784</v>
      </c>
      <c r="L713" s="1">
        <v>45006</v>
      </c>
      <c r="M713" t="s">
        <v>69</v>
      </c>
      <c r="N713">
        <v>446</v>
      </c>
      <c r="O713" t="str">
        <f>VLOOKUP(N713,Клиенты_[],4,FALSE)</f>
        <v>да</v>
      </c>
      <c r="P713" s="35">
        <f>VLOOKUP(N713,Клиенты_[],5,FALSE)</f>
        <v>44671</v>
      </c>
      <c r="Q713" s="23">
        <f t="shared" si="124"/>
        <v>335</v>
      </c>
      <c r="R713" t="str">
        <f>VLOOKUP(N713,Клиенты_[],7,FALSE)</f>
        <v>Таджикистан</v>
      </c>
      <c r="S713" s="20" t="str">
        <f>VLOOKUP(N713,Клиенты_[],8,FALSE)</f>
        <v>Лора</v>
      </c>
      <c r="T713" s="20">
        <f t="shared" si="125"/>
        <v>3</v>
      </c>
      <c r="U713" s="20">
        <f t="shared" si="126"/>
        <v>1224</v>
      </c>
      <c r="V713" s="20">
        <f t="shared" si="127"/>
        <v>408</v>
      </c>
      <c r="W713" s="20">
        <f t="shared" si="128"/>
        <v>186</v>
      </c>
      <c r="X713" s="20">
        <f t="shared" si="119"/>
        <v>0.33333333333333331</v>
      </c>
    </row>
    <row r="714" spans="1:24" x14ac:dyDescent="0.3">
      <c r="A714">
        <v>713</v>
      </c>
      <c r="B714">
        <v>147</v>
      </c>
      <c r="C714" t="str">
        <f>VLOOKUP(Продажи_[[#This Row],[id товара]],Товары_[],3,FALSE)</f>
        <v>Бабаевский</v>
      </c>
      <c r="D714" t="str">
        <f>VLOOKUP(Продажи_[[#This Row],[id товара]],Товары_[],2,FALSE)</f>
        <v>Конфеты</v>
      </c>
      <c r="E714" s="22">
        <v>258</v>
      </c>
      <c r="F714" s="21">
        <f t="shared" si="120"/>
        <v>267.85483870967744</v>
      </c>
      <c r="G714" s="26">
        <f t="shared" si="121"/>
        <v>-3.6791714337327752E-2</v>
      </c>
      <c r="H714" s="31">
        <f t="shared" si="122"/>
        <v>250.25925925925927</v>
      </c>
      <c r="I714" s="26">
        <f t="shared" si="123"/>
        <v>3.0930886488086395E-2</v>
      </c>
      <c r="J714">
        <v>5</v>
      </c>
      <c r="K714" s="22">
        <v>1290</v>
      </c>
      <c r="L714" s="1">
        <v>45356</v>
      </c>
      <c r="M714" t="s">
        <v>74</v>
      </c>
      <c r="N714">
        <v>202</v>
      </c>
      <c r="O714" t="str">
        <f>VLOOKUP(N714,Клиенты_[],4,FALSE)</f>
        <v>нет</v>
      </c>
      <c r="P714" s="35">
        <f>VLOOKUP(N714,Клиенты_[],5,FALSE)</f>
        <v>44766</v>
      </c>
      <c r="Q714" s="23">
        <f t="shared" si="124"/>
        <v>590</v>
      </c>
      <c r="R714" t="str">
        <f>VLOOKUP(N714,Клиенты_[],7,FALSE)</f>
        <v>Беларусь</v>
      </c>
      <c r="S714" s="20" t="str">
        <f>VLOOKUP(N714,Клиенты_[],8,FALSE)</f>
        <v>Оксана</v>
      </c>
      <c r="T714" s="20">
        <f t="shared" si="125"/>
        <v>4</v>
      </c>
      <c r="U714" s="20">
        <f t="shared" si="126"/>
        <v>3716</v>
      </c>
      <c r="V714" s="20">
        <f t="shared" si="127"/>
        <v>929</v>
      </c>
      <c r="W714" s="20">
        <f t="shared" si="128"/>
        <v>122</v>
      </c>
      <c r="X714" s="20">
        <f t="shared" si="119"/>
        <v>0.25</v>
      </c>
    </row>
    <row r="715" spans="1:24" x14ac:dyDescent="0.3">
      <c r="A715">
        <v>144</v>
      </c>
      <c r="B715">
        <v>4</v>
      </c>
      <c r="C715" t="str">
        <f>VLOOKUP(Продажи_[[#This Row],[id товара]],Товары_[],3,FALSE)</f>
        <v>Белый Злат</v>
      </c>
      <c r="D715" t="str">
        <f>VLOOKUP(Продажи_[[#This Row],[id товара]],Товары_[],2,FALSE)</f>
        <v>Рис</v>
      </c>
      <c r="E715" s="22">
        <v>314</v>
      </c>
      <c r="F715" s="21">
        <f t="shared" si="120"/>
        <v>258.375</v>
      </c>
      <c r="G715" s="26">
        <f t="shared" si="121"/>
        <v>0.21528785679729068</v>
      </c>
      <c r="H715" s="31">
        <f t="shared" si="122"/>
        <v>269.70588235294116</v>
      </c>
      <c r="I715" s="26">
        <f t="shared" si="123"/>
        <v>0.16423118865866959</v>
      </c>
      <c r="J715">
        <v>4</v>
      </c>
      <c r="K715" s="22">
        <v>1256</v>
      </c>
      <c r="L715" s="1">
        <v>45336</v>
      </c>
      <c r="M715" t="s">
        <v>71</v>
      </c>
      <c r="N715">
        <v>380</v>
      </c>
      <c r="O715" t="str">
        <f>VLOOKUP(N715,Клиенты_[],4,FALSE)</f>
        <v>да</v>
      </c>
      <c r="P715" s="35">
        <f>VLOOKUP(N715,Клиенты_[],5,FALSE)</f>
        <v>44563</v>
      </c>
      <c r="Q715" s="23">
        <f t="shared" si="124"/>
        <v>773</v>
      </c>
      <c r="R715" t="str">
        <f>VLOOKUP(N715,Клиенты_[],7,FALSE)</f>
        <v>Россия</v>
      </c>
      <c r="S715" s="20" t="str">
        <f>VLOOKUP(N715,Клиенты_[],8,FALSE)</f>
        <v>Марфа</v>
      </c>
      <c r="T715" s="20">
        <f t="shared" si="125"/>
        <v>4</v>
      </c>
      <c r="U715" s="20">
        <f t="shared" si="126"/>
        <v>4177</v>
      </c>
      <c r="V715" s="20">
        <f t="shared" si="127"/>
        <v>1044.25</v>
      </c>
      <c r="W715" s="20">
        <f t="shared" si="128"/>
        <v>314</v>
      </c>
      <c r="X715" s="20">
        <f t="shared" si="119"/>
        <v>0.25</v>
      </c>
    </row>
    <row r="716" spans="1:24" x14ac:dyDescent="0.3">
      <c r="A716">
        <v>715</v>
      </c>
      <c r="B716">
        <v>369</v>
      </c>
      <c r="C716" t="str">
        <f>VLOOKUP(Продажи_[[#This Row],[id товара]],Товары_[],3,FALSE)</f>
        <v>Домик в деревне</v>
      </c>
      <c r="D716" t="str">
        <f>VLOOKUP(Продажи_[[#This Row],[id товара]],Товары_[],2,FALSE)</f>
        <v>Молоко</v>
      </c>
      <c r="E716" s="22">
        <v>202</v>
      </c>
      <c r="F716" s="21">
        <f t="shared" si="120"/>
        <v>294.95238095238096</v>
      </c>
      <c r="G716" s="26">
        <f t="shared" si="121"/>
        <v>-0.31514368743945753</v>
      </c>
      <c r="H716" s="31">
        <f t="shared" si="122"/>
        <v>274.77777777777777</v>
      </c>
      <c r="I716" s="26">
        <f t="shared" si="123"/>
        <v>-0.2648604933279417</v>
      </c>
      <c r="J716">
        <v>5</v>
      </c>
      <c r="K716" s="22">
        <v>1010</v>
      </c>
      <c r="L716" s="1">
        <v>45100</v>
      </c>
      <c r="M716" t="s">
        <v>75</v>
      </c>
      <c r="N716">
        <v>321</v>
      </c>
      <c r="O716" t="str">
        <f>VLOOKUP(N716,Клиенты_[],4,FALSE)</f>
        <v>нет</v>
      </c>
      <c r="P716" s="35">
        <f>VLOOKUP(N716,Клиенты_[],5,FALSE)</f>
        <v>44756</v>
      </c>
      <c r="Q716" s="23">
        <f t="shared" si="124"/>
        <v>344</v>
      </c>
      <c r="R716" t="str">
        <f>VLOOKUP(N716,Клиенты_[],7,FALSE)</f>
        <v>Таджикистан</v>
      </c>
      <c r="S716" s="20" t="str">
        <f>VLOOKUP(N716,Клиенты_[],8,FALSE)</f>
        <v>Натан</v>
      </c>
      <c r="T716" s="20">
        <f t="shared" si="125"/>
        <v>5</v>
      </c>
      <c r="U716" s="20">
        <f t="shared" si="126"/>
        <v>2077</v>
      </c>
      <c r="V716" s="20">
        <f t="shared" si="127"/>
        <v>415.4</v>
      </c>
      <c r="W716" s="20">
        <f t="shared" si="128"/>
        <v>186</v>
      </c>
      <c r="X716" s="20">
        <f t="shared" si="119"/>
        <v>0.2</v>
      </c>
    </row>
    <row r="717" spans="1:24" x14ac:dyDescent="0.3">
      <c r="A717">
        <v>716</v>
      </c>
      <c r="B717">
        <v>296</v>
      </c>
      <c r="C717" t="str">
        <f>VLOOKUP(Продажи_[[#This Row],[id товара]],Товары_[],3,FALSE)</f>
        <v>Мистраль</v>
      </c>
      <c r="D717" t="str">
        <f>VLOOKUP(Продажи_[[#This Row],[id товара]],Товары_[],2,FALSE)</f>
        <v>Крупа</v>
      </c>
      <c r="E717" s="22">
        <v>155</v>
      </c>
      <c r="F717" s="21">
        <f t="shared" si="120"/>
        <v>255.11627906976744</v>
      </c>
      <c r="G717" s="26">
        <f t="shared" si="121"/>
        <v>-0.39243391066545119</v>
      </c>
      <c r="H717" s="31">
        <f t="shared" si="122"/>
        <v>250.30769230769232</v>
      </c>
      <c r="I717" s="26">
        <f t="shared" si="123"/>
        <v>-0.38076213890596189</v>
      </c>
      <c r="J717">
        <v>1</v>
      </c>
      <c r="K717" s="22">
        <v>155</v>
      </c>
      <c r="L717" s="1">
        <v>45349</v>
      </c>
      <c r="M717" t="s">
        <v>84</v>
      </c>
      <c r="N717">
        <v>188</v>
      </c>
      <c r="O717" t="str">
        <f>VLOOKUP(N717,Клиенты_[],4,FALSE)</f>
        <v>нет</v>
      </c>
      <c r="P717" s="35">
        <f>VLOOKUP(N717,Клиенты_[],5,FALSE)</f>
        <v>44801</v>
      </c>
      <c r="Q717" s="23">
        <f t="shared" si="124"/>
        <v>548</v>
      </c>
      <c r="R717" t="str">
        <f>VLOOKUP(N717,Клиенты_[],7,FALSE)</f>
        <v>Таджикистан</v>
      </c>
      <c r="S717" s="20" t="str">
        <f>VLOOKUP(N717,Клиенты_[],8,FALSE)</f>
        <v>Харлампий</v>
      </c>
      <c r="T717" s="20">
        <f t="shared" si="125"/>
        <v>2</v>
      </c>
      <c r="U717" s="20">
        <f t="shared" si="126"/>
        <v>1553</v>
      </c>
      <c r="V717" s="20">
        <f t="shared" si="127"/>
        <v>776.5</v>
      </c>
      <c r="W717" s="20">
        <f t="shared" si="128"/>
        <v>186</v>
      </c>
      <c r="X717" s="20">
        <f t="shared" si="119"/>
        <v>0.5</v>
      </c>
    </row>
    <row r="718" spans="1:24" x14ac:dyDescent="0.3">
      <c r="A718">
        <v>717</v>
      </c>
      <c r="B718">
        <v>448</v>
      </c>
      <c r="C718" t="str">
        <f>VLOOKUP(Продажи_[[#This Row],[id товара]],Товары_[],3,FALSE)</f>
        <v>Ростагроэкспорт</v>
      </c>
      <c r="D718" t="str">
        <f>VLOOKUP(Продажи_[[#This Row],[id товара]],Товары_[],2,FALSE)</f>
        <v>Йогурт</v>
      </c>
      <c r="E718" s="22">
        <v>72</v>
      </c>
      <c r="F718" s="21">
        <f t="shared" si="120"/>
        <v>263.25423728813558</v>
      </c>
      <c r="G718" s="26">
        <f t="shared" si="121"/>
        <v>-0.72650012876641767</v>
      </c>
      <c r="H718" s="31">
        <f t="shared" si="122"/>
        <v>257.78260869565219</v>
      </c>
      <c r="I718" s="26">
        <f t="shared" si="123"/>
        <v>-0.72069488952605831</v>
      </c>
      <c r="J718">
        <v>5</v>
      </c>
      <c r="K718" s="22">
        <v>360</v>
      </c>
      <c r="L718" s="1">
        <v>45409</v>
      </c>
      <c r="M718" t="s">
        <v>85</v>
      </c>
      <c r="N718">
        <v>63</v>
      </c>
      <c r="O718" t="str">
        <f>VLOOKUP(N718,Клиенты_[],4,FALSE)</f>
        <v>да</v>
      </c>
      <c r="P718" s="35">
        <f>VLOOKUP(N718,Клиенты_[],5,FALSE)</f>
        <v>44684</v>
      </c>
      <c r="Q718" s="23">
        <f t="shared" si="124"/>
        <v>725</v>
      </c>
      <c r="R718" t="str">
        <f>VLOOKUP(N718,Клиенты_[],7,FALSE)</f>
        <v>Украина</v>
      </c>
      <c r="S718" s="20" t="str">
        <f>VLOOKUP(N718,Клиенты_[],8,FALSE)</f>
        <v>Клавдия</v>
      </c>
      <c r="T718" s="20">
        <f t="shared" si="125"/>
        <v>2</v>
      </c>
      <c r="U718" s="20">
        <f t="shared" si="126"/>
        <v>819</v>
      </c>
      <c r="V718" s="20">
        <f t="shared" si="127"/>
        <v>409.5</v>
      </c>
      <c r="W718" s="20">
        <f t="shared" si="128"/>
        <v>187</v>
      </c>
      <c r="X718" s="20">
        <f t="shared" si="119"/>
        <v>0.5</v>
      </c>
    </row>
    <row r="719" spans="1:24" x14ac:dyDescent="0.3">
      <c r="A719">
        <v>718</v>
      </c>
      <c r="B719">
        <v>38</v>
      </c>
      <c r="C719" t="str">
        <f>VLOOKUP(Продажи_[[#This Row],[id товара]],Товары_[],3,FALSE)</f>
        <v>Рот Фронт</v>
      </c>
      <c r="D719" t="str">
        <f>VLOOKUP(Продажи_[[#This Row],[id товара]],Товары_[],2,FALSE)</f>
        <v>Конфеты</v>
      </c>
      <c r="E719" s="22">
        <v>191</v>
      </c>
      <c r="F719" s="21">
        <f t="shared" si="120"/>
        <v>267.85483870967744</v>
      </c>
      <c r="G719" s="26">
        <f t="shared" si="121"/>
        <v>-0.2869271993737581</v>
      </c>
      <c r="H719" s="31">
        <f t="shared" si="122"/>
        <v>288.23809523809524</v>
      </c>
      <c r="I719" s="26">
        <f t="shared" si="123"/>
        <v>-0.33735337849000491</v>
      </c>
      <c r="J719">
        <v>5</v>
      </c>
      <c r="K719" s="22">
        <v>955</v>
      </c>
      <c r="L719" s="1">
        <v>44992</v>
      </c>
      <c r="M719" t="s">
        <v>79</v>
      </c>
      <c r="N719">
        <v>25</v>
      </c>
      <c r="O719" t="str">
        <f>VLOOKUP(N719,Клиенты_[],4,FALSE)</f>
        <v>да</v>
      </c>
      <c r="P719" s="35">
        <f>VLOOKUP(N719,Клиенты_[],5,FALSE)</f>
        <v>44582</v>
      </c>
      <c r="Q719" s="23">
        <f t="shared" si="124"/>
        <v>410</v>
      </c>
      <c r="R719" t="str">
        <f>VLOOKUP(N719,Клиенты_[],7,FALSE)</f>
        <v>Таджикистан</v>
      </c>
      <c r="S719" s="20" t="str">
        <f>VLOOKUP(N719,Клиенты_[],8,FALSE)</f>
        <v>Аггей</v>
      </c>
      <c r="T719" s="20">
        <f t="shared" si="125"/>
        <v>5</v>
      </c>
      <c r="U719" s="20">
        <f t="shared" si="126"/>
        <v>3684</v>
      </c>
      <c r="V719" s="20">
        <f t="shared" si="127"/>
        <v>736.8</v>
      </c>
      <c r="W719" s="20">
        <f t="shared" si="128"/>
        <v>186</v>
      </c>
      <c r="X719" s="20">
        <f t="shared" si="119"/>
        <v>0.2</v>
      </c>
    </row>
    <row r="720" spans="1:24" x14ac:dyDescent="0.3">
      <c r="A720">
        <v>719</v>
      </c>
      <c r="B720">
        <v>272</v>
      </c>
      <c r="C720" t="str">
        <f>VLOOKUP(Продажи_[[#This Row],[id товара]],Товары_[],3,FALSE)</f>
        <v>Ярмарка</v>
      </c>
      <c r="D720" t="str">
        <f>VLOOKUP(Продажи_[[#This Row],[id товара]],Товары_[],2,FALSE)</f>
        <v>Крупа</v>
      </c>
      <c r="E720" s="22">
        <v>362</v>
      </c>
      <c r="F720" s="21">
        <f t="shared" si="120"/>
        <v>255.11627906976744</v>
      </c>
      <c r="G720" s="26">
        <f t="shared" si="121"/>
        <v>0.41896080218778486</v>
      </c>
      <c r="H720" s="31">
        <f t="shared" si="122"/>
        <v>252.09090909090909</v>
      </c>
      <c r="I720" s="26">
        <f t="shared" si="123"/>
        <v>0.43598990263252801</v>
      </c>
      <c r="J720">
        <v>2</v>
      </c>
      <c r="K720" s="22">
        <v>724</v>
      </c>
      <c r="L720" s="1">
        <v>45025</v>
      </c>
      <c r="M720" t="s">
        <v>84</v>
      </c>
      <c r="N720">
        <v>409</v>
      </c>
      <c r="O720" t="str">
        <f>VLOOKUP(N720,Клиенты_[],4,FALSE)</f>
        <v>нет</v>
      </c>
      <c r="P720" s="35">
        <f>VLOOKUP(N720,Клиенты_[],5,FALSE)</f>
        <v>44869</v>
      </c>
      <c r="Q720" s="23">
        <f t="shared" si="124"/>
        <v>156</v>
      </c>
      <c r="R720" t="str">
        <f>VLOOKUP(N720,Клиенты_[],7,FALSE)</f>
        <v>Украина</v>
      </c>
      <c r="S720" s="20" t="str">
        <f>VLOOKUP(N720,Клиенты_[],8,FALSE)</f>
        <v>Маргарита</v>
      </c>
      <c r="T720" s="20">
        <f t="shared" si="125"/>
        <v>2</v>
      </c>
      <c r="U720" s="20">
        <f t="shared" si="126"/>
        <v>1942</v>
      </c>
      <c r="V720" s="20">
        <f t="shared" si="127"/>
        <v>971</v>
      </c>
      <c r="W720" s="20">
        <f t="shared" si="128"/>
        <v>187</v>
      </c>
      <c r="X720" s="20">
        <f t="shared" si="119"/>
        <v>0.5</v>
      </c>
    </row>
    <row r="721" spans="1:24" x14ac:dyDescent="0.3">
      <c r="A721">
        <v>720</v>
      </c>
      <c r="B721">
        <v>426</v>
      </c>
      <c r="C721" t="str">
        <f>VLOOKUP(Продажи_[[#This Row],[id товара]],Товары_[],3,FALSE)</f>
        <v>Посиделкино</v>
      </c>
      <c r="D721" t="str">
        <f>VLOOKUP(Продажи_[[#This Row],[id товара]],Товары_[],2,FALSE)</f>
        <v>Печенье</v>
      </c>
      <c r="E721" s="22">
        <v>394</v>
      </c>
      <c r="F721" s="21">
        <f t="shared" si="120"/>
        <v>283.468085106383</v>
      </c>
      <c r="G721" s="26">
        <f t="shared" si="121"/>
        <v>0.38992719357502059</v>
      </c>
      <c r="H721" s="31">
        <f t="shared" si="122"/>
        <v>321.63636363636363</v>
      </c>
      <c r="I721" s="26">
        <f t="shared" si="123"/>
        <v>0.22498586772187679</v>
      </c>
      <c r="J721">
        <v>5</v>
      </c>
      <c r="K721" s="22">
        <v>1970</v>
      </c>
      <c r="L721" s="1">
        <v>45349</v>
      </c>
      <c r="M721" t="s">
        <v>83</v>
      </c>
      <c r="N721">
        <v>386</v>
      </c>
      <c r="O721" t="str">
        <f>VLOOKUP(N721,Клиенты_[],4,FALSE)</f>
        <v>да</v>
      </c>
      <c r="P721" s="35">
        <f>VLOOKUP(N721,Клиенты_[],5,FALSE)</f>
        <v>44734</v>
      </c>
      <c r="Q721" s="23">
        <f t="shared" si="124"/>
        <v>615</v>
      </c>
      <c r="R721" t="str">
        <f>VLOOKUP(N721,Клиенты_[],7,FALSE)</f>
        <v>Узбекистан</v>
      </c>
      <c r="S721" s="20" t="str">
        <f>VLOOKUP(N721,Клиенты_[],8,FALSE)</f>
        <v>Маргарита</v>
      </c>
      <c r="T721" s="20">
        <f t="shared" si="125"/>
        <v>3</v>
      </c>
      <c r="U721" s="20">
        <f t="shared" si="126"/>
        <v>3153</v>
      </c>
      <c r="V721" s="20">
        <f t="shared" si="127"/>
        <v>1051</v>
      </c>
      <c r="W721" s="20">
        <f t="shared" si="128"/>
        <v>191</v>
      </c>
      <c r="X721" s="20">
        <f t="shared" si="119"/>
        <v>0.33333333333333331</v>
      </c>
    </row>
    <row r="722" spans="1:24" x14ac:dyDescent="0.3">
      <c r="A722">
        <v>721</v>
      </c>
      <c r="B722">
        <v>378</v>
      </c>
      <c r="C722" t="str">
        <f>VLOOKUP(Продажи_[[#This Row],[id товара]],Товары_[],3,FALSE)</f>
        <v>Фруктовый сад</v>
      </c>
      <c r="D722" t="str">
        <f>VLOOKUP(Продажи_[[#This Row],[id товара]],Товары_[],2,FALSE)</f>
        <v>Сок</v>
      </c>
      <c r="E722" s="22">
        <v>203</v>
      </c>
      <c r="F722" s="21">
        <f t="shared" si="120"/>
        <v>268.60344827586209</v>
      </c>
      <c r="G722" s="26">
        <f t="shared" si="121"/>
        <v>-0.24423903973297389</v>
      </c>
      <c r="H722" s="31">
        <f t="shared" si="122"/>
        <v>281.96875</v>
      </c>
      <c r="I722" s="26">
        <f t="shared" si="123"/>
        <v>-0.28006206361520558</v>
      </c>
      <c r="J722">
        <v>4</v>
      </c>
      <c r="K722" s="22">
        <v>812</v>
      </c>
      <c r="L722" s="1">
        <v>45244</v>
      </c>
      <c r="M722" t="s">
        <v>73</v>
      </c>
      <c r="N722">
        <v>238</v>
      </c>
      <c r="O722" t="str">
        <f>VLOOKUP(N722,Клиенты_[],4,FALSE)</f>
        <v>да</v>
      </c>
      <c r="P722" s="35">
        <f>VLOOKUP(N722,Клиенты_[],5,FALSE)</f>
        <v>44909</v>
      </c>
      <c r="Q722" s="23">
        <f t="shared" si="124"/>
        <v>335</v>
      </c>
      <c r="R722" t="str">
        <f>VLOOKUP(N722,Клиенты_[],7,FALSE)</f>
        <v>Украина</v>
      </c>
      <c r="S722" s="20" t="str">
        <f>VLOOKUP(N722,Клиенты_[],8,FALSE)</f>
        <v>Сократ</v>
      </c>
      <c r="T722" s="20">
        <f t="shared" si="125"/>
        <v>1</v>
      </c>
      <c r="U722" s="20">
        <f t="shared" si="126"/>
        <v>812</v>
      </c>
      <c r="V722" s="20">
        <f t="shared" si="127"/>
        <v>812</v>
      </c>
      <c r="W722" s="20">
        <f t="shared" si="128"/>
        <v>187</v>
      </c>
      <c r="X722" s="20">
        <f t="shared" si="119"/>
        <v>1</v>
      </c>
    </row>
    <row r="723" spans="1:24" x14ac:dyDescent="0.3">
      <c r="A723">
        <v>722</v>
      </c>
      <c r="B723">
        <v>134</v>
      </c>
      <c r="C723" t="str">
        <f>VLOOKUP(Продажи_[[#This Row],[id товара]],Товары_[],3,FALSE)</f>
        <v>Меридиан</v>
      </c>
      <c r="D723" t="str">
        <f>VLOOKUP(Продажи_[[#This Row],[id товара]],Товары_[],2,FALSE)</f>
        <v>Рыба</v>
      </c>
      <c r="E723" s="22">
        <v>450</v>
      </c>
      <c r="F723" s="21">
        <f t="shared" si="120"/>
        <v>258.5128205128205</v>
      </c>
      <c r="G723" s="26">
        <f t="shared" si="121"/>
        <v>0.74072604641936124</v>
      </c>
      <c r="H723" s="31">
        <f t="shared" si="122"/>
        <v>260.64705882352939</v>
      </c>
      <c r="I723" s="26">
        <f t="shared" si="123"/>
        <v>0.72647257955314837</v>
      </c>
      <c r="J723">
        <v>5</v>
      </c>
      <c r="K723" s="22">
        <v>2250</v>
      </c>
      <c r="L723" s="1">
        <v>45061</v>
      </c>
      <c r="M723" t="s">
        <v>66</v>
      </c>
      <c r="N723">
        <v>480</v>
      </c>
      <c r="O723" t="str">
        <f>VLOOKUP(N723,Клиенты_[],4,FALSE)</f>
        <v>да</v>
      </c>
      <c r="P723" s="35">
        <f>VLOOKUP(N723,Клиенты_[],5,FALSE)</f>
        <v>44568</v>
      </c>
      <c r="Q723" s="23">
        <f t="shared" si="124"/>
        <v>493</v>
      </c>
      <c r="R723" t="str">
        <f>VLOOKUP(N723,Клиенты_[],7,FALSE)</f>
        <v>Узбекистан</v>
      </c>
      <c r="S723" s="20" t="str">
        <f>VLOOKUP(N723,Клиенты_[],8,FALSE)</f>
        <v>Юлия</v>
      </c>
      <c r="T723" s="20">
        <f t="shared" si="125"/>
        <v>4</v>
      </c>
      <c r="U723" s="20">
        <f t="shared" si="126"/>
        <v>3740</v>
      </c>
      <c r="V723" s="20">
        <f t="shared" si="127"/>
        <v>935</v>
      </c>
      <c r="W723" s="20">
        <f t="shared" si="128"/>
        <v>191</v>
      </c>
      <c r="X723" s="20">
        <f t="shared" si="119"/>
        <v>0.25</v>
      </c>
    </row>
    <row r="724" spans="1:24" x14ac:dyDescent="0.3">
      <c r="A724">
        <v>697</v>
      </c>
      <c r="B724">
        <v>413</v>
      </c>
      <c r="C724" t="str">
        <f>VLOOKUP(Продажи_[[#This Row],[id товара]],Товары_[],3,FALSE)</f>
        <v>Jacobs</v>
      </c>
      <c r="D724" t="str">
        <f>VLOOKUP(Продажи_[[#This Row],[id товара]],Товары_[],2,FALSE)</f>
        <v>Кофе</v>
      </c>
      <c r="E724" s="22">
        <v>178</v>
      </c>
      <c r="F724" s="21">
        <f t="shared" si="120"/>
        <v>249.02380952380952</v>
      </c>
      <c r="G724" s="26">
        <f t="shared" si="121"/>
        <v>-0.28520891098575385</v>
      </c>
      <c r="H724" s="31">
        <f t="shared" si="122"/>
        <v>276.21052631578948</v>
      </c>
      <c r="I724" s="26">
        <f t="shared" si="123"/>
        <v>-0.35556402439024393</v>
      </c>
      <c r="J724">
        <v>5</v>
      </c>
      <c r="K724" s="22">
        <v>890</v>
      </c>
      <c r="L724" s="1">
        <v>45095</v>
      </c>
      <c r="M724" t="s">
        <v>68</v>
      </c>
      <c r="N724">
        <v>380</v>
      </c>
      <c r="O724" t="str">
        <f>VLOOKUP(N724,Клиенты_[],4,FALSE)</f>
        <v>да</v>
      </c>
      <c r="P724" s="35">
        <f>VLOOKUP(N724,Клиенты_[],5,FALSE)</f>
        <v>44563</v>
      </c>
      <c r="Q724" s="23">
        <f t="shared" si="124"/>
        <v>532</v>
      </c>
      <c r="R724" t="str">
        <f>VLOOKUP(N724,Клиенты_[],7,FALSE)</f>
        <v>Россия</v>
      </c>
      <c r="S724" s="20" t="str">
        <f>VLOOKUP(N724,Клиенты_[],8,FALSE)</f>
        <v>Марфа</v>
      </c>
      <c r="T724" s="20">
        <f t="shared" si="125"/>
        <v>4</v>
      </c>
      <c r="U724" s="20">
        <f t="shared" si="126"/>
        <v>4177</v>
      </c>
      <c r="V724" s="20">
        <f t="shared" si="127"/>
        <v>1044.25</v>
      </c>
      <c r="W724" s="20">
        <f t="shared" si="128"/>
        <v>314</v>
      </c>
      <c r="X724" s="20">
        <f t="shared" si="119"/>
        <v>0.25</v>
      </c>
    </row>
    <row r="725" spans="1:24" x14ac:dyDescent="0.3">
      <c r="A725">
        <v>724</v>
      </c>
      <c r="B725">
        <v>400</v>
      </c>
      <c r="C725" t="str">
        <f>VLOOKUP(Продажи_[[#This Row],[id товара]],Товары_[],3,FALSE)</f>
        <v>Беллакт</v>
      </c>
      <c r="D725" t="str">
        <f>VLOOKUP(Продажи_[[#This Row],[id товара]],Товары_[],2,FALSE)</f>
        <v>Молоко</v>
      </c>
      <c r="E725" s="22">
        <v>358</v>
      </c>
      <c r="F725" s="21">
        <f t="shared" si="120"/>
        <v>294.95238095238096</v>
      </c>
      <c r="G725" s="26">
        <f t="shared" si="121"/>
        <v>0.21375524701323867</v>
      </c>
      <c r="H725" s="31">
        <f t="shared" si="122"/>
        <v>322.54545454545456</v>
      </c>
      <c r="I725" s="26">
        <f t="shared" si="123"/>
        <v>0.10992108229988728</v>
      </c>
      <c r="J725">
        <v>4</v>
      </c>
      <c r="K725" s="22">
        <v>1432</v>
      </c>
      <c r="L725" s="1">
        <v>45103</v>
      </c>
      <c r="M725" t="s">
        <v>68</v>
      </c>
      <c r="N725">
        <v>9</v>
      </c>
      <c r="O725" t="str">
        <f>VLOOKUP(N725,Клиенты_[],4,FALSE)</f>
        <v>да</v>
      </c>
      <c r="P725" s="35">
        <f>VLOOKUP(N725,Клиенты_[],5,FALSE)</f>
        <v>44900</v>
      </c>
      <c r="Q725" s="23">
        <f t="shared" si="124"/>
        <v>203</v>
      </c>
      <c r="R725" t="str">
        <f>VLOOKUP(N725,Клиенты_[],7,FALSE)</f>
        <v>Таджикистан</v>
      </c>
      <c r="S725" s="20" t="str">
        <f>VLOOKUP(N725,Клиенты_[],8,FALSE)</f>
        <v>Милан</v>
      </c>
      <c r="T725" s="20">
        <f t="shared" si="125"/>
        <v>5</v>
      </c>
      <c r="U725" s="20">
        <f t="shared" si="126"/>
        <v>4200</v>
      </c>
      <c r="V725" s="20">
        <f t="shared" si="127"/>
        <v>840</v>
      </c>
      <c r="W725" s="20">
        <f t="shared" si="128"/>
        <v>186</v>
      </c>
      <c r="X725" s="20">
        <f t="shared" si="119"/>
        <v>0.2</v>
      </c>
    </row>
    <row r="726" spans="1:24" x14ac:dyDescent="0.3">
      <c r="A726">
        <v>725</v>
      </c>
      <c r="B726">
        <v>28</v>
      </c>
      <c r="C726" t="str">
        <f>VLOOKUP(Продажи_[[#This Row],[id товара]],Товары_[],3,FALSE)</f>
        <v>Националь</v>
      </c>
      <c r="D726" t="str">
        <f>VLOOKUP(Продажи_[[#This Row],[id товара]],Товары_[],2,FALSE)</f>
        <v>Крупа</v>
      </c>
      <c r="E726" s="22">
        <v>459</v>
      </c>
      <c r="F726" s="21">
        <f t="shared" si="120"/>
        <v>255.11627906976744</v>
      </c>
      <c r="G726" s="26">
        <f t="shared" si="121"/>
        <v>0.79917958067456696</v>
      </c>
      <c r="H726" s="31">
        <f t="shared" si="122"/>
        <v>274.28571428571428</v>
      </c>
      <c r="I726" s="26">
        <f t="shared" si="123"/>
        <v>0.67343750000000013</v>
      </c>
      <c r="J726">
        <v>1</v>
      </c>
      <c r="K726" s="22">
        <v>459</v>
      </c>
      <c r="L726" s="1">
        <v>45377</v>
      </c>
      <c r="M726" t="s">
        <v>66</v>
      </c>
      <c r="N726">
        <v>63</v>
      </c>
      <c r="O726" t="str">
        <f>VLOOKUP(N726,Клиенты_[],4,FALSE)</f>
        <v>да</v>
      </c>
      <c r="P726" s="35">
        <f>VLOOKUP(N726,Клиенты_[],5,FALSE)</f>
        <v>44684</v>
      </c>
      <c r="Q726" s="23">
        <f t="shared" si="124"/>
        <v>693</v>
      </c>
      <c r="R726" t="str">
        <f>VLOOKUP(N726,Клиенты_[],7,FALSE)</f>
        <v>Украина</v>
      </c>
      <c r="S726" s="20" t="str">
        <f>VLOOKUP(N726,Клиенты_[],8,FALSE)</f>
        <v>Клавдия</v>
      </c>
      <c r="T726" s="20">
        <f t="shared" si="125"/>
        <v>2</v>
      </c>
      <c r="U726" s="20">
        <f t="shared" si="126"/>
        <v>819</v>
      </c>
      <c r="V726" s="20">
        <f t="shared" si="127"/>
        <v>409.5</v>
      </c>
      <c r="W726" s="20">
        <f t="shared" si="128"/>
        <v>187</v>
      </c>
      <c r="X726" s="20">
        <f t="shared" si="119"/>
        <v>0.5</v>
      </c>
    </row>
    <row r="727" spans="1:24" x14ac:dyDescent="0.3">
      <c r="A727">
        <v>726</v>
      </c>
      <c r="B727">
        <v>195</v>
      </c>
      <c r="C727" t="str">
        <f>VLOOKUP(Продажи_[[#This Row],[id товара]],Товары_[],3,FALSE)</f>
        <v>Каравай</v>
      </c>
      <c r="D727" t="str">
        <f>VLOOKUP(Продажи_[[#This Row],[id товара]],Товары_[],2,FALSE)</f>
        <v>Хлеб</v>
      </c>
      <c r="E727" s="22">
        <v>497</v>
      </c>
      <c r="F727" s="21">
        <f t="shared" si="120"/>
        <v>300.31818181818181</v>
      </c>
      <c r="G727" s="26">
        <f t="shared" si="121"/>
        <v>0.65491145754502811</v>
      </c>
      <c r="H727" s="31">
        <f t="shared" si="122"/>
        <v>331.16666666666669</v>
      </c>
      <c r="I727" s="26">
        <f t="shared" si="123"/>
        <v>0.50075490689481628</v>
      </c>
      <c r="J727">
        <v>5</v>
      </c>
      <c r="K727" s="22">
        <v>2485</v>
      </c>
      <c r="L727" s="1">
        <v>45136</v>
      </c>
      <c r="M727" t="s">
        <v>80</v>
      </c>
      <c r="N727">
        <v>105</v>
      </c>
      <c r="O727" t="str">
        <f>VLOOKUP(N727,Клиенты_[],4,FALSE)</f>
        <v>да</v>
      </c>
      <c r="P727" s="35">
        <f>VLOOKUP(N727,Клиенты_[],5,FALSE)</f>
        <v>44918</v>
      </c>
      <c r="Q727" s="23">
        <f t="shared" si="124"/>
        <v>218</v>
      </c>
      <c r="R727" t="str">
        <f>VLOOKUP(N727,Клиенты_[],7,FALSE)</f>
        <v>Узбекистан</v>
      </c>
      <c r="S727" s="20" t="str">
        <f>VLOOKUP(N727,Клиенты_[],8,FALSE)</f>
        <v>Зоя</v>
      </c>
      <c r="T727" s="20">
        <f t="shared" si="125"/>
        <v>2</v>
      </c>
      <c r="U727" s="20">
        <f t="shared" si="126"/>
        <v>3289</v>
      </c>
      <c r="V727" s="20">
        <f t="shared" si="127"/>
        <v>1644.5</v>
      </c>
      <c r="W727" s="20">
        <f t="shared" si="128"/>
        <v>191</v>
      </c>
      <c r="X727" s="20">
        <f t="shared" si="119"/>
        <v>0.5</v>
      </c>
    </row>
    <row r="728" spans="1:24" x14ac:dyDescent="0.3">
      <c r="A728">
        <v>940</v>
      </c>
      <c r="B728">
        <v>342</v>
      </c>
      <c r="C728" t="str">
        <f>VLOOKUP(Продажи_[[#This Row],[id товара]],Товары_[],3,FALSE)</f>
        <v>Овощной ряд</v>
      </c>
      <c r="D728" t="str">
        <f>VLOOKUP(Продажи_[[#This Row],[id товара]],Товары_[],2,FALSE)</f>
        <v>Овощи</v>
      </c>
      <c r="E728" s="22">
        <v>259</v>
      </c>
      <c r="F728" s="21">
        <f t="shared" si="120"/>
        <v>250.48780487804879</v>
      </c>
      <c r="G728" s="26">
        <f t="shared" si="121"/>
        <v>3.3982473222979426E-2</v>
      </c>
      <c r="H728" s="31">
        <f t="shared" si="122"/>
        <v>303.8235294117647</v>
      </c>
      <c r="I728" s="26">
        <f t="shared" si="123"/>
        <v>-0.14753146176185861</v>
      </c>
      <c r="J728">
        <v>5</v>
      </c>
      <c r="K728" s="22">
        <v>1295</v>
      </c>
      <c r="L728" s="1">
        <v>45349</v>
      </c>
      <c r="M728" t="s">
        <v>76</v>
      </c>
      <c r="N728">
        <v>380</v>
      </c>
      <c r="O728" t="str">
        <f>VLOOKUP(N728,Клиенты_[],4,FALSE)</f>
        <v>да</v>
      </c>
      <c r="P728" s="35">
        <f>VLOOKUP(N728,Клиенты_[],5,FALSE)</f>
        <v>44563</v>
      </c>
      <c r="Q728" s="23">
        <f t="shared" si="124"/>
        <v>786</v>
      </c>
      <c r="R728" t="str">
        <f>VLOOKUP(N728,Клиенты_[],7,FALSE)</f>
        <v>Россия</v>
      </c>
      <c r="S728" s="20" t="str">
        <f>VLOOKUP(N728,Клиенты_[],8,FALSE)</f>
        <v>Марфа</v>
      </c>
      <c r="T728" s="20">
        <f t="shared" si="125"/>
        <v>4</v>
      </c>
      <c r="U728" s="20">
        <f t="shared" si="126"/>
        <v>4177</v>
      </c>
      <c r="V728" s="20">
        <f t="shared" si="127"/>
        <v>1044.25</v>
      </c>
      <c r="W728" s="20">
        <f t="shared" si="128"/>
        <v>314</v>
      </c>
      <c r="X728" s="20">
        <f t="shared" si="119"/>
        <v>0.25</v>
      </c>
    </row>
    <row r="729" spans="1:24" x14ac:dyDescent="0.3">
      <c r="A729">
        <v>728</v>
      </c>
      <c r="B729">
        <v>77</v>
      </c>
      <c r="C729" t="str">
        <f>VLOOKUP(Продажи_[[#This Row],[id товара]],Товары_[],3,FALSE)</f>
        <v>Паста Зара</v>
      </c>
      <c r="D729" t="str">
        <f>VLOOKUP(Продажи_[[#This Row],[id товара]],Товары_[],2,FALSE)</f>
        <v>Макароны</v>
      </c>
      <c r="E729" s="22">
        <v>160</v>
      </c>
      <c r="F729" s="21">
        <f t="shared" si="120"/>
        <v>265.47674418604652</v>
      </c>
      <c r="G729" s="26">
        <f t="shared" si="121"/>
        <v>-0.39731067408348297</v>
      </c>
      <c r="H729" s="31">
        <f t="shared" si="122"/>
        <v>276.67567567567568</v>
      </c>
      <c r="I729" s="26">
        <f t="shared" si="123"/>
        <v>-0.42170557780599782</v>
      </c>
      <c r="J729">
        <v>2</v>
      </c>
      <c r="K729" s="22">
        <v>320</v>
      </c>
      <c r="L729" s="1">
        <v>45222</v>
      </c>
      <c r="M729" t="s">
        <v>77</v>
      </c>
      <c r="N729">
        <v>260</v>
      </c>
      <c r="O729" t="str">
        <f>VLOOKUP(N729,Клиенты_[],4,FALSE)</f>
        <v>да</v>
      </c>
      <c r="P729" s="35">
        <f>VLOOKUP(N729,Клиенты_[],5,FALSE)</f>
        <v>44729</v>
      </c>
      <c r="Q729" s="23">
        <f t="shared" si="124"/>
        <v>493</v>
      </c>
      <c r="R729" t="str">
        <f>VLOOKUP(N729,Клиенты_[],7,FALSE)</f>
        <v>Украина</v>
      </c>
      <c r="S729" s="20" t="str">
        <f>VLOOKUP(N729,Клиенты_[],8,FALSE)</f>
        <v>Ксения</v>
      </c>
      <c r="T729" s="20">
        <f t="shared" si="125"/>
        <v>2</v>
      </c>
      <c r="U729" s="20">
        <f t="shared" si="126"/>
        <v>833</v>
      </c>
      <c r="V729" s="20">
        <f t="shared" si="127"/>
        <v>416.5</v>
      </c>
      <c r="W729" s="20">
        <f t="shared" si="128"/>
        <v>187</v>
      </c>
      <c r="X729" s="20">
        <f t="shared" si="119"/>
        <v>0.5</v>
      </c>
    </row>
    <row r="730" spans="1:24" x14ac:dyDescent="0.3">
      <c r="A730">
        <v>729</v>
      </c>
      <c r="B730">
        <v>128</v>
      </c>
      <c r="C730" t="str">
        <f>VLOOKUP(Продажи_[[#This Row],[id товара]],Товары_[],3,FALSE)</f>
        <v>Мираторг</v>
      </c>
      <c r="D730" t="str">
        <f>VLOOKUP(Продажи_[[#This Row],[id товара]],Товары_[],2,FALSE)</f>
        <v>Мясо</v>
      </c>
      <c r="E730" s="22">
        <v>419</v>
      </c>
      <c r="F730" s="21">
        <f t="shared" si="120"/>
        <v>271.74545454545455</v>
      </c>
      <c r="G730" s="26">
        <f t="shared" si="121"/>
        <v>0.54188411615147869</v>
      </c>
      <c r="H730" s="31">
        <f t="shared" si="122"/>
        <v>316.58333333333331</v>
      </c>
      <c r="I730" s="26">
        <f t="shared" si="123"/>
        <v>0.32350618583837853</v>
      </c>
      <c r="J730">
        <v>5</v>
      </c>
      <c r="K730" s="22">
        <v>2095</v>
      </c>
      <c r="L730" s="1">
        <v>44943</v>
      </c>
      <c r="M730" t="s">
        <v>69</v>
      </c>
      <c r="N730">
        <v>220</v>
      </c>
      <c r="O730" t="str">
        <f>VLOOKUP(N730,Клиенты_[],4,FALSE)</f>
        <v>нет</v>
      </c>
      <c r="P730" s="35">
        <f>VLOOKUP(N730,Клиенты_[],5,FALSE)</f>
        <v>44570</v>
      </c>
      <c r="Q730" s="23">
        <f t="shared" si="124"/>
        <v>373</v>
      </c>
      <c r="R730" t="str">
        <f>VLOOKUP(N730,Клиенты_[],7,FALSE)</f>
        <v>Украина</v>
      </c>
      <c r="S730" s="20" t="str">
        <f>VLOOKUP(N730,Клиенты_[],8,FALSE)</f>
        <v>Николай</v>
      </c>
      <c r="T730" s="20">
        <f t="shared" si="125"/>
        <v>2</v>
      </c>
      <c r="U730" s="20">
        <f t="shared" si="126"/>
        <v>2229</v>
      </c>
      <c r="V730" s="20">
        <f t="shared" si="127"/>
        <v>1114.5</v>
      </c>
      <c r="W730" s="20">
        <f t="shared" si="128"/>
        <v>187</v>
      </c>
      <c r="X730" s="20">
        <f t="shared" si="119"/>
        <v>0.5</v>
      </c>
    </row>
    <row r="731" spans="1:24" x14ac:dyDescent="0.3">
      <c r="A731">
        <v>730</v>
      </c>
      <c r="B731">
        <v>328</v>
      </c>
      <c r="C731" t="str">
        <f>VLOOKUP(Продажи_[[#This Row],[id товара]],Товары_[],3,FALSE)</f>
        <v>Русская картошка</v>
      </c>
      <c r="D731" t="str">
        <f>VLOOKUP(Продажи_[[#This Row],[id товара]],Товары_[],2,FALSE)</f>
        <v>Чипсы</v>
      </c>
      <c r="E731" s="22">
        <v>429</v>
      </c>
      <c r="F731" s="21">
        <f t="shared" si="120"/>
        <v>273.72549019607845</v>
      </c>
      <c r="G731" s="26">
        <f t="shared" si="121"/>
        <v>0.56726361031518602</v>
      </c>
      <c r="H731" s="31">
        <f t="shared" si="122"/>
        <v>241.83333333333334</v>
      </c>
      <c r="I731" s="26">
        <f t="shared" si="123"/>
        <v>0.77394900068917982</v>
      </c>
      <c r="J731">
        <v>4</v>
      </c>
      <c r="K731" s="22">
        <v>1716</v>
      </c>
      <c r="L731" s="1">
        <v>45245</v>
      </c>
      <c r="M731" t="s">
        <v>72</v>
      </c>
      <c r="N731">
        <v>88</v>
      </c>
      <c r="O731" t="str">
        <f>VLOOKUP(N731,Клиенты_[],4,FALSE)</f>
        <v>да</v>
      </c>
      <c r="P731" s="35">
        <f>VLOOKUP(N731,Клиенты_[],5,FALSE)</f>
        <v>44630</v>
      </c>
      <c r="Q731" s="23">
        <f t="shared" si="124"/>
        <v>615</v>
      </c>
      <c r="R731" t="str">
        <f>VLOOKUP(N731,Клиенты_[],7,FALSE)</f>
        <v>Украина</v>
      </c>
      <c r="S731" s="20" t="str">
        <f>VLOOKUP(N731,Клиенты_[],8,FALSE)</f>
        <v>Севастьян</v>
      </c>
      <c r="T731" s="20">
        <f t="shared" si="125"/>
        <v>5</v>
      </c>
      <c r="U731" s="20">
        <f t="shared" si="126"/>
        <v>4574</v>
      </c>
      <c r="V731" s="20">
        <f t="shared" si="127"/>
        <v>914.8</v>
      </c>
      <c r="W731" s="20">
        <f t="shared" si="128"/>
        <v>187</v>
      </c>
      <c r="X731" s="20">
        <f t="shared" si="119"/>
        <v>0.2</v>
      </c>
    </row>
    <row r="732" spans="1:24" x14ac:dyDescent="0.3">
      <c r="A732">
        <v>134</v>
      </c>
      <c r="B732">
        <v>382</v>
      </c>
      <c r="C732" t="str">
        <f>VLOOKUP(Продажи_[[#This Row],[id товара]],Товары_[],3,FALSE)</f>
        <v>Овощной ряд</v>
      </c>
      <c r="D732" t="str">
        <f>VLOOKUP(Продажи_[[#This Row],[id товара]],Товары_[],2,FALSE)</f>
        <v>Овощи</v>
      </c>
      <c r="E732" s="22">
        <v>379</v>
      </c>
      <c r="F732" s="21">
        <f t="shared" si="120"/>
        <v>250.48780487804879</v>
      </c>
      <c r="G732" s="26">
        <f t="shared" si="121"/>
        <v>0.51304771178188902</v>
      </c>
      <c r="H732" s="31">
        <f t="shared" si="122"/>
        <v>303.8235294117647</v>
      </c>
      <c r="I732" s="26">
        <f t="shared" si="123"/>
        <v>0.24743465634075523</v>
      </c>
      <c r="J732">
        <v>5</v>
      </c>
      <c r="K732" s="22">
        <v>1895</v>
      </c>
      <c r="L732" s="1">
        <v>45314</v>
      </c>
      <c r="M732" t="s">
        <v>73</v>
      </c>
      <c r="N732">
        <v>388</v>
      </c>
      <c r="O732" t="str">
        <f>VLOOKUP(N732,Клиенты_[],4,FALSE)</f>
        <v>да</v>
      </c>
      <c r="P732" s="35">
        <f>VLOOKUP(N732,Клиенты_[],5,FALSE)</f>
        <v>44581</v>
      </c>
      <c r="Q732" s="23">
        <f t="shared" si="124"/>
        <v>733</v>
      </c>
      <c r="R732" t="str">
        <f>VLOOKUP(N732,Клиенты_[],7,FALSE)</f>
        <v>Россия</v>
      </c>
      <c r="S732" s="20" t="str">
        <f>VLOOKUP(N732,Клиенты_[],8,FALSE)</f>
        <v>Анастасия</v>
      </c>
      <c r="T732" s="20">
        <f t="shared" si="125"/>
        <v>4</v>
      </c>
      <c r="U732" s="20">
        <f t="shared" si="126"/>
        <v>4409</v>
      </c>
      <c r="V732" s="20">
        <f t="shared" si="127"/>
        <v>1102.25</v>
      </c>
      <c r="W732" s="20">
        <f t="shared" si="128"/>
        <v>314</v>
      </c>
      <c r="X732" s="20">
        <f t="shared" si="119"/>
        <v>0.25</v>
      </c>
    </row>
    <row r="733" spans="1:24" x14ac:dyDescent="0.3">
      <c r="A733">
        <v>732</v>
      </c>
      <c r="B733">
        <v>371</v>
      </c>
      <c r="C733" t="str">
        <f>VLOOKUP(Продажи_[[#This Row],[id товара]],Товары_[],3,FALSE)</f>
        <v>Русский сахар</v>
      </c>
      <c r="D733" t="str">
        <f>VLOOKUP(Продажи_[[#This Row],[id товара]],Товары_[],2,FALSE)</f>
        <v>Сахар</v>
      </c>
      <c r="E733" s="22">
        <v>97</v>
      </c>
      <c r="F733" s="21">
        <f t="shared" si="120"/>
        <v>252.76271186440678</v>
      </c>
      <c r="G733" s="26">
        <f t="shared" si="121"/>
        <v>-0.6162408636759874</v>
      </c>
      <c r="H733" s="31">
        <f t="shared" si="122"/>
        <v>293.41176470588238</v>
      </c>
      <c r="I733" s="26">
        <f t="shared" si="123"/>
        <v>-0.66940657578187657</v>
      </c>
      <c r="J733">
        <v>3</v>
      </c>
      <c r="K733" s="22">
        <v>291</v>
      </c>
      <c r="L733" s="1">
        <v>45134</v>
      </c>
      <c r="M733" t="s">
        <v>67</v>
      </c>
      <c r="N733">
        <v>15</v>
      </c>
      <c r="O733" t="str">
        <f>VLOOKUP(N733,Клиенты_[],4,FALSE)</f>
        <v>нет</v>
      </c>
      <c r="P733" s="35">
        <f>VLOOKUP(N733,Клиенты_[],5,FALSE)</f>
        <v>44711</v>
      </c>
      <c r="Q733" s="23">
        <f t="shared" si="124"/>
        <v>423</v>
      </c>
      <c r="R733" t="str">
        <f>VLOOKUP(N733,Клиенты_[],7,FALSE)</f>
        <v>Украина</v>
      </c>
      <c r="S733" s="20" t="str">
        <f>VLOOKUP(N733,Клиенты_[],8,FALSE)</f>
        <v>Алексей</v>
      </c>
      <c r="T733" s="20">
        <f t="shared" si="125"/>
        <v>2</v>
      </c>
      <c r="U733" s="20">
        <f t="shared" si="126"/>
        <v>1219</v>
      </c>
      <c r="V733" s="20">
        <f t="shared" si="127"/>
        <v>609.5</v>
      </c>
      <c r="W733" s="20">
        <f t="shared" si="128"/>
        <v>187</v>
      </c>
      <c r="X733" s="20">
        <f t="shared" si="119"/>
        <v>0.5</v>
      </c>
    </row>
    <row r="734" spans="1:24" x14ac:dyDescent="0.3">
      <c r="A734">
        <v>507</v>
      </c>
      <c r="B734">
        <v>481</v>
      </c>
      <c r="C734" t="str">
        <f>VLOOKUP(Продажи_[[#This Row],[id товара]],Товары_[],3,FALSE)</f>
        <v>Pringles</v>
      </c>
      <c r="D734" t="str">
        <f>VLOOKUP(Продажи_[[#This Row],[id товара]],Товары_[],2,FALSE)</f>
        <v>Чипсы</v>
      </c>
      <c r="E734" s="22">
        <v>63</v>
      </c>
      <c r="F734" s="21">
        <f t="shared" si="120"/>
        <v>273.72549019607845</v>
      </c>
      <c r="G734" s="26">
        <f t="shared" si="121"/>
        <v>-0.76984240687679084</v>
      </c>
      <c r="H734" s="31">
        <f t="shared" si="122"/>
        <v>280.23809523809524</v>
      </c>
      <c r="I734" s="26">
        <f t="shared" si="123"/>
        <v>-0.77519116397621068</v>
      </c>
      <c r="J734">
        <v>1</v>
      </c>
      <c r="K734" s="22">
        <v>63</v>
      </c>
      <c r="L734" s="1">
        <v>45301</v>
      </c>
      <c r="M734" t="s">
        <v>69</v>
      </c>
      <c r="N734">
        <v>388</v>
      </c>
      <c r="O734" t="str">
        <f>VLOOKUP(N734,Клиенты_[],4,FALSE)</f>
        <v>да</v>
      </c>
      <c r="P734" s="35">
        <f>VLOOKUP(N734,Клиенты_[],5,FALSE)</f>
        <v>44581</v>
      </c>
      <c r="Q734" s="23">
        <f t="shared" si="124"/>
        <v>720</v>
      </c>
      <c r="R734" t="str">
        <f>VLOOKUP(N734,Клиенты_[],7,FALSE)</f>
        <v>Россия</v>
      </c>
      <c r="S734" s="20" t="str">
        <f>VLOOKUP(N734,Клиенты_[],8,FALSE)</f>
        <v>Анастасия</v>
      </c>
      <c r="T734" s="20">
        <f t="shared" si="125"/>
        <v>4</v>
      </c>
      <c r="U734" s="20">
        <f t="shared" si="126"/>
        <v>4409</v>
      </c>
      <c r="V734" s="20">
        <f t="shared" si="127"/>
        <v>1102.25</v>
      </c>
      <c r="W734" s="20">
        <f t="shared" si="128"/>
        <v>314</v>
      </c>
      <c r="X734" s="20">
        <f t="shared" si="119"/>
        <v>0.25</v>
      </c>
    </row>
    <row r="735" spans="1:24" x14ac:dyDescent="0.3">
      <c r="A735">
        <v>583</v>
      </c>
      <c r="B735">
        <v>233</v>
      </c>
      <c r="C735" t="str">
        <f>VLOOKUP(Продажи_[[#This Row],[id товара]],Товары_[],3,FALSE)</f>
        <v>Ростагроэкспорт</v>
      </c>
      <c r="D735" t="str">
        <f>VLOOKUP(Продажи_[[#This Row],[id товара]],Товары_[],2,FALSE)</f>
        <v>Йогурт</v>
      </c>
      <c r="E735" s="22">
        <v>419</v>
      </c>
      <c r="F735" s="21">
        <f t="shared" si="120"/>
        <v>263.25423728813558</v>
      </c>
      <c r="G735" s="26">
        <f t="shared" si="121"/>
        <v>0.59161730620654129</v>
      </c>
      <c r="H735" s="31">
        <f t="shared" si="122"/>
        <v>257.78260869565219</v>
      </c>
      <c r="I735" s="26">
        <f t="shared" si="123"/>
        <v>0.62540057345252142</v>
      </c>
      <c r="J735">
        <v>5</v>
      </c>
      <c r="K735" s="22">
        <v>2095</v>
      </c>
      <c r="L735" s="1">
        <v>45304</v>
      </c>
      <c r="M735" t="s">
        <v>82</v>
      </c>
      <c r="N735">
        <v>388</v>
      </c>
      <c r="O735" t="str">
        <f>VLOOKUP(N735,Клиенты_[],4,FALSE)</f>
        <v>да</v>
      </c>
      <c r="P735" s="35">
        <f>VLOOKUP(N735,Клиенты_[],5,FALSE)</f>
        <v>44581</v>
      </c>
      <c r="Q735" s="23">
        <f t="shared" si="124"/>
        <v>723</v>
      </c>
      <c r="R735" t="str">
        <f>VLOOKUP(N735,Клиенты_[],7,FALSE)</f>
        <v>Россия</v>
      </c>
      <c r="S735" s="20" t="str">
        <f>VLOOKUP(N735,Клиенты_[],8,FALSE)</f>
        <v>Анастасия</v>
      </c>
      <c r="T735" s="20">
        <f t="shared" si="125"/>
        <v>4</v>
      </c>
      <c r="U735" s="20">
        <f t="shared" si="126"/>
        <v>4409</v>
      </c>
      <c r="V735" s="20">
        <f t="shared" si="127"/>
        <v>1102.25</v>
      </c>
      <c r="W735" s="20">
        <f t="shared" si="128"/>
        <v>314</v>
      </c>
      <c r="X735" s="20">
        <f t="shared" si="119"/>
        <v>0.25</v>
      </c>
    </row>
    <row r="736" spans="1:24" x14ac:dyDescent="0.3">
      <c r="A736">
        <v>685</v>
      </c>
      <c r="B736">
        <v>189</v>
      </c>
      <c r="C736" t="str">
        <f>VLOOKUP(Продажи_[[#This Row],[id товара]],Товары_[],3,FALSE)</f>
        <v>Дарница</v>
      </c>
      <c r="D736" t="str">
        <f>VLOOKUP(Продажи_[[#This Row],[id товара]],Товары_[],2,FALSE)</f>
        <v>Хлеб</v>
      </c>
      <c r="E736" s="22">
        <v>356</v>
      </c>
      <c r="F736" s="21">
        <f t="shared" si="120"/>
        <v>300.31818181818181</v>
      </c>
      <c r="G736" s="26">
        <f t="shared" si="121"/>
        <v>0.18540941425760549</v>
      </c>
      <c r="H736" s="31">
        <f t="shared" si="122"/>
        <v>264</v>
      </c>
      <c r="I736" s="26">
        <f t="shared" si="123"/>
        <v>0.3484848484848484</v>
      </c>
      <c r="J736">
        <v>1</v>
      </c>
      <c r="K736" s="22">
        <v>356</v>
      </c>
      <c r="L736" s="1">
        <v>45051</v>
      </c>
      <c r="M736" t="s">
        <v>80</v>
      </c>
      <c r="N736">
        <v>388</v>
      </c>
      <c r="O736" t="str">
        <f>VLOOKUP(N736,Клиенты_[],4,FALSE)</f>
        <v>да</v>
      </c>
      <c r="P736" s="35">
        <f>VLOOKUP(N736,Клиенты_[],5,FALSE)</f>
        <v>44581</v>
      </c>
      <c r="Q736" s="23">
        <f t="shared" si="124"/>
        <v>470</v>
      </c>
      <c r="R736" t="str">
        <f>VLOOKUP(N736,Клиенты_[],7,FALSE)</f>
        <v>Россия</v>
      </c>
      <c r="S736" s="20" t="str">
        <f>VLOOKUP(N736,Клиенты_[],8,FALSE)</f>
        <v>Анастасия</v>
      </c>
      <c r="T736" s="20">
        <f t="shared" si="125"/>
        <v>4</v>
      </c>
      <c r="U736" s="20">
        <f t="shared" si="126"/>
        <v>4409</v>
      </c>
      <c r="V736" s="20">
        <f t="shared" si="127"/>
        <v>1102.25</v>
      </c>
      <c r="W736" s="20">
        <f t="shared" si="128"/>
        <v>314</v>
      </c>
      <c r="X736" s="20">
        <f t="shared" si="119"/>
        <v>0.25</v>
      </c>
    </row>
    <row r="737" spans="1:24" x14ac:dyDescent="0.3">
      <c r="A737">
        <v>736</v>
      </c>
      <c r="B737">
        <v>52</v>
      </c>
      <c r="C737" t="str">
        <f>VLOOKUP(Продажи_[[#This Row],[id товара]],Товары_[],3,FALSE)</f>
        <v>Илецкая</v>
      </c>
      <c r="D737" t="str">
        <f>VLOOKUP(Продажи_[[#This Row],[id товара]],Товары_[],2,FALSE)</f>
        <v>Соль</v>
      </c>
      <c r="E737" s="22">
        <v>150</v>
      </c>
      <c r="F737" s="21">
        <f t="shared" si="120"/>
        <v>264.8679245283019</v>
      </c>
      <c r="G737" s="26">
        <f t="shared" si="121"/>
        <v>-0.43368001139763501</v>
      </c>
      <c r="H737" s="31">
        <f t="shared" si="122"/>
        <v>238.16666666666666</v>
      </c>
      <c r="I737" s="26">
        <f t="shared" si="123"/>
        <v>-0.37018894331700491</v>
      </c>
      <c r="J737">
        <v>4</v>
      </c>
      <c r="K737" s="22">
        <v>600</v>
      </c>
      <c r="L737" s="1">
        <v>45303</v>
      </c>
      <c r="M737" t="s">
        <v>74</v>
      </c>
      <c r="N737">
        <v>279</v>
      </c>
      <c r="O737" t="str">
        <f>VLOOKUP(N737,Клиенты_[],4,FALSE)</f>
        <v>да</v>
      </c>
      <c r="P737" s="35">
        <f>VLOOKUP(N737,Клиенты_[],5,FALSE)</f>
        <v>44786</v>
      </c>
      <c r="Q737" s="23">
        <f t="shared" si="124"/>
        <v>517</v>
      </c>
      <c r="R737" t="str">
        <f>VLOOKUP(N737,Клиенты_[],7,FALSE)</f>
        <v>Узбекистан</v>
      </c>
      <c r="S737" s="20" t="str">
        <f>VLOOKUP(N737,Клиенты_[],8,FALSE)</f>
        <v>Наталья</v>
      </c>
      <c r="T737" s="20">
        <f t="shared" si="125"/>
        <v>2</v>
      </c>
      <c r="U737" s="20">
        <f t="shared" si="126"/>
        <v>677</v>
      </c>
      <c r="V737" s="20">
        <f t="shared" si="127"/>
        <v>338.5</v>
      </c>
      <c r="W737" s="20">
        <f t="shared" si="128"/>
        <v>191</v>
      </c>
      <c r="X737" s="20">
        <f t="shared" si="119"/>
        <v>0.5</v>
      </c>
    </row>
    <row r="738" spans="1:24" x14ac:dyDescent="0.3">
      <c r="A738">
        <v>737</v>
      </c>
      <c r="B738">
        <v>187</v>
      </c>
      <c r="C738" t="str">
        <f>VLOOKUP(Продажи_[[#This Row],[id товара]],Товары_[],3,FALSE)</f>
        <v>Паста Зара</v>
      </c>
      <c r="D738" t="str">
        <f>VLOOKUP(Продажи_[[#This Row],[id товара]],Товары_[],2,FALSE)</f>
        <v>Макароны</v>
      </c>
      <c r="E738" s="22">
        <v>233</v>
      </c>
      <c r="F738" s="21">
        <f t="shared" si="120"/>
        <v>265.47674418604652</v>
      </c>
      <c r="G738" s="26">
        <f t="shared" si="121"/>
        <v>-0.12233366913407206</v>
      </c>
      <c r="H738" s="31">
        <f t="shared" si="122"/>
        <v>276.67567567567568</v>
      </c>
      <c r="I738" s="26">
        <f t="shared" si="123"/>
        <v>-0.15785874767998442</v>
      </c>
      <c r="J738">
        <v>4</v>
      </c>
      <c r="K738" s="22">
        <v>932</v>
      </c>
      <c r="L738" s="1">
        <v>45086</v>
      </c>
      <c r="M738" t="s">
        <v>76</v>
      </c>
      <c r="N738">
        <v>245</v>
      </c>
      <c r="O738" t="str">
        <f>VLOOKUP(N738,Клиенты_[],4,FALSE)</f>
        <v>нет</v>
      </c>
      <c r="P738" s="35">
        <f>VLOOKUP(N738,Клиенты_[],5,FALSE)</f>
        <v>44695</v>
      </c>
      <c r="Q738" s="23">
        <f t="shared" si="124"/>
        <v>391</v>
      </c>
      <c r="R738" t="str">
        <f>VLOOKUP(N738,Клиенты_[],7,FALSE)</f>
        <v>Узбекистан</v>
      </c>
      <c r="S738" s="20" t="str">
        <f>VLOOKUP(N738,Клиенты_[],8,FALSE)</f>
        <v>Феврония</v>
      </c>
      <c r="T738" s="20">
        <f t="shared" si="125"/>
        <v>2</v>
      </c>
      <c r="U738" s="20">
        <f t="shared" si="126"/>
        <v>3207</v>
      </c>
      <c r="V738" s="20">
        <f t="shared" si="127"/>
        <v>1603.5</v>
      </c>
      <c r="W738" s="20">
        <f t="shared" si="128"/>
        <v>191</v>
      </c>
      <c r="X738" s="20">
        <f t="shared" si="119"/>
        <v>0.5</v>
      </c>
    </row>
    <row r="739" spans="1:24" x14ac:dyDescent="0.3">
      <c r="A739">
        <v>243</v>
      </c>
      <c r="B739">
        <v>205</v>
      </c>
      <c r="C739" t="str">
        <f>VLOOKUP(Продажи_[[#This Row],[id товара]],Товары_[],3,FALSE)</f>
        <v>Борилла</v>
      </c>
      <c r="D739" t="str">
        <f>VLOOKUP(Продажи_[[#This Row],[id товара]],Товары_[],2,FALSE)</f>
        <v>Макароны</v>
      </c>
      <c r="E739" s="22">
        <v>117</v>
      </c>
      <c r="F739" s="21">
        <f t="shared" si="120"/>
        <v>265.47674418604652</v>
      </c>
      <c r="G739" s="26">
        <f t="shared" si="121"/>
        <v>-0.559283430423547</v>
      </c>
      <c r="H739" s="31">
        <f t="shared" si="122"/>
        <v>236.27586206896552</v>
      </c>
      <c r="I739" s="26">
        <f t="shared" si="123"/>
        <v>-0.50481611208406307</v>
      </c>
      <c r="J739">
        <v>5</v>
      </c>
      <c r="K739" s="22">
        <v>585</v>
      </c>
      <c r="L739" s="1">
        <v>45006</v>
      </c>
      <c r="M739" t="s">
        <v>81</v>
      </c>
      <c r="N739">
        <v>389</v>
      </c>
      <c r="O739" t="str">
        <f>VLOOKUP(N739,Клиенты_[],4,FALSE)</f>
        <v>да</v>
      </c>
      <c r="P739" s="35">
        <f>VLOOKUP(N739,Клиенты_[],5,FALSE)</f>
        <v>44876</v>
      </c>
      <c r="Q739" s="23">
        <f t="shared" si="124"/>
        <v>130</v>
      </c>
      <c r="R739" t="str">
        <f>VLOOKUP(N739,Клиенты_[],7,FALSE)</f>
        <v>Россия</v>
      </c>
      <c r="S739" s="20" t="str">
        <f>VLOOKUP(N739,Клиенты_[],8,FALSE)</f>
        <v>Автоном</v>
      </c>
      <c r="T739" s="20">
        <f t="shared" si="125"/>
        <v>2</v>
      </c>
      <c r="U739" s="20">
        <f t="shared" si="126"/>
        <v>1051</v>
      </c>
      <c r="V739" s="20">
        <f t="shared" si="127"/>
        <v>525.5</v>
      </c>
      <c r="W739" s="20">
        <f t="shared" si="128"/>
        <v>314</v>
      </c>
      <c r="X739" s="20">
        <f t="shared" si="119"/>
        <v>0.5</v>
      </c>
    </row>
    <row r="740" spans="1:24" x14ac:dyDescent="0.3">
      <c r="A740">
        <v>739</v>
      </c>
      <c r="B740">
        <v>218</v>
      </c>
      <c r="C740" t="str">
        <f>VLOOKUP(Продажи_[[#This Row],[id товара]],Товары_[],3,FALSE)</f>
        <v>Дымов</v>
      </c>
      <c r="D740" t="str">
        <f>VLOOKUP(Продажи_[[#This Row],[id товара]],Товары_[],2,FALSE)</f>
        <v>Колбаса</v>
      </c>
      <c r="E740" s="22">
        <v>383</v>
      </c>
      <c r="F740" s="21">
        <f t="shared" si="120"/>
        <v>286.92307692307691</v>
      </c>
      <c r="G740" s="26">
        <f t="shared" si="121"/>
        <v>0.33485254691689015</v>
      </c>
      <c r="H740" s="31">
        <f t="shared" si="122"/>
        <v>312.66666666666669</v>
      </c>
      <c r="I740" s="26">
        <f t="shared" si="123"/>
        <v>0.22494669509594867</v>
      </c>
      <c r="J740">
        <v>2</v>
      </c>
      <c r="K740" s="22">
        <v>766</v>
      </c>
      <c r="L740" s="1">
        <v>45338</v>
      </c>
      <c r="M740" t="s">
        <v>67</v>
      </c>
      <c r="N740">
        <v>9</v>
      </c>
      <c r="O740" t="str">
        <f>VLOOKUP(N740,Клиенты_[],4,FALSE)</f>
        <v>да</v>
      </c>
      <c r="P740" s="35">
        <f>VLOOKUP(N740,Клиенты_[],5,FALSE)</f>
        <v>44900</v>
      </c>
      <c r="Q740" s="23">
        <f t="shared" si="124"/>
        <v>438</v>
      </c>
      <c r="R740" t="str">
        <f>VLOOKUP(N740,Клиенты_[],7,FALSE)</f>
        <v>Таджикистан</v>
      </c>
      <c r="S740" s="20" t="str">
        <f>VLOOKUP(N740,Клиенты_[],8,FALSE)</f>
        <v>Милан</v>
      </c>
      <c r="T740" s="20">
        <f t="shared" si="125"/>
        <v>5</v>
      </c>
      <c r="U740" s="20">
        <f t="shared" si="126"/>
        <v>4200</v>
      </c>
      <c r="V740" s="20">
        <f t="shared" si="127"/>
        <v>840</v>
      </c>
      <c r="W740" s="20">
        <f t="shared" si="128"/>
        <v>186</v>
      </c>
      <c r="X740" s="20">
        <f t="shared" si="119"/>
        <v>0.2</v>
      </c>
    </row>
    <row r="741" spans="1:24" x14ac:dyDescent="0.3">
      <c r="A741">
        <v>740</v>
      </c>
      <c r="B741">
        <v>46</v>
      </c>
      <c r="C741" t="str">
        <f>VLOOKUP(Продажи_[[#This Row],[id товара]],Товары_[],3,FALSE)</f>
        <v>Активиа</v>
      </c>
      <c r="D741" t="str">
        <f>VLOOKUP(Продажи_[[#This Row],[id товара]],Товары_[],2,FALSE)</f>
        <v>Йогурт</v>
      </c>
      <c r="E741" s="22">
        <v>370</v>
      </c>
      <c r="F741" s="21">
        <f t="shared" si="120"/>
        <v>263.25423728813558</v>
      </c>
      <c r="G741" s="26">
        <f t="shared" si="121"/>
        <v>0.40548544939479791</v>
      </c>
      <c r="H741" s="31">
        <f t="shared" si="122"/>
        <v>293.66666666666669</v>
      </c>
      <c r="I741" s="26">
        <f t="shared" si="123"/>
        <v>0.25993189557321217</v>
      </c>
      <c r="J741">
        <v>5</v>
      </c>
      <c r="K741" s="22">
        <v>1850</v>
      </c>
      <c r="L741" s="1">
        <v>45034</v>
      </c>
      <c r="M741" t="s">
        <v>82</v>
      </c>
      <c r="N741">
        <v>103</v>
      </c>
      <c r="O741" t="str">
        <f>VLOOKUP(N741,Клиенты_[],4,FALSE)</f>
        <v>да</v>
      </c>
      <c r="P741" s="35">
        <f>VLOOKUP(N741,Клиенты_[],5,FALSE)</f>
        <v>44787</v>
      </c>
      <c r="Q741" s="23">
        <f t="shared" si="124"/>
        <v>247</v>
      </c>
      <c r="R741" t="str">
        <f>VLOOKUP(N741,Клиенты_[],7,FALSE)</f>
        <v>Узбекистан</v>
      </c>
      <c r="S741" s="20" t="str">
        <f>VLOOKUP(N741,Клиенты_[],8,FALSE)</f>
        <v>Панкратий</v>
      </c>
      <c r="T741" s="20">
        <f t="shared" si="125"/>
        <v>4</v>
      </c>
      <c r="U741" s="20">
        <f t="shared" si="126"/>
        <v>2880</v>
      </c>
      <c r="V741" s="20">
        <f t="shared" si="127"/>
        <v>720</v>
      </c>
      <c r="W741" s="20">
        <f t="shared" si="128"/>
        <v>191</v>
      </c>
      <c r="X741" s="20">
        <f t="shared" si="119"/>
        <v>0.25</v>
      </c>
    </row>
    <row r="742" spans="1:24" x14ac:dyDescent="0.3">
      <c r="A742">
        <v>306</v>
      </c>
      <c r="B742">
        <v>128</v>
      </c>
      <c r="C742" t="str">
        <f>VLOOKUP(Продажи_[[#This Row],[id товара]],Товары_[],3,FALSE)</f>
        <v>Мираторг</v>
      </c>
      <c r="D742" t="str">
        <f>VLOOKUP(Продажи_[[#This Row],[id товара]],Товары_[],2,FALSE)</f>
        <v>Мясо</v>
      </c>
      <c r="E742" s="22">
        <v>466</v>
      </c>
      <c r="F742" s="21">
        <f t="shared" si="120"/>
        <v>271.74545454545455</v>
      </c>
      <c r="G742" s="26">
        <f t="shared" si="121"/>
        <v>0.71484009099424584</v>
      </c>
      <c r="H742" s="31">
        <f t="shared" si="122"/>
        <v>316.58333333333331</v>
      </c>
      <c r="I742" s="26">
        <f t="shared" si="123"/>
        <v>0.47196630692287456</v>
      </c>
      <c r="J742">
        <v>1</v>
      </c>
      <c r="K742" s="22">
        <v>466</v>
      </c>
      <c r="L742" s="1">
        <v>44984</v>
      </c>
      <c r="M742" t="s">
        <v>81</v>
      </c>
      <c r="N742">
        <v>389</v>
      </c>
      <c r="O742" t="str">
        <f>VLOOKUP(N742,Клиенты_[],4,FALSE)</f>
        <v>да</v>
      </c>
      <c r="P742" s="35">
        <f>VLOOKUP(N742,Клиенты_[],5,FALSE)</f>
        <v>44876</v>
      </c>
      <c r="Q742" s="23">
        <f t="shared" si="124"/>
        <v>108</v>
      </c>
      <c r="R742" t="str">
        <f>VLOOKUP(N742,Клиенты_[],7,FALSE)</f>
        <v>Россия</v>
      </c>
      <c r="S742" s="20" t="str">
        <f>VLOOKUP(N742,Клиенты_[],8,FALSE)</f>
        <v>Автоном</v>
      </c>
      <c r="T742" s="20">
        <f t="shared" si="125"/>
        <v>2</v>
      </c>
      <c r="U742" s="20">
        <f t="shared" si="126"/>
        <v>1051</v>
      </c>
      <c r="V742" s="20">
        <f t="shared" si="127"/>
        <v>525.5</v>
      </c>
      <c r="W742" s="20">
        <f t="shared" si="128"/>
        <v>314</v>
      </c>
      <c r="X742" s="20">
        <f t="shared" si="119"/>
        <v>0.5</v>
      </c>
    </row>
    <row r="743" spans="1:24" x14ac:dyDescent="0.3">
      <c r="A743">
        <v>742</v>
      </c>
      <c r="B743">
        <v>201</v>
      </c>
      <c r="C743" t="str">
        <f>VLOOKUP(Продажи_[[#This Row],[id товара]],Товары_[],3,FALSE)</f>
        <v>Белогорье</v>
      </c>
      <c r="D743" t="str">
        <f>VLOOKUP(Продажи_[[#This Row],[id товара]],Товары_[],2,FALSE)</f>
        <v>Печенье</v>
      </c>
      <c r="E743" s="22">
        <v>113</v>
      </c>
      <c r="F743" s="21">
        <f t="shared" si="120"/>
        <v>283.468085106383</v>
      </c>
      <c r="G743" s="26">
        <f t="shared" si="121"/>
        <v>-0.60136605869548898</v>
      </c>
      <c r="H743" s="31">
        <f t="shared" si="122"/>
        <v>249.5</v>
      </c>
      <c r="I743" s="26">
        <f t="shared" si="123"/>
        <v>-0.5470941883767535</v>
      </c>
      <c r="J743">
        <v>5</v>
      </c>
      <c r="K743" s="22">
        <v>565</v>
      </c>
      <c r="L743" s="1">
        <v>44959</v>
      </c>
      <c r="M743" t="s">
        <v>75</v>
      </c>
      <c r="N743">
        <v>470</v>
      </c>
      <c r="O743" t="str">
        <f>VLOOKUP(N743,Клиенты_[],4,FALSE)</f>
        <v>да</v>
      </c>
      <c r="P743" s="35">
        <f>VLOOKUP(N743,Клиенты_[],5,FALSE)</f>
        <v>44690</v>
      </c>
      <c r="Q743" s="23">
        <f t="shared" si="124"/>
        <v>269</v>
      </c>
      <c r="R743" t="str">
        <f>VLOOKUP(N743,Клиенты_[],7,FALSE)</f>
        <v>Таджикистан</v>
      </c>
      <c r="S743" s="20" t="str">
        <f>VLOOKUP(N743,Клиенты_[],8,FALSE)</f>
        <v>Полина</v>
      </c>
      <c r="T743" s="20">
        <f t="shared" si="125"/>
        <v>2</v>
      </c>
      <c r="U743" s="20">
        <f t="shared" si="126"/>
        <v>1321</v>
      </c>
      <c r="V743" s="20">
        <f t="shared" si="127"/>
        <v>660.5</v>
      </c>
      <c r="W743" s="20">
        <f t="shared" si="128"/>
        <v>186</v>
      </c>
      <c r="X743" s="20">
        <f t="shared" si="119"/>
        <v>0.5</v>
      </c>
    </row>
    <row r="744" spans="1:24" x14ac:dyDescent="0.3">
      <c r="A744">
        <v>79</v>
      </c>
      <c r="B744">
        <v>10</v>
      </c>
      <c r="C744" t="str">
        <f>VLOOKUP(Продажи_[[#This Row],[id товара]],Товары_[],3,FALSE)</f>
        <v>Фруктовый сад</v>
      </c>
      <c r="D744" t="str">
        <f>VLOOKUP(Продажи_[[#This Row],[id товара]],Товары_[],2,FALSE)</f>
        <v>Сок</v>
      </c>
      <c r="E744" s="22">
        <v>53</v>
      </c>
      <c r="F744" s="21">
        <f t="shared" si="120"/>
        <v>268.60344827586209</v>
      </c>
      <c r="G744" s="26">
        <f t="shared" si="121"/>
        <v>-0.80268309904358437</v>
      </c>
      <c r="H744" s="31">
        <f t="shared" si="122"/>
        <v>281.96875</v>
      </c>
      <c r="I744" s="26">
        <f t="shared" si="123"/>
        <v>-0.81203590823451177</v>
      </c>
      <c r="J744">
        <v>1</v>
      </c>
      <c r="K744" s="22">
        <v>53</v>
      </c>
      <c r="L744" s="1">
        <v>45164</v>
      </c>
      <c r="M744" t="s">
        <v>82</v>
      </c>
      <c r="N744">
        <v>392</v>
      </c>
      <c r="O744" t="str">
        <f>VLOOKUP(N744,Клиенты_[],4,FALSE)</f>
        <v>нет</v>
      </c>
      <c r="P744" s="35">
        <f>VLOOKUP(N744,Клиенты_[],5,FALSE)</f>
        <v>44919</v>
      </c>
      <c r="Q744" s="23">
        <f t="shared" si="124"/>
        <v>245</v>
      </c>
      <c r="R744" t="str">
        <f>VLOOKUP(N744,Клиенты_[],7,FALSE)</f>
        <v>Россия</v>
      </c>
      <c r="S744" s="20" t="str">
        <f>VLOOKUP(N744,Клиенты_[],8,FALSE)</f>
        <v>Эммануил</v>
      </c>
      <c r="T744" s="20">
        <f t="shared" si="125"/>
        <v>2</v>
      </c>
      <c r="U744" s="20">
        <f t="shared" si="126"/>
        <v>542</v>
      </c>
      <c r="V744" s="20">
        <f t="shared" si="127"/>
        <v>271</v>
      </c>
      <c r="W744" s="20">
        <f t="shared" si="128"/>
        <v>314</v>
      </c>
      <c r="X744" s="20">
        <f t="shared" si="119"/>
        <v>0.5</v>
      </c>
    </row>
    <row r="745" spans="1:24" x14ac:dyDescent="0.3">
      <c r="A745">
        <v>744</v>
      </c>
      <c r="B745">
        <v>99</v>
      </c>
      <c r="C745" t="str">
        <f>VLOOKUP(Продажи_[[#This Row],[id товара]],Товары_[],3,FALSE)</f>
        <v>Семко</v>
      </c>
      <c r="D745" t="str">
        <f>VLOOKUP(Продажи_[[#This Row],[id товара]],Товары_[],2,FALSE)</f>
        <v>Овощи</v>
      </c>
      <c r="E745" s="22">
        <v>92</v>
      </c>
      <c r="F745" s="21">
        <f t="shared" si="120"/>
        <v>250.48780487804879</v>
      </c>
      <c r="G745" s="26">
        <f t="shared" si="121"/>
        <v>-0.63271665043816938</v>
      </c>
      <c r="H745" s="31">
        <f t="shared" si="122"/>
        <v>208</v>
      </c>
      <c r="I745" s="26">
        <f t="shared" si="123"/>
        <v>-0.55769230769230771</v>
      </c>
      <c r="J745">
        <v>4</v>
      </c>
      <c r="K745" s="22">
        <v>368</v>
      </c>
      <c r="L745" s="1">
        <v>45073</v>
      </c>
      <c r="M745" t="s">
        <v>71</v>
      </c>
      <c r="N745">
        <v>255</v>
      </c>
      <c r="O745" t="str">
        <f>VLOOKUP(N745,Клиенты_[],4,FALSE)</f>
        <v>да</v>
      </c>
      <c r="P745" s="35">
        <f>VLOOKUP(N745,Клиенты_[],5,FALSE)</f>
        <v>44793</v>
      </c>
      <c r="Q745" s="23">
        <f t="shared" si="124"/>
        <v>280</v>
      </c>
      <c r="R745" t="str">
        <f>VLOOKUP(N745,Клиенты_[],7,FALSE)</f>
        <v>Украина</v>
      </c>
      <c r="S745" s="20" t="str">
        <f>VLOOKUP(N745,Клиенты_[],8,FALSE)</f>
        <v>Филимон</v>
      </c>
      <c r="T745" s="20">
        <f t="shared" si="125"/>
        <v>7</v>
      </c>
      <c r="U745" s="20">
        <f t="shared" si="126"/>
        <v>2740</v>
      </c>
      <c r="V745" s="20">
        <f t="shared" si="127"/>
        <v>391.42857142857144</v>
      </c>
      <c r="W745" s="20">
        <f t="shared" si="128"/>
        <v>187</v>
      </c>
      <c r="X745" s="20">
        <f t="shared" si="119"/>
        <v>0.14285714285714285</v>
      </c>
    </row>
    <row r="746" spans="1:24" x14ac:dyDescent="0.3">
      <c r="A746">
        <v>745</v>
      </c>
      <c r="B746">
        <v>357</v>
      </c>
      <c r="C746" t="str">
        <f>VLOOKUP(Продажи_[[#This Row],[id товара]],Товары_[],3,FALSE)</f>
        <v>Снежана</v>
      </c>
      <c r="D746" t="str">
        <f>VLOOKUP(Продажи_[[#This Row],[id товара]],Товары_[],2,FALSE)</f>
        <v>Мясо</v>
      </c>
      <c r="E746" s="22">
        <v>290</v>
      </c>
      <c r="F746" s="21">
        <f t="shared" si="120"/>
        <v>271.74545454545455</v>
      </c>
      <c r="G746" s="26">
        <f t="shared" si="121"/>
        <v>6.7175163923457681E-2</v>
      </c>
      <c r="H746" s="31">
        <f t="shared" si="122"/>
        <v>272.35294117647061</v>
      </c>
      <c r="I746" s="26">
        <f t="shared" si="123"/>
        <v>6.4794816414686762E-2</v>
      </c>
      <c r="J746">
        <v>4</v>
      </c>
      <c r="K746" s="22">
        <v>1160</v>
      </c>
      <c r="L746" s="1">
        <v>45077</v>
      </c>
      <c r="M746" t="s">
        <v>70</v>
      </c>
      <c r="N746">
        <v>422</v>
      </c>
      <c r="O746" t="str">
        <f>VLOOKUP(N746,Клиенты_[],4,FALSE)</f>
        <v>нет</v>
      </c>
      <c r="P746" s="35">
        <f>VLOOKUP(N746,Клиенты_[],5,FALSE)</f>
        <v>44784</v>
      </c>
      <c r="Q746" s="23">
        <f t="shared" si="124"/>
        <v>293</v>
      </c>
      <c r="R746" t="str">
        <f>VLOOKUP(N746,Клиенты_[],7,FALSE)</f>
        <v>Украина</v>
      </c>
      <c r="S746" s="20" t="str">
        <f>VLOOKUP(N746,Клиенты_[],8,FALSE)</f>
        <v>Карл</v>
      </c>
      <c r="T746" s="20">
        <f t="shared" si="125"/>
        <v>2</v>
      </c>
      <c r="U746" s="20">
        <f t="shared" si="126"/>
        <v>1472</v>
      </c>
      <c r="V746" s="20">
        <f t="shared" si="127"/>
        <v>736</v>
      </c>
      <c r="W746" s="20">
        <f t="shared" si="128"/>
        <v>187</v>
      </c>
      <c r="X746" s="20">
        <f t="shared" si="119"/>
        <v>0.5</v>
      </c>
    </row>
    <row r="747" spans="1:24" x14ac:dyDescent="0.3">
      <c r="A747">
        <v>746</v>
      </c>
      <c r="B747">
        <v>337</v>
      </c>
      <c r="C747" t="str">
        <f>VLOOKUP(Продажи_[[#This Row],[id товара]],Товары_[],3,FALSE)</f>
        <v>Паста Зара</v>
      </c>
      <c r="D747" t="str">
        <f>VLOOKUP(Продажи_[[#This Row],[id товара]],Товары_[],2,FALSE)</f>
        <v>Макароны</v>
      </c>
      <c r="E747" s="22">
        <v>453</v>
      </c>
      <c r="F747" s="21">
        <f t="shared" si="120"/>
        <v>265.47674418604652</v>
      </c>
      <c r="G747" s="26">
        <f t="shared" si="121"/>
        <v>0.70636415400113872</v>
      </c>
      <c r="H747" s="31">
        <f t="shared" si="122"/>
        <v>276.67567567567568</v>
      </c>
      <c r="I747" s="26">
        <f t="shared" si="123"/>
        <v>0.63729608283676864</v>
      </c>
      <c r="J747">
        <v>4</v>
      </c>
      <c r="K747" s="22">
        <v>1812</v>
      </c>
      <c r="L747" s="1">
        <v>45415</v>
      </c>
      <c r="M747" t="s">
        <v>84</v>
      </c>
      <c r="N747">
        <v>115</v>
      </c>
      <c r="O747" t="str">
        <f>VLOOKUP(N747,Клиенты_[],4,FALSE)</f>
        <v>да</v>
      </c>
      <c r="P747" s="35">
        <f>VLOOKUP(N747,Клиенты_[],5,FALSE)</f>
        <v>44832</v>
      </c>
      <c r="Q747" s="23">
        <f t="shared" si="124"/>
        <v>583</v>
      </c>
      <c r="R747" t="str">
        <f>VLOOKUP(N747,Клиенты_[],7,FALSE)</f>
        <v>Беларусь</v>
      </c>
      <c r="S747" s="20" t="str">
        <f>VLOOKUP(N747,Клиенты_[],8,FALSE)</f>
        <v>Галина</v>
      </c>
      <c r="T747" s="20">
        <f t="shared" si="125"/>
        <v>4</v>
      </c>
      <c r="U747" s="20">
        <f t="shared" si="126"/>
        <v>3590</v>
      </c>
      <c r="V747" s="20">
        <f t="shared" si="127"/>
        <v>897.5</v>
      </c>
      <c r="W747" s="20">
        <f t="shared" si="128"/>
        <v>122</v>
      </c>
      <c r="X747" s="20">
        <f t="shared" si="119"/>
        <v>0.25</v>
      </c>
    </row>
    <row r="748" spans="1:24" x14ac:dyDescent="0.3">
      <c r="A748">
        <v>747</v>
      </c>
      <c r="B748">
        <v>230</v>
      </c>
      <c r="C748" t="str">
        <f>VLOOKUP(Продажи_[[#This Row],[id товара]],Товары_[],3,FALSE)</f>
        <v>Фруктовый сад</v>
      </c>
      <c r="D748" t="str">
        <f>VLOOKUP(Продажи_[[#This Row],[id товара]],Товары_[],2,FALSE)</f>
        <v>Сок</v>
      </c>
      <c r="E748" s="22">
        <v>104</v>
      </c>
      <c r="F748" s="21">
        <f t="shared" si="120"/>
        <v>268.60344827586209</v>
      </c>
      <c r="G748" s="26">
        <f t="shared" si="121"/>
        <v>-0.61281211887797682</v>
      </c>
      <c r="H748" s="31">
        <f t="shared" si="122"/>
        <v>281.96875</v>
      </c>
      <c r="I748" s="26">
        <f t="shared" si="123"/>
        <v>-0.63116480106394768</v>
      </c>
      <c r="J748">
        <v>4</v>
      </c>
      <c r="K748" s="22">
        <v>416</v>
      </c>
      <c r="L748" s="1">
        <v>44965</v>
      </c>
      <c r="M748" t="s">
        <v>69</v>
      </c>
      <c r="N748">
        <v>163</v>
      </c>
      <c r="O748" t="str">
        <f>VLOOKUP(N748,Клиенты_[],4,FALSE)</f>
        <v>да</v>
      </c>
      <c r="P748" s="35">
        <f>VLOOKUP(N748,Клиенты_[],5,FALSE)</f>
        <v>44571</v>
      </c>
      <c r="Q748" s="23">
        <f t="shared" si="124"/>
        <v>394</v>
      </c>
      <c r="R748" t="str">
        <f>VLOOKUP(N748,Клиенты_[],7,FALSE)</f>
        <v>Узбекистан</v>
      </c>
      <c r="S748" s="20" t="str">
        <f>VLOOKUP(N748,Клиенты_[],8,FALSE)</f>
        <v>Виктория</v>
      </c>
      <c r="T748" s="20">
        <f t="shared" si="125"/>
        <v>3</v>
      </c>
      <c r="U748" s="20">
        <f t="shared" si="126"/>
        <v>1092</v>
      </c>
      <c r="V748" s="20">
        <f t="shared" si="127"/>
        <v>364</v>
      </c>
      <c r="W748" s="20">
        <f t="shared" si="128"/>
        <v>191</v>
      </c>
      <c r="X748" s="20">
        <f t="shared" si="119"/>
        <v>0.33333333333333331</v>
      </c>
    </row>
    <row r="749" spans="1:24" x14ac:dyDescent="0.3">
      <c r="A749">
        <v>221</v>
      </c>
      <c r="B749">
        <v>304</v>
      </c>
      <c r="C749" t="str">
        <f>VLOOKUP(Продажи_[[#This Row],[id товара]],Товары_[],3,FALSE)</f>
        <v>Рот Фронт</v>
      </c>
      <c r="D749" t="str">
        <f>VLOOKUP(Продажи_[[#This Row],[id товара]],Товары_[],2,FALSE)</f>
        <v>Конфеты</v>
      </c>
      <c r="E749" s="22">
        <v>163</v>
      </c>
      <c r="F749" s="21">
        <f t="shared" si="120"/>
        <v>267.85483870967744</v>
      </c>
      <c r="G749" s="26">
        <f t="shared" si="121"/>
        <v>-0.39146143192629623</v>
      </c>
      <c r="H749" s="31">
        <f t="shared" si="122"/>
        <v>288.23809523809524</v>
      </c>
      <c r="I749" s="26">
        <f t="shared" si="123"/>
        <v>-0.43449529159094669</v>
      </c>
      <c r="J749">
        <v>3</v>
      </c>
      <c r="K749" s="22">
        <v>489</v>
      </c>
      <c r="L749" s="1">
        <v>45139</v>
      </c>
      <c r="M749" t="s">
        <v>71</v>
      </c>
      <c r="N749">
        <v>392</v>
      </c>
      <c r="O749" t="str">
        <f>VLOOKUP(N749,Клиенты_[],4,FALSE)</f>
        <v>нет</v>
      </c>
      <c r="P749" s="35">
        <f>VLOOKUP(N749,Клиенты_[],5,FALSE)</f>
        <v>44919</v>
      </c>
      <c r="Q749" s="23">
        <f t="shared" si="124"/>
        <v>220</v>
      </c>
      <c r="R749" t="str">
        <f>VLOOKUP(N749,Клиенты_[],7,FALSE)</f>
        <v>Россия</v>
      </c>
      <c r="S749" s="20" t="str">
        <f>VLOOKUP(N749,Клиенты_[],8,FALSE)</f>
        <v>Эммануил</v>
      </c>
      <c r="T749" s="20">
        <f t="shared" si="125"/>
        <v>2</v>
      </c>
      <c r="U749" s="20">
        <f t="shared" si="126"/>
        <v>542</v>
      </c>
      <c r="V749" s="20">
        <f t="shared" si="127"/>
        <v>271</v>
      </c>
      <c r="W749" s="20">
        <f t="shared" si="128"/>
        <v>314</v>
      </c>
      <c r="X749" s="20">
        <f t="shared" si="119"/>
        <v>0.5</v>
      </c>
    </row>
    <row r="750" spans="1:24" x14ac:dyDescent="0.3">
      <c r="A750">
        <v>749</v>
      </c>
      <c r="B750">
        <v>254</v>
      </c>
      <c r="C750" t="str">
        <f>VLOOKUP(Продажи_[[#This Row],[id товара]],Товары_[],3,FALSE)</f>
        <v>Илецкая</v>
      </c>
      <c r="D750" t="str">
        <f>VLOOKUP(Продажи_[[#This Row],[id товара]],Товары_[],2,FALSE)</f>
        <v>Соль</v>
      </c>
      <c r="E750" s="22">
        <v>326</v>
      </c>
      <c r="F750" s="21">
        <f t="shared" si="120"/>
        <v>264.8679245283019</v>
      </c>
      <c r="G750" s="26">
        <f t="shared" si="121"/>
        <v>0.23080210856247318</v>
      </c>
      <c r="H750" s="31">
        <f t="shared" si="122"/>
        <v>238.16666666666666</v>
      </c>
      <c r="I750" s="26">
        <f t="shared" si="123"/>
        <v>0.36878936319104283</v>
      </c>
      <c r="J750">
        <v>1</v>
      </c>
      <c r="K750" s="22">
        <v>326</v>
      </c>
      <c r="L750" s="1">
        <v>45372</v>
      </c>
      <c r="M750" t="s">
        <v>68</v>
      </c>
      <c r="N750">
        <v>201</v>
      </c>
      <c r="O750" t="str">
        <f>VLOOKUP(N750,Клиенты_[],4,FALSE)</f>
        <v>да</v>
      </c>
      <c r="P750" s="35">
        <f>VLOOKUP(N750,Клиенты_[],5,FALSE)</f>
        <v>44843</v>
      </c>
      <c r="Q750" s="23">
        <f t="shared" si="124"/>
        <v>529</v>
      </c>
      <c r="R750" t="str">
        <f>VLOOKUP(N750,Клиенты_[],7,FALSE)</f>
        <v>Таджикистан</v>
      </c>
      <c r="S750" s="20" t="str">
        <f>VLOOKUP(N750,Клиенты_[],8,FALSE)</f>
        <v>Ростислав</v>
      </c>
      <c r="T750" s="20">
        <f t="shared" si="125"/>
        <v>2</v>
      </c>
      <c r="U750" s="20">
        <f t="shared" si="126"/>
        <v>1367</v>
      </c>
      <c r="V750" s="20">
        <f t="shared" si="127"/>
        <v>683.5</v>
      </c>
      <c r="W750" s="20">
        <f t="shared" si="128"/>
        <v>186</v>
      </c>
      <c r="X750" s="20">
        <f t="shared" si="119"/>
        <v>0.5</v>
      </c>
    </row>
    <row r="751" spans="1:24" x14ac:dyDescent="0.3">
      <c r="A751">
        <v>750</v>
      </c>
      <c r="B751">
        <v>248</v>
      </c>
      <c r="C751" t="str">
        <f>VLOOKUP(Продажи_[[#This Row],[id товара]],Товары_[],3,FALSE)</f>
        <v>Красный Октябрь</v>
      </c>
      <c r="D751" t="str">
        <f>VLOOKUP(Продажи_[[#This Row],[id товара]],Товары_[],2,FALSE)</f>
        <v>Конфеты</v>
      </c>
      <c r="E751" s="22">
        <v>176</v>
      </c>
      <c r="F751" s="21">
        <f t="shared" si="120"/>
        <v>267.85483870967744</v>
      </c>
      <c r="G751" s="26">
        <f t="shared" si="121"/>
        <v>-0.34292768109833205</v>
      </c>
      <c r="H751" s="31">
        <f t="shared" si="122"/>
        <v>273.625</v>
      </c>
      <c r="I751" s="26">
        <f t="shared" si="123"/>
        <v>-0.35678391959798994</v>
      </c>
      <c r="J751">
        <v>5</v>
      </c>
      <c r="K751" s="22">
        <v>880</v>
      </c>
      <c r="L751" s="1">
        <v>44946</v>
      </c>
      <c r="M751" t="s">
        <v>73</v>
      </c>
      <c r="N751">
        <v>434</v>
      </c>
      <c r="O751" t="str">
        <f>VLOOKUP(N751,Клиенты_[],4,FALSE)</f>
        <v>нет</v>
      </c>
      <c r="P751" s="35">
        <f>VLOOKUP(N751,Клиенты_[],5,FALSE)</f>
        <v>44730</v>
      </c>
      <c r="Q751" s="23">
        <f t="shared" si="124"/>
        <v>216</v>
      </c>
      <c r="R751" t="str">
        <f>VLOOKUP(N751,Клиенты_[],7,FALSE)</f>
        <v>Украина</v>
      </c>
      <c r="S751" s="20" t="str">
        <f>VLOOKUP(N751,Клиенты_[],8,FALSE)</f>
        <v>Христофор</v>
      </c>
      <c r="T751" s="20">
        <f t="shared" si="125"/>
        <v>4</v>
      </c>
      <c r="U751" s="20">
        <f t="shared" si="126"/>
        <v>2342</v>
      </c>
      <c r="V751" s="20">
        <f t="shared" si="127"/>
        <v>585.5</v>
      </c>
      <c r="W751" s="20">
        <f t="shared" si="128"/>
        <v>187</v>
      </c>
      <c r="X751" s="20">
        <f t="shared" si="119"/>
        <v>0.25</v>
      </c>
    </row>
    <row r="752" spans="1:24" x14ac:dyDescent="0.3">
      <c r="A752">
        <v>734</v>
      </c>
      <c r="B752">
        <v>359</v>
      </c>
      <c r="C752" t="str">
        <f>VLOOKUP(Продажи_[[#This Row],[id товара]],Товары_[],3,FALSE)</f>
        <v>Мираторг</v>
      </c>
      <c r="D752" t="str">
        <f>VLOOKUP(Продажи_[[#This Row],[id товара]],Товары_[],2,FALSE)</f>
        <v>Мясо</v>
      </c>
      <c r="E752" s="22">
        <v>126</v>
      </c>
      <c r="F752" s="21">
        <f t="shared" si="120"/>
        <v>271.74545454545455</v>
      </c>
      <c r="G752" s="26">
        <f t="shared" si="121"/>
        <v>-0.53633079084704938</v>
      </c>
      <c r="H752" s="31">
        <f t="shared" si="122"/>
        <v>316.58333333333331</v>
      </c>
      <c r="I752" s="26">
        <f t="shared" si="123"/>
        <v>-0.60200052645433</v>
      </c>
      <c r="J752">
        <v>4</v>
      </c>
      <c r="K752" s="22">
        <v>504</v>
      </c>
      <c r="L752" s="1">
        <v>45065</v>
      </c>
      <c r="M752" t="s">
        <v>72</v>
      </c>
      <c r="N752">
        <v>394</v>
      </c>
      <c r="O752" t="str">
        <f>VLOOKUP(N752,Клиенты_[],4,FALSE)</f>
        <v>да</v>
      </c>
      <c r="P752" s="35">
        <f>VLOOKUP(N752,Клиенты_[],5,FALSE)</f>
        <v>44708</v>
      </c>
      <c r="Q752" s="23">
        <f t="shared" si="124"/>
        <v>357</v>
      </c>
      <c r="R752" t="str">
        <f>VLOOKUP(N752,Клиенты_[],7,FALSE)</f>
        <v>Россия</v>
      </c>
      <c r="S752" s="20" t="str">
        <f>VLOOKUP(N752,Клиенты_[],8,FALSE)</f>
        <v>Платон</v>
      </c>
      <c r="T752" s="20">
        <f t="shared" si="125"/>
        <v>2</v>
      </c>
      <c r="U752" s="20">
        <f t="shared" si="126"/>
        <v>820</v>
      </c>
      <c r="V752" s="20">
        <f t="shared" si="127"/>
        <v>410</v>
      </c>
      <c r="W752" s="20">
        <f t="shared" si="128"/>
        <v>314</v>
      </c>
      <c r="X752" s="20">
        <f t="shared" si="119"/>
        <v>0.5</v>
      </c>
    </row>
    <row r="753" spans="1:24" x14ac:dyDescent="0.3">
      <c r="A753">
        <v>785</v>
      </c>
      <c r="B753">
        <v>184</v>
      </c>
      <c r="C753" t="str">
        <f>VLOOKUP(Продажи_[[#This Row],[id товара]],Товары_[],3,FALSE)</f>
        <v>Славянка</v>
      </c>
      <c r="D753" t="str">
        <f>VLOOKUP(Продажи_[[#This Row],[id товара]],Товары_[],2,FALSE)</f>
        <v>Конфеты</v>
      </c>
      <c r="E753" s="22">
        <v>79</v>
      </c>
      <c r="F753" s="21">
        <f t="shared" si="120"/>
        <v>267.85483870967744</v>
      </c>
      <c r="G753" s="26">
        <f t="shared" si="121"/>
        <v>-0.7050641295839104</v>
      </c>
      <c r="H753" s="31">
        <f t="shared" si="122"/>
        <v>268</v>
      </c>
      <c r="I753" s="26">
        <f t="shared" si="123"/>
        <v>-0.70522388059701491</v>
      </c>
      <c r="J753">
        <v>4</v>
      </c>
      <c r="K753" s="22">
        <v>316</v>
      </c>
      <c r="L753" s="1">
        <v>45407</v>
      </c>
      <c r="M753" t="s">
        <v>67</v>
      </c>
      <c r="N753">
        <v>394</v>
      </c>
      <c r="O753" t="str">
        <f>VLOOKUP(N753,Клиенты_[],4,FALSE)</f>
        <v>да</v>
      </c>
      <c r="P753" s="35">
        <f>VLOOKUP(N753,Клиенты_[],5,FALSE)</f>
        <v>44708</v>
      </c>
      <c r="Q753" s="23">
        <f t="shared" si="124"/>
        <v>699</v>
      </c>
      <c r="R753" t="str">
        <f>VLOOKUP(N753,Клиенты_[],7,FALSE)</f>
        <v>Россия</v>
      </c>
      <c r="S753" s="20" t="str">
        <f>VLOOKUP(N753,Клиенты_[],8,FALSE)</f>
        <v>Платон</v>
      </c>
      <c r="T753" s="20">
        <f t="shared" si="125"/>
        <v>2</v>
      </c>
      <c r="U753" s="20">
        <f t="shared" si="126"/>
        <v>820</v>
      </c>
      <c r="V753" s="20">
        <f t="shared" si="127"/>
        <v>410</v>
      </c>
      <c r="W753" s="20">
        <f t="shared" si="128"/>
        <v>314</v>
      </c>
      <c r="X753" s="20">
        <f t="shared" si="119"/>
        <v>0.5</v>
      </c>
    </row>
    <row r="754" spans="1:24" x14ac:dyDescent="0.3">
      <c r="A754">
        <v>753</v>
      </c>
      <c r="B754">
        <v>61</v>
      </c>
      <c r="C754" t="str">
        <f>VLOOKUP(Продажи_[[#This Row],[id товара]],Товары_[],3,FALSE)</f>
        <v>Эрманн</v>
      </c>
      <c r="D754" t="str">
        <f>VLOOKUP(Продажи_[[#This Row],[id товара]],Товары_[],2,FALSE)</f>
        <v>Йогурт</v>
      </c>
      <c r="E754" s="22">
        <v>183</v>
      </c>
      <c r="F754" s="21">
        <f t="shared" si="120"/>
        <v>263.25423728813558</v>
      </c>
      <c r="G754" s="26">
        <f t="shared" si="121"/>
        <v>-0.30485449394797837</v>
      </c>
      <c r="H754" s="31">
        <f t="shared" si="122"/>
        <v>248.5</v>
      </c>
      <c r="I754" s="26">
        <f t="shared" si="123"/>
        <v>-0.26358148893360156</v>
      </c>
      <c r="J754">
        <v>5</v>
      </c>
      <c r="K754" s="22">
        <v>915</v>
      </c>
      <c r="L754" s="1">
        <v>45062</v>
      </c>
      <c r="M754" t="s">
        <v>76</v>
      </c>
      <c r="N754">
        <v>191</v>
      </c>
      <c r="O754" t="str">
        <f>VLOOKUP(N754,Клиенты_[],4,FALSE)</f>
        <v>да</v>
      </c>
      <c r="P754" s="35">
        <f>VLOOKUP(N754,Клиенты_[],5,FALSE)</f>
        <v>44866</v>
      </c>
      <c r="Q754" s="23">
        <f t="shared" si="124"/>
        <v>196</v>
      </c>
      <c r="R754" t="str">
        <f>VLOOKUP(N754,Клиенты_[],7,FALSE)</f>
        <v>Украина</v>
      </c>
      <c r="S754" s="20" t="str">
        <f>VLOOKUP(N754,Клиенты_[],8,FALSE)</f>
        <v>Матвей</v>
      </c>
      <c r="T754" s="20">
        <f t="shared" si="125"/>
        <v>7</v>
      </c>
      <c r="U754" s="20">
        <f t="shared" si="126"/>
        <v>8294</v>
      </c>
      <c r="V754" s="20">
        <f t="shared" si="127"/>
        <v>1184.8571428571429</v>
      </c>
      <c r="W754" s="20">
        <f t="shared" si="128"/>
        <v>187</v>
      </c>
      <c r="X754" s="20">
        <f t="shared" si="119"/>
        <v>0.14285714285714285</v>
      </c>
    </row>
    <row r="755" spans="1:24" x14ac:dyDescent="0.3">
      <c r="A755">
        <v>754</v>
      </c>
      <c r="B755">
        <v>246</v>
      </c>
      <c r="C755" t="str">
        <f>VLOOKUP(Продажи_[[#This Row],[id товара]],Товары_[],3,FALSE)</f>
        <v>President</v>
      </c>
      <c r="D755" t="str">
        <f>VLOOKUP(Продажи_[[#This Row],[id товара]],Товары_[],2,FALSE)</f>
        <v>Сыр</v>
      </c>
      <c r="E755" s="22">
        <v>302</v>
      </c>
      <c r="F755" s="21">
        <f t="shared" si="120"/>
        <v>262.63492063492066</v>
      </c>
      <c r="G755" s="26">
        <f t="shared" si="121"/>
        <v>0.14988516862081469</v>
      </c>
      <c r="H755" s="31">
        <f t="shared" si="122"/>
        <v>238.72222222222223</v>
      </c>
      <c r="I755" s="26">
        <f t="shared" si="123"/>
        <v>0.26506865254828949</v>
      </c>
      <c r="J755">
        <v>5</v>
      </c>
      <c r="K755" s="22">
        <v>1510</v>
      </c>
      <c r="L755" s="1">
        <v>45407</v>
      </c>
      <c r="M755" t="s">
        <v>70</v>
      </c>
      <c r="N755">
        <v>336</v>
      </c>
      <c r="O755" t="str">
        <f>VLOOKUP(N755,Клиенты_[],4,FALSE)</f>
        <v>нет</v>
      </c>
      <c r="P755" s="35">
        <f>VLOOKUP(N755,Клиенты_[],5,FALSE)</f>
        <v>44856</v>
      </c>
      <c r="Q755" s="23">
        <f t="shared" si="124"/>
        <v>551</v>
      </c>
      <c r="R755" t="str">
        <f>VLOOKUP(N755,Клиенты_[],7,FALSE)</f>
        <v>Узбекистан</v>
      </c>
      <c r="S755" s="20" t="str">
        <f>VLOOKUP(N755,Клиенты_[],8,FALSE)</f>
        <v>Ульяна</v>
      </c>
      <c r="T755" s="20">
        <f t="shared" si="125"/>
        <v>2</v>
      </c>
      <c r="U755" s="20">
        <f t="shared" si="126"/>
        <v>1832</v>
      </c>
      <c r="V755" s="20">
        <f t="shared" si="127"/>
        <v>916</v>
      </c>
      <c r="W755" s="20">
        <f t="shared" si="128"/>
        <v>191</v>
      </c>
      <c r="X755" s="20">
        <f t="shared" si="119"/>
        <v>0.5</v>
      </c>
    </row>
    <row r="756" spans="1:24" x14ac:dyDescent="0.3">
      <c r="A756">
        <v>755</v>
      </c>
      <c r="B756">
        <v>322</v>
      </c>
      <c r="C756" t="str">
        <f>VLOOKUP(Продажи_[[#This Row],[id товара]],Товары_[],3,FALSE)</f>
        <v>Увелка</v>
      </c>
      <c r="D756" t="str">
        <f>VLOOKUP(Продажи_[[#This Row],[id товара]],Товары_[],2,FALSE)</f>
        <v>Крупа</v>
      </c>
      <c r="E756" s="22">
        <v>417</v>
      </c>
      <c r="F756" s="21">
        <f t="shared" si="120"/>
        <v>255.11627906976744</v>
      </c>
      <c r="G756" s="26">
        <f t="shared" si="121"/>
        <v>0.6345487693710119</v>
      </c>
      <c r="H756" s="31">
        <f t="shared" si="122"/>
        <v>251.91666666666666</v>
      </c>
      <c r="I756" s="26">
        <f t="shared" si="123"/>
        <v>0.65530929540191862</v>
      </c>
      <c r="J756">
        <v>2</v>
      </c>
      <c r="K756" s="22">
        <v>834</v>
      </c>
      <c r="L756" s="1">
        <v>45376</v>
      </c>
      <c r="M756" t="s">
        <v>80</v>
      </c>
      <c r="N756">
        <v>3</v>
      </c>
      <c r="O756" t="str">
        <f>VLOOKUP(N756,Клиенты_[],4,FALSE)</f>
        <v>нет</v>
      </c>
      <c r="P756" s="35">
        <f>VLOOKUP(N756,Клиенты_[],5,FALSE)</f>
        <v>44666</v>
      </c>
      <c r="Q756" s="23">
        <f t="shared" si="124"/>
        <v>710</v>
      </c>
      <c r="R756" t="str">
        <f>VLOOKUP(N756,Клиенты_[],7,FALSE)</f>
        <v>Украина</v>
      </c>
      <c r="S756" s="20" t="str">
        <f>VLOOKUP(N756,Клиенты_[],8,FALSE)</f>
        <v>Светлана</v>
      </c>
      <c r="T756" s="20">
        <f t="shared" si="125"/>
        <v>1</v>
      </c>
      <c r="U756" s="20">
        <f t="shared" si="126"/>
        <v>834</v>
      </c>
      <c r="V756" s="20">
        <f t="shared" si="127"/>
        <v>834</v>
      </c>
      <c r="W756" s="20">
        <f t="shared" si="128"/>
        <v>187</v>
      </c>
      <c r="X756" s="20">
        <f t="shared" si="119"/>
        <v>1</v>
      </c>
    </row>
    <row r="757" spans="1:24" x14ac:dyDescent="0.3">
      <c r="A757">
        <v>756</v>
      </c>
      <c r="B757">
        <v>51</v>
      </c>
      <c r="C757" t="str">
        <f>VLOOKUP(Продажи_[[#This Row],[id товара]],Товары_[],3,FALSE)</f>
        <v>Дымов</v>
      </c>
      <c r="D757" t="str">
        <f>VLOOKUP(Продажи_[[#This Row],[id товара]],Товары_[],2,FALSE)</f>
        <v>Колбаса</v>
      </c>
      <c r="E757" s="22">
        <v>439</v>
      </c>
      <c r="F757" s="21">
        <f t="shared" si="120"/>
        <v>286.92307692307691</v>
      </c>
      <c r="G757" s="26">
        <f t="shared" si="121"/>
        <v>0.53002680965147464</v>
      </c>
      <c r="H757" s="31">
        <f t="shared" si="122"/>
        <v>312.66666666666669</v>
      </c>
      <c r="I757" s="26">
        <f t="shared" si="123"/>
        <v>0.40405117270788904</v>
      </c>
      <c r="J757">
        <v>5</v>
      </c>
      <c r="K757" s="22">
        <v>2195</v>
      </c>
      <c r="L757" s="1">
        <v>45353</v>
      </c>
      <c r="M757" t="s">
        <v>76</v>
      </c>
      <c r="N757">
        <v>435</v>
      </c>
      <c r="O757" t="str">
        <f>VLOOKUP(N757,Клиенты_[],4,FALSE)</f>
        <v>нет</v>
      </c>
      <c r="P757" s="35">
        <f>VLOOKUP(N757,Клиенты_[],5,FALSE)</f>
        <v>44618</v>
      </c>
      <c r="Q757" s="23">
        <f t="shared" si="124"/>
        <v>735</v>
      </c>
      <c r="R757" t="str">
        <f>VLOOKUP(N757,Клиенты_[],7,FALSE)</f>
        <v>Узбекистан</v>
      </c>
      <c r="S757" s="20" t="str">
        <f>VLOOKUP(N757,Клиенты_[],8,FALSE)</f>
        <v>Ираида</v>
      </c>
      <c r="T757" s="20">
        <f t="shared" si="125"/>
        <v>1</v>
      </c>
      <c r="U757" s="20">
        <f t="shared" si="126"/>
        <v>2195</v>
      </c>
      <c r="V757" s="20">
        <f t="shared" si="127"/>
        <v>2195</v>
      </c>
      <c r="W757" s="20">
        <f t="shared" si="128"/>
        <v>191</v>
      </c>
      <c r="X757" s="20">
        <f t="shared" si="119"/>
        <v>1</v>
      </c>
    </row>
    <row r="758" spans="1:24" x14ac:dyDescent="0.3">
      <c r="A758">
        <v>757</v>
      </c>
      <c r="B758">
        <v>189</v>
      </c>
      <c r="C758" t="str">
        <f>VLOOKUP(Продажи_[[#This Row],[id товара]],Товары_[],3,FALSE)</f>
        <v>Дарница</v>
      </c>
      <c r="D758" t="str">
        <f>VLOOKUP(Продажи_[[#This Row],[id товара]],Товары_[],2,FALSE)</f>
        <v>Хлеб</v>
      </c>
      <c r="E758" s="22">
        <v>136</v>
      </c>
      <c r="F758" s="21">
        <f t="shared" si="120"/>
        <v>300.31818181818181</v>
      </c>
      <c r="G758" s="26">
        <f t="shared" si="121"/>
        <v>-0.54714696533979112</v>
      </c>
      <c r="H758" s="31">
        <f t="shared" si="122"/>
        <v>264</v>
      </c>
      <c r="I758" s="26">
        <f t="shared" si="123"/>
        <v>-0.48484848484848486</v>
      </c>
      <c r="J758">
        <v>5</v>
      </c>
      <c r="K758" s="22">
        <v>680</v>
      </c>
      <c r="L758" s="1">
        <v>45232</v>
      </c>
      <c r="M758" t="s">
        <v>84</v>
      </c>
      <c r="N758">
        <v>80</v>
      </c>
      <c r="O758" t="str">
        <f>VLOOKUP(N758,Клиенты_[],4,FALSE)</f>
        <v>нет</v>
      </c>
      <c r="P758" s="35">
        <f>VLOOKUP(N758,Клиенты_[],5,FALSE)</f>
        <v>44623</v>
      </c>
      <c r="Q758" s="23">
        <f t="shared" si="124"/>
        <v>609</v>
      </c>
      <c r="R758" t="str">
        <f>VLOOKUP(N758,Клиенты_[],7,FALSE)</f>
        <v>Беларусь</v>
      </c>
      <c r="S758" s="20" t="str">
        <f>VLOOKUP(N758,Клиенты_[],8,FALSE)</f>
        <v>Рубен</v>
      </c>
      <c r="T758" s="20">
        <f t="shared" si="125"/>
        <v>4</v>
      </c>
      <c r="U758" s="20">
        <f t="shared" si="126"/>
        <v>2588</v>
      </c>
      <c r="V758" s="20">
        <f t="shared" si="127"/>
        <v>647</v>
      </c>
      <c r="W758" s="20">
        <f t="shared" si="128"/>
        <v>122</v>
      </c>
      <c r="X758" s="20">
        <f t="shared" si="119"/>
        <v>0.25</v>
      </c>
    </row>
    <row r="759" spans="1:24" x14ac:dyDescent="0.3">
      <c r="A759">
        <v>758</v>
      </c>
      <c r="B759">
        <v>67</v>
      </c>
      <c r="C759" t="str">
        <f>VLOOKUP(Продажи_[[#This Row],[id товара]],Товары_[],3,FALSE)</f>
        <v>Чудо</v>
      </c>
      <c r="D759" t="str">
        <f>VLOOKUP(Продажи_[[#This Row],[id товара]],Товары_[],2,FALSE)</f>
        <v>Йогурт</v>
      </c>
      <c r="E759" s="22">
        <v>274</v>
      </c>
      <c r="F759" s="21">
        <f t="shared" si="120"/>
        <v>263.25423728813558</v>
      </c>
      <c r="G759" s="26">
        <f t="shared" si="121"/>
        <v>4.0818954416688147E-2</v>
      </c>
      <c r="H759" s="31">
        <f t="shared" si="122"/>
        <v>287.10000000000002</v>
      </c>
      <c r="I759" s="26">
        <f t="shared" si="123"/>
        <v>-4.5628700801114697E-2</v>
      </c>
      <c r="J759">
        <v>4</v>
      </c>
      <c r="K759" s="22">
        <v>1096</v>
      </c>
      <c r="L759" s="1">
        <v>45298</v>
      </c>
      <c r="M759" t="s">
        <v>68</v>
      </c>
      <c r="N759">
        <v>262</v>
      </c>
      <c r="O759" t="str">
        <f>VLOOKUP(N759,Клиенты_[],4,FALSE)</f>
        <v>да</v>
      </c>
      <c r="P759" s="35">
        <f>VLOOKUP(N759,Клиенты_[],5,FALSE)</f>
        <v>44778</v>
      </c>
      <c r="Q759" s="23">
        <f t="shared" si="124"/>
        <v>520</v>
      </c>
      <c r="R759" t="str">
        <f>VLOOKUP(N759,Клиенты_[],7,FALSE)</f>
        <v>Таджикистан</v>
      </c>
      <c r="S759" s="20" t="str">
        <f>VLOOKUP(N759,Клиенты_[],8,FALSE)</f>
        <v>Иванна</v>
      </c>
      <c r="T759" s="20">
        <f t="shared" si="125"/>
        <v>3</v>
      </c>
      <c r="U759" s="20">
        <f t="shared" si="126"/>
        <v>3342</v>
      </c>
      <c r="V759" s="20">
        <f t="shared" si="127"/>
        <v>1114</v>
      </c>
      <c r="W759" s="20">
        <f t="shared" si="128"/>
        <v>186</v>
      </c>
      <c r="X759" s="20">
        <f t="shared" si="119"/>
        <v>0.33333333333333331</v>
      </c>
    </row>
    <row r="760" spans="1:24" x14ac:dyDescent="0.3">
      <c r="A760">
        <v>614</v>
      </c>
      <c r="B760">
        <v>117</v>
      </c>
      <c r="C760" t="str">
        <f>VLOOKUP(Продажи_[[#This Row],[id товара]],Товары_[],3,FALSE)</f>
        <v>Роллтон</v>
      </c>
      <c r="D760" t="str">
        <f>VLOOKUP(Продажи_[[#This Row],[id товара]],Товары_[],2,FALSE)</f>
        <v>Макароны</v>
      </c>
      <c r="E760" s="22">
        <v>208</v>
      </c>
      <c r="F760" s="21">
        <f t="shared" si="120"/>
        <v>265.47674418604652</v>
      </c>
      <c r="G760" s="26">
        <f t="shared" si="121"/>
        <v>-0.21650387630852785</v>
      </c>
      <c r="H760" s="31">
        <f t="shared" si="122"/>
        <v>235.55555555555554</v>
      </c>
      <c r="I760" s="26">
        <f t="shared" si="123"/>
        <v>-0.11698113207547167</v>
      </c>
      <c r="J760">
        <v>3</v>
      </c>
      <c r="K760" s="22">
        <v>624</v>
      </c>
      <c r="L760" s="1">
        <v>45397</v>
      </c>
      <c r="M760" t="s">
        <v>66</v>
      </c>
      <c r="N760">
        <v>401</v>
      </c>
      <c r="O760" t="str">
        <f>VLOOKUP(N760,Клиенты_[],4,FALSE)</f>
        <v>нет</v>
      </c>
      <c r="P760" s="35">
        <f>VLOOKUP(N760,Клиенты_[],5,FALSE)</f>
        <v>44856</v>
      </c>
      <c r="Q760" s="23">
        <f t="shared" si="124"/>
        <v>541</v>
      </c>
      <c r="R760" t="str">
        <f>VLOOKUP(N760,Клиенты_[],7,FALSE)</f>
        <v>Россия</v>
      </c>
      <c r="S760" s="20" t="str">
        <f>VLOOKUP(N760,Клиенты_[],8,FALSE)</f>
        <v>Екатерина</v>
      </c>
      <c r="T760" s="20">
        <f t="shared" si="125"/>
        <v>3</v>
      </c>
      <c r="U760" s="20">
        <f t="shared" si="126"/>
        <v>2376</v>
      </c>
      <c r="V760" s="20">
        <f t="shared" si="127"/>
        <v>792</v>
      </c>
      <c r="W760" s="20">
        <f t="shared" si="128"/>
        <v>314</v>
      </c>
      <c r="X760" s="20">
        <f t="shared" si="119"/>
        <v>0.33333333333333331</v>
      </c>
    </row>
    <row r="761" spans="1:24" x14ac:dyDescent="0.3">
      <c r="A761">
        <v>760</v>
      </c>
      <c r="B761">
        <v>463</v>
      </c>
      <c r="C761" t="str">
        <f>VLOOKUP(Продажи_[[#This Row],[id товара]],Товары_[],3,FALSE)</f>
        <v>Черная Карта</v>
      </c>
      <c r="D761" t="str">
        <f>VLOOKUP(Продажи_[[#This Row],[id товара]],Товары_[],2,FALSE)</f>
        <v>Кофе</v>
      </c>
      <c r="E761" s="22">
        <v>77</v>
      </c>
      <c r="F761" s="21">
        <f t="shared" si="120"/>
        <v>249.02380952380952</v>
      </c>
      <c r="G761" s="26">
        <f t="shared" si="121"/>
        <v>-0.69079261879720821</v>
      </c>
      <c r="H761" s="31">
        <f t="shared" si="122"/>
        <v>222.2</v>
      </c>
      <c r="I761" s="26">
        <f t="shared" si="123"/>
        <v>-0.65346534653465338</v>
      </c>
      <c r="J761">
        <v>4</v>
      </c>
      <c r="K761" s="22">
        <v>308</v>
      </c>
      <c r="L761" s="1">
        <v>45293</v>
      </c>
      <c r="M761" t="s">
        <v>75</v>
      </c>
      <c r="N761">
        <v>163</v>
      </c>
      <c r="O761" t="str">
        <f>VLOOKUP(N761,Клиенты_[],4,FALSE)</f>
        <v>да</v>
      </c>
      <c r="P761" s="35">
        <f>VLOOKUP(N761,Клиенты_[],5,FALSE)</f>
        <v>44571</v>
      </c>
      <c r="Q761" s="23">
        <f t="shared" si="124"/>
        <v>722</v>
      </c>
      <c r="R761" t="str">
        <f>VLOOKUP(N761,Клиенты_[],7,FALSE)</f>
        <v>Узбекистан</v>
      </c>
      <c r="S761" s="20" t="str">
        <f>VLOOKUP(N761,Клиенты_[],8,FALSE)</f>
        <v>Виктория</v>
      </c>
      <c r="T761" s="20">
        <f t="shared" si="125"/>
        <v>3</v>
      </c>
      <c r="U761" s="20">
        <f t="shared" si="126"/>
        <v>1092</v>
      </c>
      <c r="V761" s="20">
        <f t="shared" si="127"/>
        <v>364</v>
      </c>
      <c r="W761" s="20">
        <f t="shared" si="128"/>
        <v>191</v>
      </c>
      <c r="X761" s="20">
        <f t="shared" si="119"/>
        <v>0.33333333333333331</v>
      </c>
    </row>
    <row r="762" spans="1:24" x14ac:dyDescent="0.3">
      <c r="A762">
        <v>761</v>
      </c>
      <c r="B762">
        <v>151</v>
      </c>
      <c r="C762" t="str">
        <f>VLOOKUP(Продажи_[[#This Row],[id товара]],Товары_[],3,FALSE)</f>
        <v>Беллакт</v>
      </c>
      <c r="D762" t="str">
        <f>VLOOKUP(Продажи_[[#This Row],[id товара]],Товары_[],2,FALSE)</f>
        <v>Молоко</v>
      </c>
      <c r="E762" s="22">
        <v>239</v>
      </c>
      <c r="F762" s="21">
        <f t="shared" si="120"/>
        <v>294.95238095238096</v>
      </c>
      <c r="G762" s="26">
        <f t="shared" si="121"/>
        <v>-0.18969970939618985</v>
      </c>
      <c r="H762" s="31">
        <f t="shared" si="122"/>
        <v>322.54545454545456</v>
      </c>
      <c r="I762" s="26">
        <f t="shared" si="123"/>
        <v>-0.25901916572717032</v>
      </c>
      <c r="J762">
        <v>2</v>
      </c>
      <c r="K762" s="22">
        <v>478</v>
      </c>
      <c r="L762" s="1">
        <v>45056</v>
      </c>
      <c r="M762" t="s">
        <v>71</v>
      </c>
      <c r="N762">
        <v>386</v>
      </c>
      <c r="O762" t="str">
        <f>VLOOKUP(N762,Клиенты_[],4,FALSE)</f>
        <v>да</v>
      </c>
      <c r="P762" s="35">
        <f>VLOOKUP(N762,Клиенты_[],5,FALSE)</f>
        <v>44734</v>
      </c>
      <c r="Q762" s="23">
        <f t="shared" si="124"/>
        <v>322</v>
      </c>
      <c r="R762" t="str">
        <f>VLOOKUP(N762,Клиенты_[],7,FALSE)</f>
        <v>Узбекистан</v>
      </c>
      <c r="S762" s="20" t="str">
        <f>VLOOKUP(N762,Клиенты_[],8,FALSE)</f>
        <v>Маргарита</v>
      </c>
      <c r="T762" s="20">
        <f t="shared" si="125"/>
        <v>3</v>
      </c>
      <c r="U762" s="20">
        <f t="shared" si="126"/>
        <v>3153</v>
      </c>
      <c r="V762" s="20">
        <f t="shared" si="127"/>
        <v>1051</v>
      </c>
      <c r="W762" s="20">
        <f t="shared" si="128"/>
        <v>191</v>
      </c>
      <c r="X762" s="20">
        <f t="shared" si="119"/>
        <v>0.33333333333333331</v>
      </c>
    </row>
    <row r="763" spans="1:24" x14ac:dyDescent="0.3">
      <c r="A763">
        <v>762</v>
      </c>
      <c r="B763">
        <v>398</v>
      </c>
      <c r="C763" t="str">
        <f>VLOOKUP(Продажи_[[#This Row],[id товара]],Товары_[],3,FALSE)</f>
        <v>Фруктовый сад</v>
      </c>
      <c r="D763" t="str">
        <f>VLOOKUP(Продажи_[[#This Row],[id товара]],Товары_[],2,FALSE)</f>
        <v>Сок</v>
      </c>
      <c r="E763" s="22">
        <v>464</v>
      </c>
      <c r="F763" s="21">
        <f t="shared" si="120"/>
        <v>268.60344827586209</v>
      </c>
      <c r="G763" s="26">
        <f t="shared" si="121"/>
        <v>0.72745362346748821</v>
      </c>
      <c r="H763" s="31">
        <f t="shared" si="122"/>
        <v>281.96875</v>
      </c>
      <c r="I763" s="26">
        <f t="shared" si="123"/>
        <v>0.64557242602238718</v>
      </c>
      <c r="J763">
        <v>5</v>
      </c>
      <c r="K763" s="22">
        <v>2320</v>
      </c>
      <c r="L763" s="1">
        <v>45040</v>
      </c>
      <c r="M763" t="s">
        <v>74</v>
      </c>
      <c r="N763">
        <v>342</v>
      </c>
      <c r="O763" t="str">
        <f>VLOOKUP(N763,Клиенты_[],4,FALSE)</f>
        <v>да</v>
      </c>
      <c r="P763" s="35">
        <f>VLOOKUP(N763,Клиенты_[],5,FALSE)</f>
        <v>44570</v>
      </c>
      <c r="Q763" s="23">
        <f t="shared" si="124"/>
        <v>470</v>
      </c>
      <c r="R763" t="str">
        <f>VLOOKUP(N763,Клиенты_[],7,FALSE)</f>
        <v>Таджикистан</v>
      </c>
      <c r="S763" s="20" t="str">
        <f>VLOOKUP(N763,Клиенты_[],8,FALSE)</f>
        <v>Фёкла</v>
      </c>
      <c r="T763" s="20">
        <f t="shared" si="125"/>
        <v>4</v>
      </c>
      <c r="U763" s="20">
        <f t="shared" si="126"/>
        <v>4488</v>
      </c>
      <c r="V763" s="20">
        <f t="shared" si="127"/>
        <v>1122</v>
      </c>
      <c r="W763" s="20">
        <f t="shared" si="128"/>
        <v>186</v>
      </c>
      <c r="X763" s="20">
        <f t="shared" si="119"/>
        <v>0.25</v>
      </c>
    </row>
    <row r="764" spans="1:24" x14ac:dyDescent="0.3">
      <c r="A764">
        <v>803</v>
      </c>
      <c r="B764">
        <v>410</v>
      </c>
      <c r="C764" t="str">
        <f>VLOOKUP(Продажи_[[#This Row],[id товара]],Товары_[],3,FALSE)</f>
        <v>Lay's</v>
      </c>
      <c r="D764" t="str">
        <f>VLOOKUP(Продажи_[[#This Row],[id товара]],Товары_[],2,FALSE)</f>
        <v>Чипсы</v>
      </c>
      <c r="E764" s="22">
        <v>320</v>
      </c>
      <c r="F764" s="21">
        <f t="shared" si="120"/>
        <v>273.72549019607845</v>
      </c>
      <c r="G764" s="26">
        <f t="shared" si="121"/>
        <v>0.16905444126074487</v>
      </c>
      <c r="H764" s="31">
        <f t="shared" si="122"/>
        <v>320.57142857142856</v>
      </c>
      <c r="I764" s="26">
        <f t="shared" si="123"/>
        <v>-1.7825311942958333E-3</v>
      </c>
      <c r="J764">
        <v>4</v>
      </c>
      <c r="K764" s="22">
        <v>1280</v>
      </c>
      <c r="L764" s="1">
        <v>45045</v>
      </c>
      <c r="M764" t="s">
        <v>73</v>
      </c>
      <c r="N764">
        <v>401</v>
      </c>
      <c r="O764" t="str">
        <f>VLOOKUP(N764,Клиенты_[],4,FALSE)</f>
        <v>нет</v>
      </c>
      <c r="P764" s="35">
        <f>VLOOKUP(N764,Клиенты_[],5,FALSE)</f>
        <v>44856</v>
      </c>
      <c r="Q764" s="23">
        <f t="shared" si="124"/>
        <v>189</v>
      </c>
      <c r="R764" t="str">
        <f>VLOOKUP(N764,Клиенты_[],7,FALSE)</f>
        <v>Россия</v>
      </c>
      <c r="S764" s="20" t="str">
        <f>VLOOKUP(N764,Клиенты_[],8,FALSE)</f>
        <v>Екатерина</v>
      </c>
      <c r="T764" s="20">
        <f t="shared" si="125"/>
        <v>3</v>
      </c>
      <c r="U764" s="20">
        <f t="shared" si="126"/>
        <v>2376</v>
      </c>
      <c r="V764" s="20">
        <f t="shared" si="127"/>
        <v>792</v>
      </c>
      <c r="W764" s="20">
        <f t="shared" si="128"/>
        <v>314</v>
      </c>
      <c r="X764" s="20">
        <f t="shared" si="119"/>
        <v>0.33333333333333331</v>
      </c>
    </row>
    <row r="765" spans="1:24" x14ac:dyDescent="0.3">
      <c r="A765">
        <v>764</v>
      </c>
      <c r="B765">
        <v>86</v>
      </c>
      <c r="C765" t="str">
        <f>VLOOKUP(Продажи_[[#This Row],[id товара]],Товары_[],3,FALSE)</f>
        <v>Русский сахар</v>
      </c>
      <c r="D765" t="str">
        <f>VLOOKUP(Продажи_[[#This Row],[id товара]],Товары_[],2,FALSE)</f>
        <v>Сахар</v>
      </c>
      <c r="E765" s="22">
        <v>353</v>
      </c>
      <c r="F765" s="21">
        <f t="shared" si="120"/>
        <v>252.76271186440678</v>
      </c>
      <c r="G765" s="26">
        <f t="shared" si="121"/>
        <v>0.39656675383893236</v>
      </c>
      <c r="H765" s="31">
        <f t="shared" si="122"/>
        <v>293.41176470588238</v>
      </c>
      <c r="I765" s="26">
        <f t="shared" si="123"/>
        <v>0.20308740978348028</v>
      </c>
      <c r="J765">
        <v>2</v>
      </c>
      <c r="K765" s="22">
        <v>706</v>
      </c>
      <c r="L765" s="1">
        <v>45333</v>
      </c>
      <c r="M765" t="s">
        <v>81</v>
      </c>
      <c r="N765">
        <v>264</v>
      </c>
      <c r="O765" t="str">
        <f>VLOOKUP(N765,Клиенты_[],4,FALSE)</f>
        <v>нет</v>
      </c>
      <c r="P765" s="35">
        <f>VLOOKUP(N765,Клиенты_[],5,FALSE)</f>
        <v>44907</v>
      </c>
      <c r="Q765" s="23">
        <f t="shared" si="124"/>
        <v>426</v>
      </c>
      <c r="R765" t="str">
        <f>VLOOKUP(N765,Клиенты_[],7,FALSE)</f>
        <v>Беларусь</v>
      </c>
      <c r="S765" s="20" t="str">
        <f>VLOOKUP(N765,Клиенты_[],8,FALSE)</f>
        <v>Любомир</v>
      </c>
      <c r="T765" s="20">
        <f t="shared" si="125"/>
        <v>3</v>
      </c>
      <c r="U765" s="20">
        <f t="shared" si="126"/>
        <v>1485</v>
      </c>
      <c r="V765" s="20">
        <f t="shared" si="127"/>
        <v>495</v>
      </c>
      <c r="W765" s="20">
        <f t="shared" si="128"/>
        <v>122</v>
      </c>
      <c r="X765" s="20">
        <f t="shared" si="119"/>
        <v>0.33333333333333331</v>
      </c>
    </row>
    <row r="766" spans="1:24" x14ac:dyDescent="0.3">
      <c r="A766">
        <v>916</v>
      </c>
      <c r="B766">
        <v>416</v>
      </c>
      <c r="C766" t="str">
        <f>VLOOKUP(Продажи_[[#This Row],[id товара]],Товары_[],3,FALSE)</f>
        <v>Меридиан</v>
      </c>
      <c r="D766" t="str">
        <f>VLOOKUP(Продажи_[[#This Row],[id товара]],Товары_[],2,FALSE)</f>
        <v>Рыба</v>
      </c>
      <c r="E766" s="22">
        <v>472</v>
      </c>
      <c r="F766" s="21">
        <f t="shared" si="120"/>
        <v>258.5128205128205</v>
      </c>
      <c r="G766" s="26">
        <f t="shared" si="121"/>
        <v>0.82582820868875229</v>
      </c>
      <c r="H766" s="31">
        <f t="shared" si="122"/>
        <v>260.64705882352939</v>
      </c>
      <c r="I766" s="26">
        <f t="shared" si="123"/>
        <v>0.81087790566463558</v>
      </c>
      <c r="J766">
        <v>1</v>
      </c>
      <c r="K766" s="22">
        <v>472</v>
      </c>
      <c r="L766" s="1">
        <v>45339</v>
      </c>
      <c r="M766" t="s">
        <v>81</v>
      </c>
      <c r="N766">
        <v>401</v>
      </c>
      <c r="O766" t="str">
        <f>VLOOKUP(N766,Клиенты_[],4,FALSE)</f>
        <v>нет</v>
      </c>
      <c r="P766" s="35">
        <f>VLOOKUP(N766,Клиенты_[],5,FALSE)</f>
        <v>44856</v>
      </c>
      <c r="Q766" s="23">
        <f t="shared" si="124"/>
        <v>483</v>
      </c>
      <c r="R766" t="str">
        <f>VLOOKUP(N766,Клиенты_[],7,FALSE)</f>
        <v>Россия</v>
      </c>
      <c r="S766" s="20" t="str">
        <f>VLOOKUP(N766,Клиенты_[],8,FALSE)</f>
        <v>Екатерина</v>
      </c>
      <c r="T766" s="20">
        <f t="shared" si="125"/>
        <v>3</v>
      </c>
      <c r="U766" s="20">
        <f t="shared" si="126"/>
        <v>2376</v>
      </c>
      <c r="V766" s="20">
        <f t="shared" si="127"/>
        <v>792</v>
      </c>
      <c r="W766" s="20">
        <f t="shared" si="128"/>
        <v>314</v>
      </c>
      <c r="X766" s="20">
        <f t="shared" si="119"/>
        <v>0.33333333333333331</v>
      </c>
    </row>
    <row r="767" spans="1:24" x14ac:dyDescent="0.3">
      <c r="A767">
        <v>766</v>
      </c>
      <c r="B767">
        <v>199</v>
      </c>
      <c r="C767" t="str">
        <f>VLOOKUP(Продажи_[[#This Row],[id товара]],Товары_[],3,FALSE)</f>
        <v>Борилла</v>
      </c>
      <c r="D767" t="str">
        <f>VLOOKUP(Продажи_[[#This Row],[id товара]],Товары_[],2,FALSE)</f>
        <v>Макароны</v>
      </c>
      <c r="E767" s="22">
        <v>80</v>
      </c>
      <c r="F767" s="21">
        <f t="shared" si="120"/>
        <v>265.47674418604652</v>
      </c>
      <c r="G767" s="26">
        <f t="shared" si="121"/>
        <v>-0.69865533704174143</v>
      </c>
      <c r="H767" s="31">
        <f t="shared" si="122"/>
        <v>236.27586206896552</v>
      </c>
      <c r="I767" s="26">
        <f t="shared" si="123"/>
        <v>-0.66141272621132519</v>
      </c>
      <c r="J767">
        <v>5</v>
      </c>
      <c r="K767" s="22">
        <v>400</v>
      </c>
      <c r="L767" s="1">
        <v>45408</v>
      </c>
      <c r="M767" t="s">
        <v>76</v>
      </c>
      <c r="N767">
        <v>404</v>
      </c>
      <c r="O767" t="str">
        <f>VLOOKUP(N767,Клиенты_[],4,FALSE)</f>
        <v>нет</v>
      </c>
      <c r="P767" s="35">
        <f>VLOOKUP(N767,Клиенты_[],5,FALSE)</f>
        <v>44913</v>
      </c>
      <c r="Q767" s="23">
        <f t="shared" si="124"/>
        <v>495</v>
      </c>
      <c r="R767" t="str">
        <f>VLOOKUP(N767,Клиенты_[],7,FALSE)</f>
        <v>Украина</v>
      </c>
      <c r="S767" s="20" t="str">
        <f>VLOOKUP(N767,Клиенты_[],8,FALSE)</f>
        <v>Пелагея</v>
      </c>
      <c r="T767" s="20">
        <f t="shared" si="125"/>
        <v>2</v>
      </c>
      <c r="U767" s="20">
        <f t="shared" si="126"/>
        <v>884</v>
      </c>
      <c r="V767" s="20">
        <f t="shared" si="127"/>
        <v>442</v>
      </c>
      <c r="W767" s="20">
        <f t="shared" si="128"/>
        <v>187</v>
      </c>
      <c r="X767" s="20">
        <f t="shared" si="119"/>
        <v>0.5</v>
      </c>
    </row>
    <row r="768" spans="1:24" x14ac:dyDescent="0.3">
      <c r="A768">
        <v>767</v>
      </c>
      <c r="B768">
        <v>259</v>
      </c>
      <c r="C768" t="str">
        <f>VLOOKUP(Продажи_[[#This Row],[id товара]],Товары_[],3,FALSE)</f>
        <v>Ростагроэкспорт</v>
      </c>
      <c r="D768" t="str">
        <f>VLOOKUP(Продажи_[[#This Row],[id товара]],Товары_[],2,FALSE)</f>
        <v>Йогурт</v>
      </c>
      <c r="E768" s="22">
        <v>90</v>
      </c>
      <c r="F768" s="21">
        <f t="shared" si="120"/>
        <v>263.25423728813558</v>
      </c>
      <c r="G768" s="26">
        <f t="shared" si="121"/>
        <v>-0.65812516095802209</v>
      </c>
      <c r="H768" s="31">
        <f t="shared" si="122"/>
        <v>257.78260869565219</v>
      </c>
      <c r="I768" s="26">
        <f t="shared" si="123"/>
        <v>-0.65086861190757295</v>
      </c>
      <c r="J768">
        <v>4</v>
      </c>
      <c r="K768" s="22">
        <v>360</v>
      </c>
      <c r="L768" s="1">
        <v>45058</v>
      </c>
      <c r="M768" t="s">
        <v>69</v>
      </c>
      <c r="N768">
        <v>79</v>
      </c>
      <c r="O768" t="str">
        <f>VLOOKUP(N768,Клиенты_[],4,FALSE)</f>
        <v>нет</v>
      </c>
      <c r="P768" s="35">
        <f>VLOOKUP(N768,Клиенты_[],5,FALSE)</f>
        <v>44716</v>
      </c>
      <c r="Q768" s="23">
        <f t="shared" si="124"/>
        <v>342</v>
      </c>
      <c r="R768" t="str">
        <f>VLOOKUP(N768,Клиенты_[],7,FALSE)</f>
        <v>Таджикистан</v>
      </c>
      <c r="S768" s="20" t="str">
        <f>VLOOKUP(N768,Клиенты_[],8,FALSE)</f>
        <v>Анжелика</v>
      </c>
      <c r="T768" s="20">
        <f t="shared" si="125"/>
        <v>3</v>
      </c>
      <c r="U768" s="20">
        <f t="shared" si="126"/>
        <v>1188</v>
      </c>
      <c r="V768" s="20">
        <f t="shared" si="127"/>
        <v>396</v>
      </c>
      <c r="W768" s="20">
        <f t="shared" si="128"/>
        <v>186</v>
      </c>
      <c r="X768" s="20">
        <f t="shared" si="119"/>
        <v>0.33333333333333331</v>
      </c>
    </row>
    <row r="769" spans="1:24" x14ac:dyDescent="0.3">
      <c r="A769">
        <v>768</v>
      </c>
      <c r="B769">
        <v>468</v>
      </c>
      <c r="C769" t="str">
        <f>VLOOKUP(Продажи_[[#This Row],[id товара]],Товары_[],3,FALSE)</f>
        <v>Чудо</v>
      </c>
      <c r="D769" t="str">
        <f>VLOOKUP(Продажи_[[#This Row],[id товара]],Товары_[],2,FALSE)</f>
        <v>Йогурт</v>
      </c>
      <c r="E769" s="22">
        <v>167</v>
      </c>
      <c r="F769" s="21">
        <f t="shared" si="120"/>
        <v>263.25423728813558</v>
      </c>
      <c r="G769" s="26">
        <f t="shared" si="121"/>
        <v>-0.36563224311099662</v>
      </c>
      <c r="H769" s="31">
        <f t="shared" si="122"/>
        <v>287.10000000000002</v>
      </c>
      <c r="I769" s="26">
        <f t="shared" si="123"/>
        <v>-0.41832114245907359</v>
      </c>
      <c r="J769">
        <v>4</v>
      </c>
      <c r="K769" s="22">
        <v>668</v>
      </c>
      <c r="L769" s="1">
        <v>45211</v>
      </c>
      <c r="M769" t="s">
        <v>81</v>
      </c>
      <c r="N769">
        <v>377</v>
      </c>
      <c r="O769" t="str">
        <f>VLOOKUP(N769,Клиенты_[],4,FALSE)</f>
        <v>нет</v>
      </c>
      <c r="P769" s="35">
        <f>VLOOKUP(N769,Клиенты_[],5,FALSE)</f>
        <v>44794</v>
      </c>
      <c r="Q769" s="23">
        <f t="shared" si="124"/>
        <v>417</v>
      </c>
      <c r="R769" t="str">
        <f>VLOOKUP(N769,Клиенты_[],7,FALSE)</f>
        <v>Узбекистан</v>
      </c>
      <c r="S769" s="20" t="str">
        <f>VLOOKUP(N769,Клиенты_[],8,FALSE)</f>
        <v>Виктория</v>
      </c>
      <c r="T769" s="20">
        <f t="shared" si="125"/>
        <v>3</v>
      </c>
      <c r="U769" s="20">
        <f t="shared" si="126"/>
        <v>4460</v>
      </c>
      <c r="V769" s="20">
        <f t="shared" si="127"/>
        <v>1486.6666666666667</v>
      </c>
      <c r="W769" s="20">
        <f t="shared" si="128"/>
        <v>191</v>
      </c>
      <c r="X769" s="20">
        <f t="shared" si="119"/>
        <v>0.33333333333333331</v>
      </c>
    </row>
    <row r="770" spans="1:24" x14ac:dyDescent="0.3">
      <c r="A770">
        <v>769</v>
      </c>
      <c r="B770">
        <v>4</v>
      </c>
      <c r="C770" t="str">
        <f>VLOOKUP(Продажи_[[#This Row],[id товара]],Товары_[],3,FALSE)</f>
        <v>Белый Злат</v>
      </c>
      <c r="D770" t="str">
        <f>VLOOKUP(Продажи_[[#This Row],[id товара]],Товары_[],2,FALSE)</f>
        <v>Рис</v>
      </c>
      <c r="E770" s="22">
        <v>478</v>
      </c>
      <c r="F770" s="21">
        <f t="shared" si="120"/>
        <v>258.375</v>
      </c>
      <c r="G770" s="26">
        <f t="shared" si="121"/>
        <v>0.85002418964683124</v>
      </c>
      <c r="H770" s="31">
        <f t="shared" si="122"/>
        <v>269.70588235294116</v>
      </c>
      <c r="I770" s="26">
        <f t="shared" si="123"/>
        <v>0.7723009814612869</v>
      </c>
      <c r="J770">
        <v>4</v>
      </c>
      <c r="K770" s="22">
        <v>1912</v>
      </c>
      <c r="L770" s="1">
        <v>45156</v>
      </c>
      <c r="M770" t="s">
        <v>75</v>
      </c>
      <c r="N770">
        <v>146</v>
      </c>
      <c r="O770" t="str">
        <f>VLOOKUP(N770,Клиенты_[],4,FALSE)</f>
        <v>нет</v>
      </c>
      <c r="P770" s="35">
        <f>VLOOKUP(N770,Клиенты_[],5,FALSE)</f>
        <v>44617</v>
      </c>
      <c r="Q770" s="23">
        <f t="shared" si="124"/>
        <v>539</v>
      </c>
      <c r="R770" t="str">
        <f>VLOOKUP(N770,Клиенты_[],7,FALSE)</f>
        <v>Беларусь</v>
      </c>
      <c r="S770" s="20" t="str">
        <f>VLOOKUP(N770,Клиенты_[],8,FALSE)</f>
        <v>Еремей</v>
      </c>
      <c r="T770" s="20">
        <f t="shared" si="125"/>
        <v>1</v>
      </c>
      <c r="U770" s="20">
        <f t="shared" si="126"/>
        <v>1912</v>
      </c>
      <c r="V770" s="20">
        <f t="shared" si="127"/>
        <v>1912</v>
      </c>
      <c r="W770" s="20">
        <f t="shared" si="128"/>
        <v>122</v>
      </c>
      <c r="X770" s="20">
        <f t="shared" ref="X770:X833" si="129">1/T770</f>
        <v>1</v>
      </c>
    </row>
    <row r="771" spans="1:24" x14ac:dyDescent="0.3">
      <c r="A771">
        <v>626</v>
      </c>
      <c r="B771">
        <v>194</v>
      </c>
      <c r="C771" t="str">
        <f>VLOOKUP(Продажи_[[#This Row],[id товара]],Товары_[],3,FALSE)</f>
        <v>Салта</v>
      </c>
      <c r="D771" t="str">
        <f>VLOOKUP(Продажи_[[#This Row],[id товара]],Товары_[],2,FALSE)</f>
        <v>Соль</v>
      </c>
      <c r="E771" s="22">
        <v>478</v>
      </c>
      <c r="F771" s="21">
        <f t="shared" si="120"/>
        <v>264.8679245283019</v>
      </c>
      <c r="G771" s="26">
        <f t="shared" si="121"/>
        <v>0.80467303034620308</v>
      </c>
      <c r="H771" s="31">
        <f t="shared" si="122"/>
        <v>273.7</v>
      </c>
      <c r="I771" s="26">
        <f t="shared" si="123"/>
        <v>0.74643770551698951</v>
      </c>
      <c r="J771">
        <v>3</v>
      </c>
      <c r="K771" s="22">
        <v>1434</v>
      </c>
      <c r="L771" s="1">
        <v>44960</v>
      </c>
      <c r="M771" t="s">
        <v>73</v>
      </c>
      <c r="N771">
        <v>403</v>
      </c>
      <c r="O771" t="str">
        <f>VLOOKUP(N771,Клиенты_[],4,FALSE)</f>
        <v>нет</v>
      </c>
      <c r="P771" s="35">
        <f>VLOOKUP(N771,Клиенты_[],5,FALSE)</f>
        <v>44594</v>
      </c>
      <c r="Q771" s="23">
        <f t="shared" si="124"/>
        <v>366</v>
      </c>
      <c r="R771" t="str">
        <f>VLOOKUP(N771,Клиенты_[],7,FALSE)</f>
        <v>Россия</v>
      </c>
      <c r="S771" s="20" t="str">
        <f>VLOOKUP(N771,Клиенты_[],8,FALSE)</f>
        <v>Фаина</v>
      </c>
      <c r="T771" s="20">
        <f t="shared" si="125"/>
        <v>2</v>
      </c>
      <c r="U771" s="20">
        <f t="shared" si="126"/>
        <v>1879</v>
      </c>
      <c r="V771" s="20">
        <f t="shared" si="127"/>
        <v>939.5</v>
      </c>
      <c r="W771" s="20">
        <f t="shared" si="128"/>
        <v>314</v>
      </c>
      <c r="X771" s="20">
        <f t="shared" si="129"/>
        <v>0.5</v>
      </c>
    </row>
    <row r="772" spans="1:24" x14ac:dyDescent="0.3">
      <c r="A772">
        <v>986</v>
      </c>
      <c r="B772">
        <v>134</v>
      </c>
      <c r="C772" t="str">
        <f>VLOOKUP(Продажи_[[#This Row],[id товара]],Товары_[],3,FALSE)</f>
        <v>Меридиан</v>
      </c>
      <c r="D772" t="str">
        <f>VLOOKUP(Продажи_[[#This Row],[id товара]],Товары_[],2,FALSE)</f>
        <v>Рыба</v>
      </c>
      <c r="E772" s="22">
        <v>89</v>
      </c>
      <c r="F772" s="21">
        <f t="shared" si="120"/>
        <v>258.5128205128205</v>
      </c>
      <c r="G772" s="26">
        <f t="shared" si="121"/>
        <v>-0.65572307081928183</v>
      </c>
      <c r="H772" s="31">
        <f t="shared" si="122"/>
        <v>260.64705882352939</v>
      </c>
      <c r="I772" s="26">
        <f t="shared" si="123"/>
        <v>-0.6585420898217107</v>
      </c>
      <c r="J772">
        <v>5</v>
      </c>
      <c r="K772" s="22">
        <v>445</v>
      </c>
      <c r="L772" s="1">
        <v>44983</v>
      </c>
      <c r="M772" t="s">
        <v>81</v>
      </c>
      <c r="N772">
        <v>403</v>
      </c>
      <c r="O772" t="str">
        <f>VLOOKUP(N772,Клиенты_[],4,FALSE)</f>
        <v>нет</v>
      </c>
      <c r="P772" s="35">
        <f>VLOOKUP(N772,Клиенты_[],5,FALSE)</f>
        <v>44594</v>
      </c>
      <c r="Q772" s="23">
        <f t="shared" si="124"/>
        <v>389</v>
      </c>
      <c r="R772" t="str">
        <f>VLOOKUP(N772,Клиенты_[],7,FALSE)</f>
        <v>Россия</v>
      </c>
      <c r="S772" s="20" t="str">
        <f>VLOOKUP(N772,Клиенты_[],8,FALSE)</f>
        <v>Фаина</v>
      </c>
      <c r="T772" s="20">
        <f t="shared" si="125"/>
        <v>2</v>
      </c>
      <c r="U772" s="20">
        <f t="shared" si="126"/>
        <v>1879</v>
      </c>
      <c r="V772" s="20">
        <f t="shared" si="127"/>
        <v>939.5</v>
      </c>
      <c r="W772" s="20">
        <f t="shared" si="128"/>
        <v>314</v>
      </c>
      <c r="X772" s="20">
        <f t="shared" si="129"/>
        <v>0.5</v>
      </c>
    </row>
    <row r="773" spans="1:24" x14ac:dyDescent="0.3">
      <c r="A773">
        <v>772</v>
      </c>
      <c r="B773">
        <v>200</v>
      </c>
      <c r="C773" t="str">
        <f>VLOOKUP(Продажи_[[#This Row],[id товара]],Товары_[],3,FALSE)</f>
        <v>Estrella</v>
      </c>
      <c r="D773" t="str">
        <f>VLOOKUP(Продажи_[[#This Row],[id товара]],Товары_[],2,FALSE)</f>
        <v>Чипсы</v>
      </c>
      <c r="E773" s="22">
        <v>67</v>
      </c>
      <c r="F773" s="21">
        <f t="shared" ref="F773:F836" si="130">AVERAGEIF($D:$D,D773,$E:$E)</f>
        <v>273.72549019607845</v>
      </c>
      <c r="G773" s="26">
        <f t="shared" ref="G773:G836" si="131">E773/F773-1</f>
        <v>-0.75522922636103151</v>
      </c>
      <c r="H773" s="31">
        <f t="shared" ref="H773:H836" si="132">AVERAGEIFS($E:$E,$D:$D,D773,$C:$C,C773)</f>
        <v>266.27272727272725</v>
      </c>
      <c r="I773" s="26">
        <f t="shared" ref="I773:I836" si="133">E773/H773-1</f>
        <v>-0.74837828610447255</v>
      </c>
      <c r="J773">
        <v>1</v>
      </c>
      <c r="K773" s="22">
        <v>67</v>
      </c>
      <c r="L773" s="1">
        <v>45163</v>
      </c>
      <c r="M773" t="s">
        <v>71</v>
      </c>
      <c r="N773">
        <v>103</v>
      </c>
      <c r="O773" t="str">
        <f>VLOOKUP(N773,Клиенты_[],4,FALSE)</f>
        <v>да</v>
      </c>
      <c r="P773" s="35">
        <f>VLOOKUP(N773,Клиенты_[],5,FALSE)</f>
        <v>44787</v>
      </c>
      <c r="Q773" s="23">
        <f t="shared" ref="Q773:Q836" si="134">L773-P773</f>
        <v>376</v>
      </c>
      <c r="R773" t="str">
        <f>VLOOKUP(N773,Клиенты_[],7,FALSE)</f>
        <v>Узбекистан</v>
      </c>
      <c r="S773" s="20" t="str">
        <f>VLOOKUP(N773,Клиенты_[],8,FALSE)</f>
        <v>Панкратий</v>
      </c>
      <c r="T773" s="20">
        <f t="shared" ref="T773:T836" si="135">COUNTIF(N:N,N773)</f>
        <v>4</v>
      </c>
      <c r="U773" s="20">
        <f t="shared" ref="U773:U836" si="136">SUMIF(N:N,N773,K:K)</f>
        <v>2880</v>
      </c>
      <c r="V773" s="20">
        <f t="shared" ref="V773:V836" si="137">U773/T773</f>
        <v>720</v>
      </c>
      <c r="W773" s="20">
        <f t="shared" ref="W773:W836" si="138">COUNTIF(R:R,R773)</f>
        <v>191</v>
      </c>
      <c r="X773" s="20">
        <f t="shared" si="129"/>
        <v>0.25</v>
      </c>
    </row>
    <row r="774" spans="1:24" x14ac:dyDescent="0.3">
      <c r="A774">
        <v>773</v>
      </c>
      <c r="B774">
        <v>295</v>
      </c>
      <c r="C774" t="str">
        <f>VLOOKUP(Продажи_[[#This Row],[id товара]],Товары_[],3,FALSE)</f>
        <v>Белогорье</v>
      </c>
      <c r="D774" t="str">
        <f>VLOOKUP(Продажи_[[#This Row],[id товара]],Товары_[],2,FALSE)</f>
        <v>Печенье</v>
      </c>
      <c r="E774" s="22">
        <v>294</v>
      </c>
      <c r="F774" s="21">
        <f t="shared" si="130"/>
        <v>283.468085106383</v>
      </c>
      <c r="G774" s="26">
        <f t="shared" si="131"/>
        <v>3.715379419049758E-2</v>
      </c>
      <c r="H774" s="31">
        <f t="shared" si="132"/>
        <v>249.5</v>
      </c>
      <c r="I774" s="26">
        <f t="shared" si="133"/>
        <v>0.17835671342685377</v>
      </c>
      <c r="J774">
        <v>5</v>
      </c>
      <c r="K774" s="22">
        <v>1470</v>
      </c>
      <c r="L774" s="1">
        <v>45147</v>
      </c>
      <c r="M774" t="s">
        <v>84</v>
      </c>
      <c r="N774">
        <v>493</v>
      </c>
      <c r="O774" t="str">
        <f>VLOOKUP(N774,Клиенты_[],4,FALSE)</f>
        <v>да</v>
      </c>
      <c r="P774" s="35">
        <f>VLOOKUP(N774,Клиенты_[],5,FALSE)</f>
        <v>44855</v>
      </c>
      <c r="Q774" s="23">
        <f t="shared" si="134"/>
        <v>292</v>
      </c>
      <c r="R774" t="str">
        <f>VLOOKUP(N774,Клиенты_[],7,FALSE)</f>
        <v>Украина</v>
      </c>
      <c r="S774" s="20" t="str">
        <f>VLOOKUP(N774,Клиенты_[],8,FALSE)</f>
        <v>Валентина</v>
      </c>
      <c r="T774" s="20">
        <f t="shared" si="135"/>
        <v>3</v>
      </c>
      <c r="U774" s="20">
        <f t="shared" si="136"/>
        <v>1997</v>
      </c>
      <c r="V774" s="20">
        <f t="shared" si="137"/>
        <v>665.66666666666663</v>
      </c>
      <c r="W774" s="20">
        <f t="shared" si="138"/>
        <v>187</v>
      </c>
      <c r="X774" s="20">
        <f t="shared" si="129"/>
        <v>0.33333333333333331</v>
      </c>
    </row>
    <row r="775" spans="1:24" x14ac:dyDescent="0.3">
      <c r="A775">
        <v>32</v>
      </c>
      <c r="B775">
        <v>103</v>
      </c>
      <c r="C775" t="str">
        <f>VLOOKUP(Продажи_[[#This Row],[id товара]],Товары_[],3,FALSE)</f>
        <v>Санта Бремор</v>
      </c>
      <c r="D775" t="str">
        <f>VLOOKUP(Продажи_[[#This Row],[id товара]],Товары_[],2,FALSE)</f>
        <v>Рыба</v>
      </c>
      <c r="E775" s="22">
        <v>254</v>
      </c>
      <c r="F775" s="21">
        <f t="shared" si="130"/>
        <v>258.5128205128205</v>
      </c>
      <c r="G775" s="26">
        <f t="shared" si="131"/>
        <v>-1.7456853798849425E-2</v>
      </c>
      <c r="H775" s="31">
        <f t="shared" si="132"/>
        <v>216.4</v>
      </c>
      <c r="I775" s="26">
        <f t="shared" si="133"/>
        <v>0.17375231053604434</v>
      </c>
      <c r="J775">
        <v>3</v>
      </c>
      <c r="K775" s="22">
        <v>762</v>
      </c>
      <c r="L775" s="1">
        <v>45352</v>
      </c>
      <c r="M775" t="s">
        <v>75</v>
      </c>
      <c r="N775">
        <v>408</v>
      </c>
      <c r="O775" t="str">
        <f>VLOOKUP(N775,Клиенты_[],4,FALSE)</f>
        <v>нет</v>
      </c>
      <c r="P775" s="35">
        <f>VLOOKUP(N775,Клиенты_[],5,FALSE)</f>
        <v>44857</v>
      </c>
      <c r="Q775" s="23">
        <f t="shared" si="134"/>
        <v>495</v>
      </c>
      <c r="R775" t="str">
        <f>VLOOKUP(N775,Клиенты_[],7,FALSE)</f>
        <v>Россия</v>
      </c>
      <c r="S775" s="20" t="str">
        <f>VLOOKUP(N775,Клиенты_[],8,FALSE)</f>
        <v>Юлия</v>
      </c>
      <c r="T775" s="20">
        <f t="shared" si="135"/>
        <v>2</v>
      </c>
      <c r="U775" s="20">
        <f t="shared" si="136"/>
        <v>2034</v>
      </c>
      <c r="V775" s="20">
        <f t="shared" si="137"/>
        <v>1017</v>
      </c>
      <c r="W775" s="20">
        <f t="shared" si="138"/>
        <v>314</v>
      </c>
      <c r="X775" s="20">
        <f t="shared" si="129"/>
        <v>0.5</v>
      </c>
    </row>
    <row r="776" spans="1:24" x14ac:dyDescent="0.3">
      <c r="A776">
        <v>775</v>
      </c>
      <c r="B776">
        <v>228</v>
      </c>
      <c r="C776" t="str">
        <f>VLOOKUP(Продажи_[[#This Row],[id товара]],Товары_[],3,FALSE)</f>
        <v>Мистраль</v>
      </c>
      <c r="D776" t="str">
        <f>VLOOKUP(Продажи_[[#This Row],[id товара]],Товары_[],2,FALSE)</f>
        <v>Рис</v>
      </c>
      <c r="E776" s="22">
        <v>98</v>
      </c>
      <c r="F776" s="21">
        <f t="shared" si="130"/>
        <v>258.375</v>
      </c>
      <c r="G776" s="26">
        <f t="shared" si="131"/>
        <v>-0.62070633768746974</v>
      </c>
      <c r="H776" s="31">
        <f t="shared" si="132"/>
        <v>181.57142857142858</v>
      </c>
      <c r="I776" s="26">
        <f t="shared" si="133"/>
        <v>-0.46026750590086551</v>
      </c>
      <c r="J776">
        <v>2</v>
      </c>
      <c r="K776" s="22">
        <v>196</v>
      </c>
      <c r="L776" s="1">
        <v>45344</v>
      </c>
      <c r="M776" t="s">
        <v>69</v>
      </c>
      <c r="N776">
        <v>338</v>
      </c>
      <c r="O776" t="str">
        <f>VLOOKUP(N776,Клиенты_[],4,FALSE)</f>
        <v>нет</v>
      </c>
      <c r="P776" s="35">
        <f>VLOOKUP(N776,Клиенты_[],5,FALSE)</f>
        <v>44577</v>
      </c>
      <c r="Q776" s="23">
        <f t="shared" si="134"/>
        <v>767</v>
      </c>
      <c r="R776" t="str">
        <f>VLOOKUP(N776,Клиенты_[],7,FALSE)</f>
        <v>Таджикистан</v>
      </c>
      <c r="S776" s="20" t="str">
        <f>VLOOKUP(N776,Клиенты_[],8,FALSE)</f>
        <v>Александра</v>
      </c>
      <c r="T776" s="20">
        <f t="shared" si="135"/>
        <v>1</v>
      </c>
      <c r="U776" s="20">
        <f t="shared" si="136"/>
        <v>196</v>
      </c>
      <c r="V776" s="20">
        <f t="shared" si="137"/>
        <v>196</v>
      </c>
      <c r="W776" s="20">
        <f t="shared" si="138"/>
        <v>186</v>
      </c>
      <c r="X776" s="20">
        <f t="shared" si="129"/>
        <v>1</v>
      </c>
    </row>
    <row r="777" spans="1:24" x14ac:dyDescent="0.3">
      <c r="A777">
        <v>776</v>
      </c>
      <c r="B777">
        <v>37</v>
      </c>
      <c r="C777" t="str">
        <f>VLOOKUP(Продажи_[[#This Row],[id товара]],Товары_[],3,FALSE)</f>
        <v>Илецкая</v>
      </c>
      <c r="D777" t="str">
        <f>VLOOKUP(Продажи_[[#This Row],[id товара]],Товары_[],2,FALSE)</f>
        <v>Соль</v>
      </c>
      <c r="E777" s="22">
        <v>139</v>
      </c>
      <c r="F777" s="21">
        <f t="shared" si="130"/>
        <v>264.8679245283019</v>
      </c>
      <c r="G777" s="26">
        <f t="shared" si="131"/>
        <v>-0.47521014389514182</v>
      </c>
      <c r="H777" s="31">
        <f t="shared" si="132"/>
        <v>238.16666666666666</v>
      </c>
      <c r="I777" s="26">
        <f t="shared" si="133"/>
        <v>-0.41637508747375784</v>
      </c>
      <c r="J777">
        <v>3</v>
      </c>
      <c r="K777" s="22">
        <v>417</v>
      </c>
      <c r="L777" s="1">
        <v>45014</v>
      </c>
      <c r="M777" t="s">
        <v>76</v>
      </c>
      <c r="N777">
        <v>397</v>
      </c>
      <c r="O777" t="str">
        <f>VLOOKUP(N777,Клиенты_[],4,FALSE)</f>
        <v>нет</v>
      </c>
      <c r="P777" s="35">
        <f>VLOOKUP(N777,Клиенты_[],5,FALSE)</f>
        <v>44728</v>
      </c>
      <c r="Q777" s="23">
        <f t="shared" si="134"/>
        <v>286</v>
      </c>
      <c r="R777" t="str">
        <f>VLOOKUP(N777,Клиенты_[],7,FALSE)</f>
        <v>Беларусь</v>
      </c>
      <c r="S777" s="20" t="str">
        <f>VLOOKUP(N777,Клиенты_[],8,FALSE)</f>
        <v>Нинель</v>
      </c>
      <c r="T777" s="20">
        <f t="shared" si="135"/>
        <v>4</v>
      </c>
      <c r="U777" s="20">
        <f t="shared" si="136"/>
        <v>2145</v>
      </c>
      <c r="V777" s="20">
        <f t="shared" si="137"/>
        <v>536.25</v>
      </c>
      <c r="W777" s="20">
        <f t="shared" si="138"/>
        <v>122</v>
      </c>
      <c r="X777" s="20">
        <f t="shared" si="129"/>
        <v>0.25</v>
      </c>
    </row>
    <row r="778" spans="1:24" x14ac:dyDescent="0.3">
      <c r="A778">
        <v>777</v>
      </c>
      <c r="B778">
        <v>62</v>
      </c>
      <c r="C778" t="str">
        <f>VLOOKUP(Продажи_[[#This Row],[id товара]],Товары_[],3,FALSE)</f>
        <v>Балтийский берег</v>
      </c>
      <c r="D778" t="str">
        <f>VLOOKUP(Продажи_[[#This Row],[id товара]],Товары_[],2,FALSE)</f>
        <v>Рыба</v>
      </c>
      <c r="E778" s="22">
        <v>241</v>
      </c>
      <c r="F778" s="21">
        <f t="shared" si="130"/>
        <v>258.5128205128205</v>
      </c>
      <c r="G778" s="26">
        <f t="shared" si="131"/>
        <v>-6.7744495139853145E-2</v>
      </c>
      <c r="H778" s="31">
        <f t="shared" si="132"/>
        <v>289.88888888888891</v>
      </c>
      <c r="I778" s="26">
        <f t="shared" si="133"/>
        <v>-0.16864699118436188</v>
      </c>
      <c r="J778">
        <v>2</v>
      </c>
      <c r="K778" s="22">
        <v>482</v>
      </c>
      <c r="L778" s="1">
        <v>45231</v>
      </c>
      <c r="M778" t="s">
        <v>66</v>
      </c>
      <c r="N778">
        <v>247</v>
      </c>
      <c r="O778" t="str">
        <f>VLOOKUP(N778,Клиенты_[],4,FALSE)</f>
        <v>да</v>
      </c>
      <c r="P778" s="35">
        <f>VLOOKUP(N778,Клиенты_[],5,FALSE)</f>
        <v>44762</v>
      </c>
      <c r="Q778" s="23">
        <f t="shared" si="134"/>
        <v>469</v>
      </c>
      <c r="R778" t="str">
        <f>VLOOKUP(N778,Клиенты_[],7,FALSE)</f>
        <v>Узбекистан</v>
      </c>
      <c r="S778" s="20" t="str">
        <f>VLOOKUP(N778,Клиенты_[],8,FALSE)</f>
        <v>Павел</v>
      </c>
      <c r="T778" s="20">
        <f t="shared" si="135"/>
        <v>3</v>
      </c>
      <c r="U778" s="20">
        <f t="shared" si="136"/>
        <v>830</v>
      </c>
      <c r="V778" s="20">
        <f t="shared" si="137"/>
        <v>276.66666666666669</v>
      </c>
      <c r="W778" s="20">
        <f t="shared" si="138"/>
        <v>191</v>
      </c>
      <c r="X778" s="20">
        <f t="shared" si="129"/>
        <v>0.33333333333333331</v>
      </c>
    </row>
    <row r="779" spans="1:24" x14ac:dyDescent="0.3">
      <c r="A779">
        <v>540</v>
      </c>
      <c r="B779">
        <v>453</v>
      </c>
      <c r="C779" t="str">
        <f>VLOOKUP(Продажи_[[#This Row],[id товара]],Товары_[],3,FALSE)</f>
        <v>Макфа</v>
      </c>
      <c r="D779" t="str">
        <f>VLOOKUP(Продажи_[[#This Row],[id товара]],Товары_[],2,FALSE)</f>
        <v>Макароны</v>
      </c>
      <c r="E779" s="22">
        <v>318</v>
      </c>
      <c r="F779" s="21">
        <f t="shared" si="130"/>
        <v>265.47674418604652</v>
      </c>
      <c r="G779" s="26">
        <f t="shared" si="131"/>
        <v>0.19784503525907748</v>
      </c>
      <c r="H779" s="31">
        <f t="shared" si="132"/>
        <v>329.27272727272725</v>
      </c>
      <c r="I779" s="26">
        <f t="shared" si="133"/>
        <v>-3.4235229155162861E-2</v>
      </c>
      <c r="J779">
        <v>4</v>
      </c>
      <c r="K779" s="22">
        <v>1272</v>
      </c>
      <c r="L779" s="1">
        <v>45355</v>
      </c>
      <c r="M779" t="s">
        <v>73</v>
      </c>
      <c r="N779">
        <v>408</v>
      </c>
      <c r="O779" t="str">
        <f>VLOOKUP(N779,Клиенты_[],4,FALSE)</f>
        <v>нет</v>
      </c>
      <c r="P779" s="35">
        <f>VLOOKUP(N779,Клиенты_[],5,FALSE)</f>
        <v>44857</v>
      </c>
      <c r="Q779" s="23">
        <f t="shared" si="134"/>
        <v>498</v>
      </c>
      <c r="R779" t="str">
        <f>VLOOKUP(N779,Клиенты_[],7,FALSE)</f>
        <v>Россия</v>
      </c>
      <c r="S779" s="20" t="str">
        <f>VLOOKUP(N779,Клиенты_[],8,FALSE)</f>
        <v>Юлия</v>
      </c>
      <c r="T779" s="20">
        <f t="shared" si="135"/>
        <v>2</v>
      </c>
      <c r="U779" s="20">
        <f t="shared" si="136"/>
        <v>2034</v>
      </c>
      <c r="V779" s="20">
        <f t="shared" si="137"/>
        <v>1017</v>
      </c>
      <c r="W779" s="20">
        <f t="shared" si="138"/>
        <v>314</v>
      </c>
      <c r="X779" s="20">
        <f t="shared" si="129"/>
        <v>0.5</v>
      </c>
    </row>
    <row r="780" spans="1:24" x14ac:dyDescent="0.3">
      <c r="A780">
        <v>779</v>
      </c>
      <c r="B780">
        <v>497</v>
      </c>
      <c r="C780" t="str">
        <f>VLOOKUP(Продажи_[[#This Row],[id товара]],Товары_[],3,FALSE)</f>
        <v>Бабаевский</v>
      </c>
      <c r="D780" t="str">
        <f>VLOOKUP(Продажи_[[#This Row],[id товара]],Товары_[],2,FALSE)</f>
        <v>Конфеты</v>
      </c>
      <c r="E780" s="22">
        <v>275</v>
      </c>
      <c r="F780" s="21">
        <f t="shared" si="130"/>
        <v>267.85483870967744</v>
      </c>
      <c r="G780" s="26">
        <f t="shared" si="131"/>
        <v>2.667549828385618E-2</v>
      </c>
      <c r="H780" s="31">
        <f t="shared" si="132"/>
        <v>250.25925925925927</v>
      </c>
      <c r="I780" s="26">
        <f t="shared" si="133"/>
        <v>9.8860441024123169E-2</v>
      </c>
      <c r="J780">
        <v>4</v>
      </c>
      <c r="K780" s="22">
        <v>1100</v>
      </c>
      <c r="L780" s="1">
        <v>45236</v>
      </c>
      <c r="M780" t="s">
        <v>74</v>
      </c>
      <c r="N780">
        <v>477</v>
      </c>
      <c r="O780" t="str">
        <f>VLOOKUP(N780,Клиенты_[],4,FALSE)</f>
        <v>да</v>
      </c>
      <c r="P780" s="35">
        <f>VLOOKUP(N780,Клиенты_[],5,FALSE)</f>
        <v>44738</v>
      </c>
      <c r="Q780" s="23">
        <f t="shared" si="134"/>
        <v>498</v>
      </c>
      <c r="R780" t="str">
        <f>VLOOKUP(N780,Клиенты_[],7,FALSE)</f>
        <v>Узбекистан</v>
      </c>
      <c r="S780" s="20" t="str">
        <f>VLOOKUP(N780,Клиенты_[],8,FALSE)</f>
        <v>Зоя</v>
      </c>
      <c r="T780" s="20">
        <f t="shared" si="135"/>
        <v>5</v>
      </c>
      <c r="U780" s="20">
        <f t="shared" si="136"/>
        <v>6766</v>
      </c>
      <c r="V780" s="20">
        <f t="shared" si="137"/>
        <v>1353.2</v>
      </c>
      <c r="W780" s="20">
        <f t="shared" si="138"/>
        <v>191</v>
      </c>
      <c r="X780" s="20">
        <f t="shared" si="129"/>
        <v>0.2</v>
      </c>
    </row>
    <row r="781" spans="1:24" x14ac:dyDescent="0.3">
      <c r="A781">
        <v>780</v>
      </c>
      <c r="B781">
        <v>372</v>
      </c>
      <c r="C781" t="str">
        <f>VLOOKUP(Продажи_[[#This Row],[id товара]],Товары_[],3,FALSE)</f>
        <v>Черная Карта</v>
      </c>
      <c r="D781" t="str">
        <f>VLOOKUP(Продажи_[[#This Row],[id товара]],Товары_[],2,FALSE)</f>
        <v>Кофе</v>
      </c>
      <c r="E781" s="22">
        <v>182</v>
      </c>
      <c r="F781" s="21">
        <f t="shared" si="130"/>
        <v>249.02380952380952</v>
      </c>
      <c r="G781" s="26">
        <f t="shared" si="131"/>
        <v>-0.26914618988431016</v>
      </c>
      <c r="H781" s="31">
        <f t="shared" si="132"/>
        <v>222.2</v>
      </c>
      <c r="I781" s="26">
        <f t="shared" si="133"/>
        <v>-0.18091809180918084</v>
      </c>
      <c r="J781">
        <v>2</v>
      </c>
      <c r="K781" s="22">
        <v>364</v>
      </c>
      <c r="L781" s="1">
        <v>44991</v>
      </c>
      <c r="M781" t="s">
        <v>79</v>
      </c>
      <c r="N781">
        <v>402</v>
      </c>
      <c r="O781" t="str">
        <f>VLOOKUP(N781,Клиенты_[],4,FALSE)</f>
        <v>да</v>
      </c>
      <c r="P781" s="35">
        <f>VLOOKUP(N781,Клиенты_[],5,FALSE)</f>
        <v>44742</v>
      </c>
      <c r="Q781" s="23">
        <f t="shared" si="134"/>
        <v>249</v>
      </c>
      <c r="R781" t="str">
        <f>VLOOKUP(N781,Клиенты_[],7,FALSE)</f>
        <v>Узбекистан</v>
      </c>
      <c r="S781" s="20" t="str">
        <f>VLOOKUP(N781,Клиенты_[],8,FALSE)</f>
        <v>Пахом</v>
      </c>
      <c r="T781" s="20">
        <f t="shared" si="135"/>
        <v>5</v>
      </c>
      <c r="U781" s="20">
        <f t="shared" si="136"/>
        <v>2388</v>
      </c>
      <c r="V781" s="20">
        <f t="shared" si="137"/>
        <v>477.6</v>
      </c>
      <c r="W781" s="20">
        <f t="shared" si="138"/>
        <v>191</v>
      </c>
      <c r="X781" s="20">
        <f t="shared" si="129"/>
        <v>0.2</v>
      </c>
    </row>
    <row r="782" spans="1:24" x14ac:dyDescent="0.3">
      <c r="A782">
        <v>781</v>
      </c>
      <c r="B782">
        <v>354</v>
      </c>
      <c r="C782" t="str">
        <f>VLOOKUP(Продажи_[[#This Row],[id товара]],Товары_[],3,FALSE)</f>
        <v>Lipton</v>
      </c>
      <c r="D782" t="str">
        <f>VLOOKUP(Продажи_[[#This Row],[id товара]],Товары_[],2,FALSE)</f>
        <v>Чай</v>
      </c>
      <c r="E782" s="22">
        <v>203</v>
      </c>
      <c r="F782" s="21">
        <f t="shared" si="130"/>
        <v>271.18181818181819</v>
      </c>
      <c r="G782" s="26">
        <f t="shared" si="131"/>
        <v>-0.25142474019443517</v>
      </c>
      <c r="H782" s="31">
        <f t="shared" si="132"/>
        <v>260.15789473684208</v>
      </c>
      <c r="I782" s="26">
        <f t="shared" si="133"/>
        <v>-0.21970463281408048</v>
      </c>
      <c r="J782">
        <v>5</v>
      </c>
      <c r="K782" s="22">
        <v>1015</v>
      </c>
      <c r="L782" s="1">
        <v>45234</v>
      </c>
      <c r="M782" t="s">
        <v>82</v>
      </c>
      <c r="N782">
        <v>265</v>
      </c>
      <c r="O782" t="str">
        <f>VLOOKUP(N782,Клиенты_[],4,FALSE)</f>
        <v>нет</v>
      </c>
      <c r="P782" s="35">
        <f>VLOOKUP(N782,Клиенты_[],5,FALSE)</f>
        <v>44756</v>
      </c>
      <c r="Q782" s="23">
        <f t="shared" si="134"/>
        <v>478</v>
      </c>
      <c r="R782" t="str">
        <f>VLOOKUP(N782,Клиенты_[],7,FALSE)</f>
        <v>Узбекистан</v>
      </c>
      <c r="S782" s="20" t="str">
        <f>VLOOKUP(N782,Клиенты_[],8,FALSE)</f>
        <v>Эраст</v>
      </c>
      <c r="T782" s="20">
        <f t="shared" si="135"/>
        <v>5</v>
      </c>
      <c r="U782" s="20">
        <f t="shared" si="136"/>
        <v>3450</v>
      </c>
      <c r="V782" s="20">
        <f t="shared" si="137"/>
        <v>690</v>
      </c>
      <c r="W782" s="20">
        <f t="shared" si="138"/>
        <v>191</v>
      </c>
      <c r="X782" s="20">
        <f t="shared" si="129"/>
        <v>0.2</v>
      </c>
    </row>
    <row r="783" spans="1:24" x14ac:dyDescent="0.3">
      <c r="A783">
        <v>10</v>
      </c>
      <c r="B783">
        <v>100</v>
      </c>
      <c r="C783" t="str">
        <f>VLOOKUP(Продажи_[[#This Row],[id товара]],Товары_[],3,FALSE)</f>
        <v>Ростагроэкспорт</v>
      </c>
      <c r="D783" t="str">
        <f>VLOOKUP(Продажи_[[#This Row],[id товара]],Товары_[],2,FALSE)</f>
        <v>Йогурт</v>
      </c>
      <c r="E783" s="22">
        <v>449</v>
      </c>
      <c r="F783" s="21">
        <f t="shared" si="130"/>
        <v>263.25423728813558</v>
      </c>
      <c r="G783" s="26">
        <f t="shared" si="131"/>
        <v>0.7055755858872006</v>
      </c>
      <c r="H783" s="31">
        <f t="shared" si="132"/>
        <v>257.78260869565219</v>
      </c>
      <c r="I783" s="26">
        <f t="shared" si="133"/>
        <v>0.74177770281666366</v>
      </c>
      <c r="J783">
        <v>2</v>
      </c>
      <c r="K783" s="22">
        <v>898</v>
      </c>
      <c r="L783" s="1">
        <v>45032</v>
      </c>
      <c r="M783" t="s">
        <v>70</v>
      </c>
      <c r="N783">
        <v>413</v>
      </c>
      <c r="O783" t="str">
        <f>VLOOKUP(N783,Клиенты_[],4,FALSE)</f>
        <v>нет</v>
      </c>
      <c r="P783" s="35">
        <f>VLOOKUP(N783,Клиенты_[],5,FALSE)</f>
        <v>44699</v>
      </c>
      <c r="Q783" s="23">
        <f t="shared" si="134"/>
        <v>333</v>
      </c>
      <c r="R783" t="str">
        <f>VLOOKUP(N783,Клиенты_[],7,FALSE)</f>
        <v>Россия</v>
      </c>
      <c r="S783" s="20" t="str">
        <f>VLOOKUP(N783,Клиенты_[],8,FALSE)</f>
        <v>Август</v>
      </c>
      <c r="T783" s="20">
        <f t="shared" si="135"/>
        <v>2</v>
      </c>
      <c r="U783" s="20">
        <f t="shared" si="136"/>
        <v>1858</v>
      </c>
      <c r="V783" s="20">
        <f t="shared" si="137"/>
        <v>929</v>
      </c>
      <c r="W783" s="20">
        <f t="shared" si="138"/>
        <v>314</v>
      </c>
      <c r="X783" s="20">
        <f t="shared" si="129"/>
        <v>0.5</v>
      </c>
    </row>
    <row r="784" spans="1:24" x14ac:dyDescent="0.3">
      <c r="A784">
        <v>783</v>
      </c>
      <c r="B784">
        <v>63</v>
      </c>
      <c r="C784" t="str">
        <f>VLOOKUP(Продажи_[[#This Row],[id товара]],Товары_[],3,FALSE)</f>
        <v>Балтийский берег</v>
      </c>
      <c r="D784" t="str">
        <f>VLOOKUP(Продажи_[[#This Row],[id товара]],Товары_[],2,FALSE)</f>
        <v>Рыба</v>
      </c>
      <c r="E784" s="22">
        <v>344</v>
      </c>
      <c r="F784" s="21">
        <f t="shared" si="130"/>
        <v>258.5128205128205</v>
      </c>
      <c r="G784" s="26">
        <f t="shared" si="131"/>
        <v>0.33068835548502284</v>
      </c>
      <c r="H784" s="31">
        <f t="shared" si="132"/>
        <v>289.88888888888891</v>
      </c>
      <c r="I784" s="26">
        <f t="shared" si="133"/>
        <v>0.18666155615178215</v>
      </c>
      <c r="J784">
        <v>2</v>
      </c>
      <c r="K784" s="22">
        <v>688</v>
      </c>
      <c r="L784" s="1">
        <v>45194</v>
      </c>
      <c r="M784" t="s">
        <v>75</v>
      </c>
      <c r="N784">
        <v>208</v>
      </c>
      <c r="O784" t="str">
        <f>VLOOKUP(N784,Клиенты_[],4,FALSE)</f>
        <v>нет</v>
      </c>
      <c r="P784" s="35">
        <f>VLOOKUP(N784,Клиенты_[],5,FALSE)</f>
        <v>44736</v>
      </c>
      <c r="Q784" s="23">
        <f t="shared" si="134"/>
        <v>458</v>
      </c>
      <c r="R784" t="str">
        <f>VLOOKUP(N784,Клиенты_[],7,FALSE)</f>
        <v>Украина</v>
      </c>
      <c r="S784" s="20" t="str">
        <f>VLOOKUP(N784,Клиенты_[],8,FALSE)</f>
        <v>Эммануил</v>
      </c>
      <c r="T784" s="20">
        <f t="shared" si="135"/>
        <v>1</v>
      </c>
      <c r="U784" s="20">
        <f t="shared" si="136"/>
        <v>688</v>
      </c>
      <c r="V784" s="20">
        <f t="shared" si="137"/>
        <v>688</v>
      </c>
      <c r="W784" s="20">
        <f t="shared" si="138"/>
        <v>187</v>
      </c>
      <c r="X784" s="20">
        <f t="shared" si="129"/>
        <v>1</v>
      </c>
    </row>
    <row r="785" spans="1:24" x14ac:dyDescent="0.3">
      <c r="A785">
        <v>784</v>
      </c>
      <c r="B785">
        <v>467</v>
      </c>
      <c r="C785" t="str">
        <f>VLOOKUP(Продажи_[[#This Row],[id товара]],Товары_[],3,FALSE)</f>
        <v>Борилла</v>
      </c>
      <c r="D785" t="str">
        <f>VLOOKUP(Продажи_[[#This Row],[id товара]],Товары_[],2,FALSE)</f>
        <v>Макароны</v>
      </c>
      <c r="E785" s="22">
        <v>436</v>
      </c>
      <c r="F785" s="21">
        <f t="shared" si="130"/>
        <v>265.47674418604652</v>
      </c>
      <c r="G785" s="26">
        <f t="shared" si="131"/>
        <v>0.64232841312250888</v>
      </c>
      <c r="H785" s="31">
        <f t="shared" si="132"/>
        <v>236.27586206896552</v>
      </c>
      <c r="I785" s="26">
        <f t="shared" si="133"/>
        <v>0.84530064214827783</v>
      </c>
      <c r="J785">
        <v>3</v>
      </c>
      <c r="K785" s="22">
        <v>1308</v>
      </c>
      <c r="L785" s="1">
        <v>45289</v>
      </c>
      <c r="M785" t="s">
        <v>70</v>
      </c>
      <c r="N785">
        <v>343</v>
      </c>
      <c r="O785" t="str">
        <f>VLOOKUP(N785,Клиенты_[],4,FALSE)</f>
        <v>нет</v>
      </c>
      <c r="P785" s="35">
        <f>VLOOKUP(N785,Клиенты_[],5,FALSE)</f>
        <v>44874</v>
      </c>
      <c r="Q785" s="23">
        <f t="shared" si="134"/>
        <v>415</v>
      </c>
      <c r="R785" t="str">
        <f>VLOOKUP(N785,Клиенты_[],7,FALSE)</f>
        <v>Украина</v>
      </c>
      <c r="S785" s="20" t="str">
        <f>VLOOKUP(N785,Клиенты_[],8,FALSE)</f>
        <v>Амвросий</v>
      </c>
      <c r="T785" s="20">
        <f t="shared" si="135"/>
        <v>2</v>
      </c>
      <c r="U785" s="20">
        <f t="shared" si="136"/>
        <v>1908</v>
      </c>
      <c r="V785" s="20">
        <f t="shared" si="137"/>
        <v>954</v>
      </c>
      <c r="W785" s="20">
        <f t="shared" si="138"/>
        <v>187</v>
      </c>
      <c r="X785" s="20">
        <f t="shared" si="129"/>
        <v>0.5</v>
      </c>
    </row>
    <row r="786" spans="1:24" x14ac:dyDescent="0.3">
      <c r="A786">
        <v>415</v>
      </c>
      <c r="B786">
        <v>443</v>
      </c>
      <c r="C786" t="str">
        <f>VLOOKUP(Продажи_[[#This Row],[id товара]],Товары_[],3,FALSE)</f>
        <v>Jacobs</v>
      </c>
      <c r="D786" t="str">
        <f>VLOOKUP(Продажи_[[#This Row],[id товара]],Товары_[],2,FALSE)</f>
        <v>Кофе</v>
      </c>
      <c r="E786" s="22">
        <v>192</v>
      </c>
      <c r="F786" s="21">
        <f t="shared" si="130"/>
        <v>249.02380952380952</v>
      </c>
      <c r="G786" s="26">
        <f t="shared" si="131"/>
        <v>-0.22898938713070083</v>
      </c>
      <c r="H786" s="31">
        <f t="shared" si="132"/>
        <v>276.21052631578948</v>
      </c>
      <c r="I786" s="26">
        <f t="shared" si="133"/>
        <v>-0.30487804878048785</v>
      </c>
      <c r="J786">
        <v>5</v>
      </c>
      <c r="K786" s="22">
        <v>960</v>
      </c>
      <c r="L786" s="1">
        <v>45241</v>
      </c>
      <c r="M786" t="s">
        <v>79</v>
      </c>
      <c r="N786">
        <v>413</v>
      </c>
      <c r="O786" t="str">
        <f>VLOOKUP(N786,Клиенты_[],4,FALSE)</f>
        <v>нет</v>
      </c>
      <c r="P786" s="35">
        <f>VLOOKUP(N786,Клиенты_[],5,FALSE)</f>
        <v>44699</v>
      </c>
      <c r="Q786" s="23">
        <f t="shared" si="134"/>
        <v>542</v>
      </c>
      <c r="R786" t="str">
        <f>VLOOKUP(N786,Клиенты_[],7,FALSE)</f>
        <v>Россия</v>
      </c>
      <c r="S786" s="20" t="str">
        <f>VLOOKUP(N786,Клиенты_[],8,FALSE)</f>
        <v>Август</v>
      </c>
      <c r="T786" s="20">
        <f t="shared" si="135"/>
        <v>2</v>
      </c>
      <c r="U786" s="20">
        <f t="shared" si="136"/>
        <v>1858</v>
      </c>
      <c r="V786" s="20">
        <f t="shared" si="137"/>
        <v>929</v>
      </c>
      <c r="W786" s="20">
        <f t="shared" si="138"/>
        <v>314</v>
      </c>
      <c r="X786" s="20">
        <f t="shared" si="129"/>
        <v>0.5</v>
      </c>
    </row>
    <row r="787" spans="1:24" x14ac:dyDescent="0.3">
      <c r="A787">
        <v>291</v>
      </c>
      <c r="B787">
        <v>457</v>
      </c>
      <c r="C787" t="str">
        <f>VLOOKUP(Продажи_[[#This Row],[id товара]],Товары_[],3,FALSE)</f>
        <v>Rich</v>
      </c>
      <c r="D787" t="str">
        <f>VLOOKUP(Продажи_[[#This Row],[id товара]],Товары_[],2,FALSE)</f>
        <v>Сок</v>
      </c>
      <c r="E787" s="22">
        <v>289</v>
      </c>
      <c r="F787" s="21">
        <f t="shared" si="130"/>
        <v>268.60344827586209</v>
      </c>
      <c r="G787" s="26">
        <f t="shared" si="131"/>
        <v>7.5935554271776118E-2</v>
      </c>
      <c r="H787" s="31">
        <f t="shared" si="132"/>
        <v>272.25</v>
      </c>
      <c r="I787" s="26">
        <f t="shared" si="133"/>
        <v>6.1524334251606971E-2</v>
      </c>
      <c r="J787">
        <v>5</v>
      </c>
      <c r="K787" s="22">
        <v>1445</v>
      </c>
      <c r="L787" s="1">
        <v>45167</v>
      </c>
      <c r="M787" t="s">
        <v>80</v>
      </c>
      <c r="N787">
        <v>421</v>
      </c>
      <c r="O787" t="str">
        <f>VLOOKUP(N787,Клиенты_[],4,FALSE)</f>
        <v>нет</v>
      </c>
      <c r="P787" s="35">
        <f>VLOOKUP(N787,Клиенты_[],5,FALSE)</f>
        <v>44620</v>
      </c>
      <c r="Q787" s="23">
        <f t="shared" si="134"/>
        <v>547</v>
      </c>
      <c r="R787" t="str">
        <f>VLOOKUP(N787,Клиенты_[],7,FALSE)</f>
        <v>Россия</v>
      </c>
      <c r="S787" s="20" t="str">
        <f>VLOOKUP(N787,Клиенты_[],8,FALSE)</f>
        <v>Павел</v>
      </c>
      <c r="T787" s="20">
        <f t="shared" si="135"/>
        <v>2</v>
      </c>
      <c r="U787" s="20">
        <f t="shared" si="136"/>
        <v>1961</v>
      </c>
      <c r="V787" s="20">
        <f t="shared" si="137"/>
        <v>980.5</v>
      </c>
      <c r="W787" s="20">
        <f t="shared" si="138"/>
        <v>314</v>
      </c>
      <c r="X787" s="20">
        <f t="shared" si="129"/>
        <v>0.5</v>
      </c>
    </row>
    <row r="788" spans="1:24" x14ac:dyDescent="0.3">
      <c r="A788">
        <v>787</v>
      </c>
      <c r="B788">
        <v>130</v>
      </c>
      <c r="C788" t="str">
        <f>VLOOKUP(Продажи_[[#This Row],[id товара]],Товары_[],3,FALSE)</f>
        <v>Илецкая</v>
      </c>
      <c r="D788" t="str">
        <f>VLOOKUP(Продажи_[[#This Row],[id товара]],Товары_[],2,FALSE)</f>
        <v>Соль</v>
      </c>
      <c r="E788" s="22">
        <v>319</v>
      </c>
      <c r="F788" s="21">
        <f t="shared" si="130"/>
        <v>264.8679245283019</v>
      </c>
      <c r="G788" s="26">
        <f t="shared" si="131"/>
        <v>0.20437384242769618</v>
      </c>
      <c r="H788" s="31">
        <f t="shared" si="132"/>
        <v>238.16666666666666</v>
      </c>
      <c r="I788" s="26">
        <f t="shared" si="133"/>
        <v>0.33939818054583637</v>
      </c>
      <c r="J788">
        <v>3</v>
      </c>
      <c r="K788" s="22">
        <v>957</v>
      </c>
      <c r="L788" s="1">
        <v>45145</v>
      </c>
      <c r="M788" t="s">
        <v>81</v>
      </c>
      <c r="N788">
        <v>56</v>
      </c>
      <c r="O788" t="str">
        <f>VLOOKUP(N788,Клиенты_[],4,FALSE)</f>
        <v>нет</v>
      </c>
      <c r="P788" s="35">
        <f>VLOOKUP(N788,Клиенты_[],5,FALSE)</f>
        <v>44662</v>
      </c>
      <c r="Q788" s="23">
        <f t="shared" si="134"/>
        <v>483</v>
      </c>
      <c r="R788" t="str">
        <f>VLOOKUP(N788,Клиенты_[],7,FALSE)</f>
        <v>Таджикистан</v>
      </c>
      <c r="S788" s="20" t="str">
        <f>VLOOKUP(N788,Клиенты_[],8,FALSE)</f>
        <v>Пелагея</v>
      </c>
      <c r="T788" s="20">
        <f t="shared" si="135"/>
        <v>4</v>
      </c>
      <c r="U788" s="20">
        <f t="shared" si="136"/>
        <v>2450</v>
      </c>
      <c r="V788" s="20">
        <f t="shared" si="137"/>
        <v>612.5</v>
      </c>
      <c r="W788" s="20">
        <f t="shared" si="138"/>
        <v>186</v>
      </c>
      <c r="X788" s="20">
        <f t="shared" si="129"/>
        <v>0.25</v>
      </c>
    </row>
    <row r="789" spans="1:24" x14ac:dyDescent="0.3">
      <c r="A789">
        <v>788</v>
      </c>
      <c r="B789">
        <v>443</v>
      </c>
      <c r="C789" t="str">
        <f>VLOOKUP(Продажи_[[#This Row],[id товара]],Товары_[],3,FALSE)</f>
        <v>Jacobs</v>
      </c>
      <c r="D789" t="str">
        <f>VLOOKUP(Продажи_[[#This Row],[id товара]],Товары_[],2,FALSE)</f>
        <v>Кофе</v>
      </c>
      <c r="E789" s="22">
        <v>348</v>
      </c>
      <c r="F789" s="21">
        <f t="shared" si="130"/>
        <v>249.02380952380952</v>
      </c>
      <c r="G789" s="26">
        <f t="shared" si="131"/>
        <v>0.3974567358256047</v>
      </c>
      <c r="H789" s="31">
        <f t="shared" si="132"/>
        <v>276.21052631578948</v>
      </c>
      <c r="I789" s="26">
        <f t="shared" si="133"/>
        <v>0.25990853658536572</v>
      </c>
      <c r="J789">
        <v>3</v>
      </c>
      <c r="K789" s="22">
        <v>1044</v>
      </c>
      <c r="L789" s="1">
        <v>44930</v>
      </c>
      <c r="M789" t="s">
        <v>80</v>
      </c>
      <c r="N789">
        <v>324</v>
      </c>
      <c r="O789" t="str">
        <f>VLOOKUP(N789,Клиенты_[],4,FALSE)</f>
        <v>нет</v>
      </c>
      <c r="P789" s="35">
        <f>VLOOKUP(N789,Клиенты_[],5,FALSE)</f>
        <v>44761</v>
      </c>
      <c r="Q789" s="23">
        <f t="shared" si="134"/>
        <v>169</v>
      </c>
      <c r="R789" t="str">
        <f>VLOOKUP(N789,Клиенты_[],7,FALSE)</f>
        <v>Узбекистан</v>
      </c>
      <c r="S789" s="20" t="str">
        <f>VLOOKUP(N789,Клиенты_[],8,FALSE)</f>
        <v>Касьян</v>
      </c>
      <c r="T789" s="20">
        <f t="shared" si="135"/>
        <v>3</v>
      </c>
      <c r="U789" s="20">
        <f t="shared" si="136"/>
        <v>2531</v>
      </c>
      <c r="V789" s="20">
        <f t="shared" si="137"/>
        <v>843.66666666666663</v>
      </c>
      <c r="W789" s="20">
        <f t="shared" si="138"/>
        <v>191</v>
      </c>
      <c r="X789" s="20">
        <f t="shared" si="129"/>
        <v>0.33333333333333331</v>
      </c>
    </row>
    <row r="790" spans="1:24" x14ac:dyDescent="0.3">
      <c r="A790">
        <v>607</v>
      </c>
      <c r="B790">
        <v>199</v>
      </c>
      <c r="C790" t="str">
        <f>VLOOKUP(Продажи_[[#This Row],[id товара]],Товары_[],3,FALSE)</f>
        <v>Борилла</v>
      </c>
      <c r="D790" t="str">
        <f>VLOOKUP(Продажи_[[#This Row],[id товара]],Товары_[],2,FALSE)</f>
        <v>Макароны</v>
      </c>
      <c r="E790" s="22">
        <v>172</v>
      </c>
      <c r="F790" s="21">
        <f t="shared" si="130"/>
        <v>265.47674418604652</v>
      </c>
      <c r="G790" s="26">
        <f t="shared" si="131"/>
        <v>-0.35210897463974422</v>
      </c>
      <c r="H790" s="31">
        <f t="shared" si="132"/>
        <v>236.27586206896552</v>
      </c>
      <c r="I790" s="26">
        <f t="shared" si="133"/>
        <v>-0.27203736135434908</v>
      </c>
      <c r="J790">
        <v>3</v>
      </c>
      <c r="K790" s="22">
        <v>516</v>
      </c>
      <c r="L790" s="1">
        <v>45223</v>
      </c>
      <c r="M790" t="s">
        <v>79</v>
      </c>
      <c r="N790">
        <v>421</v>
      </c>
      <c r="O790" t="str">
        <f>VLOOKUP(N790,Клиенты_[],4,FALSE)</f>
        <v>нет</v>
      </c>
      <c r="P790" s="35">
        <f>VLOOKUP(N790,Клиенты_[],5,FALSE)</f>
        <v>44620</v>
      </c>
      <c r="Q790" s="23">
        <f t="shared" si="134"/>
        <v>603</v>
      </c>
      <c r="R790" t="str">
        <f>VLOOKUP(N790,Клиенты_[],7,FALSE)</f>
        <v>Россия</v>
      </c>
      <c r="S790" s="20" t="str">
        <f>VLOOKUP(N790,Клиенты_[],8,FALSE)</f>
        <v>Павел</v>
      </c>
      <c r="T790" s="20">
        <f t="shared" si="135"/>
        <v>2</v>
      </c>
      <c r="U790" s="20">
        <f t="shared" si="136"/>
        <v>1961</v>
      </c>
      <c r="V790" s="20">
        <f t="shared" si="137"/>
        <v>980.5</v>
      </c>
      <c r="W790" s="20">
        <f t="shared" si="138"/>
        <v>314</v>
      </c>
      <c r="X790" s="20">
        <f t="shared" si="129"/>
        <v>0.5</v>
      </c>
    </row>
    <row r="791" spans="1:24" x14ac:dyDescent="0.3">
      <c r="A791">
        <v>790</v>
      </c>
      <c r="B791">
        <v>249</v>
      </c>
      <c r="C791" t="str">
        <f>VLOOKUP(Продажи_[[#This Row],[id товара]],Товары_[],3,FALSE)</f>
        <v>Lipton</v>
      </c>
      <c r="D791" t="str">
        <f>VLOOKUP(Продажи_[[#This Row],[id товара]],Товары_[],2,FALSE)</f>
        <v>Чай</v>
      </c>
      <c r="E791" s="22">
        <v>125</v>
      </c>
      <c r="F791" s="21">
        <f t="shared" si="130"/>
        <v>271.18181818181819</v>
      </c>
      <c r="G791" s="26">
        <f t="shared" si="131"/>
        <v>-0.539054642976869</v>
      </c>
      <c r="H791" s="31">
        <f t="shared" si="132"/>
        <v>260.15789473684208</v>
      </c>
      <c r="I791" s="26">
        <f t="shared" si="133"/>
        <v>-0.5195225571515274</v>
      </c>
      <c r="J791">
        <v>5</v>
      </c>
      <c r="K791" s="22">
        <v>625</v>
      </c>
      <c r="L791" s="1">
        <v>45322</v>
      </c>
      <c r="M791" t="s">
        <v>74</v>
      </c>
      <c r="N791">
        <v>71</v>
      </c>
      <c r="O791" t="str">
        <f>VLOOKUP(N791,Клиенты_[],4,FALSE)</f>
        <v>да</v>
      </c>
      <c r="P791" s="35">
        <f>VLOOKUP(N791,Клиенты_[],5,FALSE)</f>
        <v>44762</v>
      </c>
      <c r="Q791" s="23">
        <f t="shared" si="134"/>
        <v>560</v>
      </c>
      <c r="R791" t="str">
        <f>VLOOKUP(N791,Клиенты_[],7,FALSE)</f>
        <v>Украина</v>
      </c>
      <c r="S791" s="20" t="str">
        <f>VLOOKUP(N791,Клиенты_[],8,FALSE)</f>
        <v>Алина</v>
      </c>
      <c r="T791" s="20">
        <f t="shared" si="135"/>
        <v>5</v>
      </c>
      <c r="U791" s="20">
        <f t="shared" si="136"/>
        <v>4375</v>
      </c>
      <c r="V791" s="20">
        <f t="shared" si="137"/>
        <v>875</v>
      </c>
      <c r="W791" s="20">
        <f t="shared" si="138"/>
        <v>187</v>
      </c>
      <c r="X791" s="20">
        <f t="shared" si="129"/>
        <v>0.2</v>
      </c>
    </row>
    <row r="792" spans="1:24" x14ac:dyDescent="0.3">
      <c r="A792">
        <v>791</v>
      </c>
      <c r="B792">
        <v>241</v>
      </c>
      <c r="C792" t="str">
        <f>VLOOKUP(Продажи_[[#This Row],[id товара]],Товары_[],3,FALSE)</f>
        <v>Окраина</v>
      </c>
      <c r="D792" t="str">
        <f>VLOOKUP(Продажи_[[#This Row],[id товара]],Товары_[],2,FALSE)</f>
        <v>Колбаса</v>
      </c>
      <c r="E792" s="22">
        <v>490</v>
      </c>
      <c r="F792" s="21">
        <f t="shared" si="130"/>
        <v>286.92307692307691</v>
      </c>
      <c r="G792" s="26">
        <f t="shared" si="131"/>
        <v>0.70777479892761397</v>
      </c>
      <c r="H792" s="31">
        <f t="shared" si="132"/>
        <v>273.58333333333331</v>
      </c>
      <c r="I792" s="26">
        <f t="shared" si="133"/>
        <v>0.79104477611940305</v>
      </c>
      <c r="J792">
        <v>1</v>
      </c>
      <c r="K792" s="22">
        <v>490</v>
      </c>
      <c r="L792" s="1">
        <v>45271</v>
      </c>
      <c r="M792" t="s">
        <v>72</v>
      </c>
      <c r="N792">
        <v>299</v>
      </c>
      <c r="O792" t="str">
        <f>VLOOKUP(N792,Клиенты_[],4,FALSE)</f>
        <v>нет</v>
      </c>
      <c r="P792" s="35">
        <f>VLOOKUP(N792,Клиенты_[],5,FALSE)</f>
        <v>44666</v>
      </c>
      <c r="Q792" s="23">
        <f t="shared" si="134"/>
        <v>605</v>
      </c>
      <c r="R792" t="str">
        <f>VLOOKUP(N792,Клиенты_[],7,FALSE)</f>
        <v>Украина</v>
      </c>
      <c r="S792" s="20" t="str">
        <f>VLOOKUP(N792,Клиенты_[],8,FALSE)</f>
        <v>Анисим</v>
      </c>
      <c r="T792" s="20">
        <f t="shared" si="135"/>
        <v>2</v>
      </c>
      <c r="U792" s="20">
        <f t="shared" si="136"/>
        <v>1222</v>
      </c>
      <c r="V792" s="20">
        <f t="shared" si="137"/>
        <v>611</v>
      </c>
      <c r="W792" s="20">
        <f t="shared" si="138"/>
        <v>187</v>
      </c>
      <c r="X792" s="20">
        <f t="shared" si="129"/>
        <v>0.5</v>
      </c>
    </row>
    <row r="793" spans="1:24" x14ac:dyDescent="0.3">
      <c r="A793">
        <v>792</v>
      </c>
      <c r="B793">
        <v>202</v>
      </c>
      <c r="C793" t="str">
        <f>VLOOKUP(Продажи_[[#This Row],[id товара]],Товары_[],3,FALSE)</f>
        <v>Овощной ряд</v>
      </c>
      <c r="D793" t="str">
        <f>VLOOKUP(Продажи_[[#This Row],[id товара]],Товары_[],2,FALSE)</f>
        <v>Овощи</v>
      </c>
      <c r="E793" s="22">
        <v>298</v>
      </c>
      <c r="F793" s="21">
        <f t="shared" si="130"/>
        <v>250.48780487804879</v>
      </c>
      <c r="G793" s="26">
        <f t="shared" si="131"/>
        <v>0.18967867575462516</v>
      </c>
      <c r="H793" s="31">
        <f t="shared" si="132"/>
        <v>303.8235294117647</v>
      </c>
      <c r="I793" s="26">
        <f t="shared" si="133"/>
        <v>-1.9167473378509214E-2</v>
      </c>
      <c r="J793">
        <v>4</v>
      </c>
      <c r="K793" s="22">
        <v>1192</v>
      </c>
      <c r="L793" s="1">
        <v>44979</v>
      </c>
      <c r="M793" t="s">
        <v>80</v>
      </c>
      <c r="N793">
        <v>265</v>
      </c>
      <c r="O793" t="str">
        <f>VLOOKUP(N793,Клиенты_[],4,FALSE)</f>
        <v>нет</v>
      </c>
      <c r="P793" s="35">
        <f>VLOOKUP(N793,Клиенты_[],5,FALSE)</f>
        <v>44756</v>
      </c>
      <c r="Q793" s="23">
        <f t="shared" si="134"/>
        <v>223</v>
      </c>
      <c r="R793" t="str">
        <f>VLOOKUP(N793,Клиенты_[],7,FALSE)</f>
        <v>Узбекистан</v>
      </c>
      <c r="S793" s="20" t="str">
        <f>VLOOKUP(N793,Клиенты_[],8,FALSE)</f>
        <v>Эраст</v>
      </c>
      <c r="T793" s="20">
        <f t="shared" si="135"/>
        <v>5</v>
      </c>
      <c r="U793" s="20">
        <f t="shared" si="136"/>
        <v>3450</v>
      </c>
      <c r="V793" s="20">
        <f t="shared" si="137"/>
        <v>690</v>
      </c>
      <c r="W793" s="20">
        <f t="shared" si="138"/>
        <v>191</v>
      </c>
      <c r="X793" s="20">
        <f t="shared" si="129"/>
        <v>0.2</v>
      </c>
    </row>
    <row r="794" spans="1:24" x14ac:dyDescent="0.3">
      <c r="A794">
        <v>793</v>
      </c>
      <c r="B794">
        <v>376</v>
      </c>
      <c r="C794" t="str">
        <f>VLOOKUP(Продажи_[[#This Row],[id товара]],Товары_[],3,FALSE)</f>
        <v>Красный Октябрь</v>
      </c>
      <c r="D794" t="str">
        <f>VLOOKUP(Продажи_[[#This Row],[id товара]],Товары_[],2,FALSE)</f>
        <v>Конфеты</v>
      </c>
      <c r="E794" s="22">
        <v>441</v>
      </c>
      <c r="F794" s="21">
        <f t="shared" si="130"/>
        <v>267.85483870967744</v>
      </c>
      <c r="G794" s="26">
        <f t="shared" si="131"/>
        <v>0.64641416270247465</v>
      </c>
      <c r="H794" s="31">
        <f t="shared" si="132"/>
        <v>273.625</v>
      </c>
      <c r="I794" s="26">
        <f t="shared" si="133"/>
        <v>0.61169483782549117</v>
      </c>
      <c r="J794">
        <v>2</v>
      </c>
      <c r="K794" s="22">
        <v>882</v>
      </c>
      <c r="L794" s="1">
        <v>45364</v>
      </c>
      <c r="M794" t="s">
        <v>82</v>
      </c>
      <c r="N794">
        <v>272</v>
      </c>
      <c r="O794" t="str">
        <f>VLOOKUP(N794,Клиенты_[],4,FALSE)</f>
        <v>нет</v>
      </c>
      <c r="P794" s="35">
        <f>VLOOKUP(N794,Клиенты_[],5,FALSE)</f>
        <v>44668</v>
      </c>
      <c r="Q794" s="23">
        <f t="shared" si="134"/>
        <v>696</v>
      </c>
      <c r="R794" t="str">
        <f>VLOOKUP(N794,Клиенты_[],7,FALSE)</f>
        <v>Таджикистан</v>
      </c>
      <c r="S794" s="20" t="str">
        <f>VLOOKUP(N794,Клиенты_[],8,FALSE)</f>
        <v>Захар</v>
      </c>
      <c r="T794" s="20">
        <f t="shared" si="135"/>
        <v>4</v>
      </c>
      <c r="U794" s="20">
        <f t="shared" si="136"/>
        <v>4204</v>
      </c>
      <c r="V794" s="20">
        <f t="shared" si="137"/>
        <v>1051</v>
      </c>
      <c r="W794" s="20">
        <f t="shared" si="138"/>
        <v>186</v>
      </c>
      <c r="X794" s="20">
        <f t="shared" si="129"/>
        <v>0.25</v>
      </c>
    </row>
    <row r="795" spans="1:24" x14ac:dyDescent="0.3">
      <c r="A795">
        <v>794</v>
      </c>
      <c r="B795">
        <v>371</v>
      </c>
      <c r="C795" t="str">
        <f>VLOOKUP(Продажи_[[#This Row],[id товара]],Товары_[],3,FALSE)</f>
        <v>Русский сахар</v>
      </c>
      <c r="D795" t="str">
        <f>VLOOKUP(Продажи_[[#This Row],[id товара]],Товары_[],2,FALSE)</f>
        <v>Сахар</v>
      </c>
      <c r="E795" s="22">
        <v>126</v>
      </c>
      <c r="F795" s="21">
        <f t="shared" si="130"/>
        <v>252.76271186440678</v>
      </c>
      <c r="G795" s="26">
        <f t="shared" si="131"/>
        <v>-0.5015087507543754</v>
      </c>
      <c r="H795" s="31">
        <f t="shared" si="132"/>
        <v>293.41176470588238</v>
      </c>
      <c r="I795" s="26">
        <f t="shared" si="133"/>
        <v>-0.57056936647955103</v>
      </c>
      <c r="J795">
        <v>5</v>
      </c>
      <c r="K795" s="22">
        <v>630</v>
      </c>
      <c r="L795" s="1">
        <v>45230</v>
      </c>
      <c r="M795" t="s">
        <v>70</v>
      </c>
      <c r="N795">
        <v>371</v>
      </c>
      <c r="O795" t="str">
        <f>VLOOKUP(N795,Клиенты_[],4,FALSE)</f>
        <v>нет</v>
      </c>
      <c r="P795" s="35">
        <f>VLOOKUP(N795,Клиенты_[],5,FALSE)</f>
        <v>44844</v>
      </c>
      <c r="Q795" s="23">
        <f t="shared" si="134"/>
        <v>386</v>
      </c>
      <c r="R795" t="str">
        <f>VLOOKUP(N795,Клиенты_[],7,FALSE)</f>
        <v>Украина</v>
      </c>
      <c r="S795" s="20" t="str">
        <f>VLOOKUP(N795,Клиенты_[],8,FALSE)</f>
        <v>Регина</v>
      </c>
      <c r="T795" s="20">
        <f t="shared" si="135"/>
        <v>2</v>
      </c>
      <c r="U795" s="20">
        <f t="shared" si="136"/>
        <v>1806</v>
      </c>
      <c r="V795" s="20">
        <f t="shared" si="137"/>
        <v>903</v>
      </c>
      <c r="W795" s="20">
        <f t="shared" si="138"/>
        <v>187</v>
      </c>
      <c r="X795" s="20">
        <f t="shared" si="129"/>
        <v>0.5</v>
      </c>
    </row>
    <row r="796" spans="1:24" x14ac:dyDescent="0.3">
      <c r="A796">
        <v>795</v>
      </c>
      <c r="B796">
        <v>308</v>
      </c>
      <c r="C796" t="str">
        <f>VLOOKUP(Продажи_[[#This Row],[id товара]],Товары_[],3,FALSE)</f>
        <v>Бабаевский</v>
      </c>
      <c r="D796" t="str">
        <f>VLOOKUP(Продажи_[[#This Row],[id товара]],Товары_[],2,FALSE)</f>
        <v>Конфеты</v>
      </c>
      <c r="E796" s="22">
        <v>416</v>
      </c>
      <c r="F796" s="21">
        <f t="shared" si="130"/>
        <v>267.85483870967744</v>
      </c>
      <c r="G796" s="26">
        <f t="shared" si="131"/>
        <v>0.55308002649485144</v>
      </c>
      <c r="H796" s="31">
        <f t="shared" si="132"/>
        <v>250.25925925925927</v>
      </c>
      <c r="I796" s="26">
        <f t="shared" si="133"/>
        <v>0.66227615805830986</v>
      </c>
      <c r="J796">
        <v>4</v>
      </c>
      <c r="K796" s="22">
        <v>1664</v>
      </c>
      <c r="L796" s="1">
        <v>45217</v>
      </c>
      <c r="M796" t="s">
        <v>71</v>
      </c>
      <c r="N796">
        <v>360</v>
      </c>
      <c r="O796" t="str">
        <f>VLOOKUP(N796,Клиенты_[],4,FALSE)</f>
        <v>нет</v>
      </c>
      <c r="P796" s="35">
        <f>VLOOKUP(N796,Клиенты_[],5,FALSE)</f>
        <v>44728</v>
      </c>
      <c r="Q796" s="23">
        <f t="shared" si="134"/>
        <v>489</v>
      </c>
      <c r="R796" t="str">
        <f>VLOOKUP(N796,Клиенты_[],7,FALSE)</f>
        <v>Беларусь</v>
      </c>
      <c r="S796" s="20" t="str">
        <f>VLOOKUP(N796,Клиенты_[],8,FALSE)</f>
        <v>Фома</v>
      </c>
      <c r="T796" s="20">
        <f t="shared" si="135"/>
        <v>2</v>
      </c>
      <c r="U796" s="20">
        <f t="shared" si="136"/>
        <v>2690</v>
      </c>
      <c r="V796" s="20">
        <f t="shared" si="137"/>
        <v>1345</v>
      </c>
      <c r="W796" s="20">
        <f t="shared" si="138"/>
        <v>122</v>
      </c>
      <c r="X796" s="20">
        <f t="shared" si="129"/>
        <v>0.5</v>
      </c>
    </row>
    <row r="797" spans="1:24" x14ac:dyDescent="0.3">
      <c r="A797">
        <v>796</v>
      </c>
      <c r="B797">
        <v>146</v>
      </c>
      <c r="C797" t="str">
        <f>VLOOKUP(Продажи_[[#This Row],[id товара]],Товары_[],3,FALSE)</f>
        <v>Добрый</v>
      </c>
      <c r="D797" t="str">
        <f>VLOOKUP(Продажи_[[#This Row],[id товара]],Товары_[],2,FALSE)</f>
        <v>Сок</v>
      </c>
      <c r="E797" s="22">
        <v>387</v>
      </c>
      <c r="F797" s="21">
        <f t="shared" si="130"/>
        <v>268.60344827586209</v>
      </c>
      <c r="G797" s="26">
        <f t="shared" si="131"/>
        <v>0.44078567302137484</v>
      </c>
      <c r="H797" s="31">
        <f t="shared" si="132"/>
        <v>242.81818181818181</v>
      </c>
      <c r="I797" s="26">
        <f t="shared" si="133"/>
        <v>0.59378509921377765</v>
      </c>
      <c r="J797">
        <v>4</v>
      </c>
      <c r="K797" s="22">
        <v>1548</v>
      </c>
      <c r="L797" s="1">
        <v>45027</v>
      </c>
      <c r="M797" t="s">
        <v>68</v>
      </c>
      <c r="N797">
        <v>368</v>
      </c>
      <c r="O797" t="str">
        <f>VLOOKUP(N797,Клиенты_[],4,FALSE)</f>
        <v>да</v>
      </c>
      <c r="P797" s="35">
        <f>VLOOKUP(N797,Клиенты_[],5,FALSE)</f>
        <v>44872</v>
      </c>
      <c r="Q797" s="23">
        <f t="shared" si="134"/>
        <v>155</v>
      </c>
      <c r="R797" t="str">
        <f>VLOOKUP(N797,Клиенты_[],7,FALSE)</f>
        <v>Узбекистан</v>
      </c>
      <c r="S797" s="20" t="str">
        <f>VLOOKUP(N797,Клиенты_[],8,FALSE)</f>
        <v>Никодим</v>
      </c>
      <c r="T797" s="20">
        <f t="shared" si="135"/>
        <v>2</v>
      </c>
      <c r="U797" s="20">
        <f t="shared" si="136"/>
        <v>1989</v>
      </c>
      <c r="V797" s="20">
        <f t="shared" si="137"/>
        <v>994.5</v>
      </c>
      <c r="W797" s="20">
        <f t="shared" si="138"/>
        <v>191</v>
      </c>
      <c r="X797" s="20">
        <f t="shared" si="129"/>
        <v>0.5</v>
      </c>
    </row>
    <row r="798" spans="1:24" x14ac:dyDescent="0.3">
      <c r="A798">
        <v>797</v>
      </c>
      <c r="B798">
        <v>77</v>
      </c>
      <c r="C798" t="str">
        <f>VLOOKUP(Продажи_[[#This Row],[id товара]],Товары_[],3,FALSE)</f>
        <v>Паста Зара</v>
      </c>
      <c r="D798" t="str">
        <f>VLOOKUP(Продажи_[[#This Row],[id товара]],Товары_[],2,FALSE)</f>
        <v>Макароны</v>
      </c>
      <c r="E798" s="22">
        <v>151</v>
      </c>
      <c r="F798" s="21">
        <f t="shared" si="130"/>
        <v>265.47674418604652</v>
      </c>
      <c r="G798" s="26">
        <f t="shared" si="131"/>
        <v>-0.43121194866628709</v>
      </c>
      <c r="H798" s="31">
        <f t="shared" si="132"/>
        <v>276.67567567567568</v>
      </c>
      <c r="I798" s="26">
        <f t="shared" si="133"/>
        <v>-0.45423463905441053</v>
      </c>
      <c r="J798">
        <v>2</v>
      </c>
      <c r="K798" s="22">
        <v>302</v>
      </c>
      <c r="L798" s="1">
        <v>45067</v>
      </c>
      <c r="M798" t="s">
        <v>81</v>
      </c>
      <c r="N798">
        <v>481</v>
      </c>
      <c r="O798" t="str">
        <f>VLOOKUP(N798,Клиенты_[],4,FALSE)</f>
        <v>да</v>
      </c>
      <c r="P798" s="35">
        <f>VLOOKUP(N798,Клиенты_[],5,FALSE)</f>
        <v>44756</v>
      </c>
      <c r="Q798" s="23">
        <f t="shared" si="134"/>
        <v>311</v>
      </c>
      <c r="R798" t="str">
        <f>VLOOKUP(N798,Клиенты_[],7,FALSE)</f>
        <v>Беларусь</v>
      </c>
      <c r="S798" s="20" t="str">
        <f>VLOOKUP(N798,Клиенты_[],8,FALSE)</f>
        <v>Лидия</v>
      </c>
      <c r="T798" s="20">
        <f t="shared" si="135"/>
        <v>5</v>
      </c>
      <c r="U798" s="20">
        <f t="shared" si="136"/>
        <v>2576</v>
      </c>
      <c r="V798" s="20">
        <f t="shared" si="137"/>
        <v>515.20000000000005</v>
      </c>
      <c r="W798" s="20">
        <f t="shared" si="138"/>
        <v>122</v>
      </c>
      <c r="X798" s="20">
        <f t="shared" si="129"/>
        <v>0.2</v>
      </c>
    </row>
    <row r="799" spans="1:24" x14ac:dyDescent="0.3">
      <c r="A799">
        <v>798</v>
      </c>
      <c r="B799">
        <v>407</v>
      </c>
      <c r="C799" t="str">
        <f>VLOOKUP(Продажи_[[#This Row],[id товара]],Товары_[],3,FALSE)</f>
        <v>Славянка</v>
      </c>
      <c r="D799" t="str">
        <f>VLOOKUP(Продажи_[[#This Row],[id товара]],Товары_[],2,FALSE)</f>
        <v>Конфеты</v>
      </c>
      <c r="E799" s="22">
        <v>157</v>
      </c>
      <c r="F799" s="21">
        <f t="shared" si="130"/>
        <v>267.85483870967744</v>
      </c>
      <c r="G799" s="26">
        <f t="shared" si="131"/>
        <v>-0.41386162461612575</v>
      </c>
      <c r="H799" s="31">
        <f t="shared" si="132"/>
        <v>268</v>
      </c>
      <c r="I799" s="26">
        <f t="shared" si="133"/>
        <v>-0.41417910447761197</v>
      </c>
      <c r="J799">
        <v>3</v>
      </c>
      <c r="K799" s="22">
        <v>471</v>
      </c>
      <c r="L799" s="1">
        <v>45275</v>
      </c>
      <c r="M799" t="s">
        <v>67</v>
      </c>
      <c r="N799">
        <v>354</v>
      </c>
      <c r="O799" t="str">
        <f>VLOOKUP(N799,Клиенты_[],4,FALSE)</f>
        <v>нет</v>
      </c>
      <c r="P799" s="35">
        <f>VLOOKUP(N799,Клиенты_[],5,FALSE)</f>
        <v>44811</v>
      </c>
      <c r="Q799" s="23">
        <f t="shared" si="134"/>
        <v>464</v>
      </c>
      <c r="R799" t="str">
        <f>VLOOKUP(N799,Клиенты_[],7,FALSE)</f>
        <v>Узбекистан</v>
      </c>
      <c r="S799" s="20" t="str">
        <f>VLOOKUP(N799,Клиенты_[],8,FALSE)</f>
        <v>Анжела</v>
      </c>
      <c r="T799" s="20">
        <f t="shared" si="135"/>
        <v>2</v>
      </c>
      <c r="U799" s="20">
        <f t="shared" si="136"/>
        <v>899</v>
      </c>
      <c r="V799" s="20">
        <f t="shared" si="137"/>
        <v>449.5</v>
      </c>
      <c r="W799" s="20">
        <f t="shared" si="138"/>
        <v>191</v>
      </c>
      <c r="X799" s="20">
        <f t="shared" si="129"/>
        <v>0.5</v>
      </c>
    </row>
    <row r="800" spans="1:24" x14ac:dyDescent="0.3">
      <c r="A800">
        <v>799</v>
      </c>
      <c r="B800">
        <v>357</v>
      </c>
      <c r="C800" t="str">
        <f>VLOOKUP(Продажи_[[#This Row],[id товара]],Товары_[],3,FALSE)</f>
        <v>Снежана</v>
      </c>
      <c r="D800" t="str">
        <f>VLOOKUP(Продажи_[[#This Row],[id товара]],Товары_[],2,FALSE)</f>
        <v>Мясо</v>
      </c>
      <c r="E800" s="22">
        <v>55</v>
      </c>
      <c r="F800" s="21">
        <f t="shared" si="130"/>
        <v>271.74545454545455</v>
      </c>
      <c r="G800" s="26">
        <f t="shared" si="131"/>
        <v>-0.79760471029037872</v>
      </c>
      <c r="H800" s="31">
        <f t="shared" si="132"/>
        <v>272.35294117647061</v>
      </c>
      <c r="I800" s="26">
        <f t="shared" si="133"/>
        <v>-0.79805615550755937</v>
      </c>
      <c r="J800">
        <v>5</v>
      </c>
      <c r="K800" s="22">
        <v>275</v>
      </c>
      <c r="L800" s="1">
        <v>45302</v>
      </c>
      <c r="M800" t="s">
        <v>80</v>
      </c>
      <c r="N800">
        <v>8</v>
      </c>
      <c r="O800" t="str">
        <f>VLOOKUP(N800,Клиенты_[],4,FALSE)</f>
        <v>да</v>
      </c>
      <c r="P800" s="35">
        <f>VLOOKUP(N800,Клиенты_[],5,FALSE)</f>
        <v>44883</v>
      </c>
      <c r="Q800" s="23">
        <f t="shared" si="134"/>
        <v>419</v>
      </c>
      <c r="R800" t="str">
        <f>VLOOKUP(N800,Клиенты_[],7,FALSE)</f>
        <v>Беларусь</v>
      </c>
      <c r="S800" s="20" t="str">
        <f>VLOOKUP(N800,Клиенты_[],8,FALSE)</f>
        <v>Ирина</v>
      </c>
      <c r="T800" s="20">
        <f t="shared" si="135"/>
        <v>3</v>
      </c>
      <c r="U800" s="20">
        <f t="shared" si="136"/>
        <v>2514</v>
      </c>
      <c r="V800" s="20">
        <f t="shared" si="137"/>
        <v>838</v>
      </c>
      <c r="W800" s="20">
        <f t="shared" si="138"/>
        <v>122</v>
      </c>
      <c r="X800" s="20">
        <f t="shared" si="129"/>
        <v>0.33333333333333331</v>
      </c>
    </row>
    <row r="801" spans="1:24" x14ac:dyDescent="0.3">
      <c r="A801">
        <v>93</v>
      </c>
      <c r="B801">
        <v>265</v>
      </c>
      <c r="C801" t="str">
        <f>VLOOKUP(Продажи_[[#This Row],[id товара]],Товары_[],3,FALSE)</f>
        <v>Мираторг</v>
      </c>
      <c r="D801" t="str">
        <f>VLOOKUP(Продажи_[[#This Row],[id товара]],Товары_[],2,FALSE)</f>
        <v>Мясо</v>
      </c>
      <c r="E801" s="22">
        <v>66</v>
      </c>
      <c r="F801" s="21">
        <f t="shared" si="130"/>
        <v>271.74545454545455</v>
      </c>
      <c r="G801" s="26">
        <f t="shared" si="131"/>
        <v>-0.75712565234845441</v>
      </c>
      <c r="H801" s="31">
        <f t="shared" si="132"/>
        <v>316.58333333333331</v>
      </c>
      <c r="I801" s="26">
        <f t="shared" si="133"/>
        <v>-0.79152408528560148</v>
      </c>
      <c r="J801">
        <v>1</v>
      </c>
      <c r="K801" s="22">
        <v>66</v>
      </c>
      <c r="L801" s="1">
        <v>45183</v>
      </c>
      <c r="M801" t="s">
        <v>80</v>
      </c>
      <c r="N801">
        <v>424</v>
      </c>
      <c r="O801" t="str">
        <f>VLOOKUP(N801,Клиенты_[],4,FALSE)</f>
        <v>да</v>
      </c>
      <c r="P801" s="35">
        <f>VLOOKUP(N801,Клиенты_[],5,FALSE)</f>
        <v>44585</v>
      </c>
      <c r="Q801" s="23">
        <f t="shared" si="134"/>
        <v>598</v>
      </c>
      <c r="R801" t="str">
        <f>VLOOKUP(N801,Клиенты_[],7,FALSE)</f>
        <v>Россия</v>
      </c>
      <c r="S801" s="20" t="str">
        <f>VLOOKUP(N801,Клиенты_[],8,FALSE)</f>
        <v>Епифан</v>
      </c>
      <c r="T801" s="20">
        <f t="shared" si="135"/>
        <v>3</v>
      </c>
      <c r="U801" s="20">
        <f t="shared" si="136"/>
        <v>390</v>
      </c>
      <c r="V801" s="20">
        <f t="shared" si="137"/>
        <v>130</v>
      </c>
      <c r="W801" s="20">
        <f t="shared" si="138"/>
        <v>314</v>
      </c>
      <c r="X801" s="20">
        <f t="shared" si="129"/>
        <v>0.33333333333333331</v>
      </c>
    </row>
    <row r="802" spans="1:24" x14ac:dyDescent="0.3">
      <c r="A802">
        <v>268</v>
      </c>
      <c r="B802">
        <v>494</v>
      </c>
      <c r="C802" t="str">
        <f>VLOOKUP(Продажи_[[#This Row],[id товара]],Товары_[],3,FALSE)</f>
        <v>Сырная долина</v>
      </c>
      <c r="D802" t="str">
        <f>VLOOKUP(Продажи_[[#This Row],[id товара]],Товары_[],2,FALSE)</f>
        <v>Сыр</v>
      </c>
      <c r="E802" s="22">
        <v>214</v>
      </c>
      <c r="F802" s="21">
        <f t="shared" si="130"/>
        <v>262.63492063492066</v>
      </c>
      <c r="G802" s="26">
        <f t="shared" si="131"/>
        <v>-0.18518070832829692</v>
      </c>
      <c r="H802" s="31">
        <f t="shared" si="132"/>
        <v>271</v>
      </c>
      <c r="I802" s="26">
        <f t="shared" si="133"/>
        <v>-0.21033210332103325</v>
      </c>
      <c r="J802">
        <v>1</v>
      </c>
      <c r="K802" s="22">
        <v>214</v>
      </c>
      <c r="L802" s="1">
        <v>45029</v>
      </c>
      <c r="M802" t="s">
        <v>71</v>
      </c>
      <c r="N802">
        <v>424</v>
      </c>
      <c r="O802" t="str">
        <f>VLOOKUP(N802,Клиенты_[],4,FALSE)</f>
        <v>да</v>
      </c>
      <c r="P802" s="35">
        <f>VLOOKUP(N802,Клиенты_[],5,FALSE)</f>
        <v>44585</v>
      </c>
      <c r="Q802" s="23">
        <f t="shared" si="134"/>
        <v>444</v>
      </c>
      <c r="R802" t="str">
        <f>VLOOKUP(N802,Клиенты_[],7,FALSE)</f>
        <v>Россия</v>
      </c>
      <c r="S802" s="20" t="str">
        <f>VLOOKUP(N802,Клиенты_[],8,FALSE)</f>
        <v>Епифан</v>
      </c>
      <c r="T802" s="20">
        <f t="shared" si="135"/>
        <v>3</v>
      </c>
      <c r="U802" s="20">
        <f t="shared" si="136"/>
        <v>390</v>
      </c>
      <c r="V802" s="20">
        <f t="shared" si="137"/>
        <v>130</v>
      </c>
      <c r="W802" s="20">
        <f t="shared" si="138"/>
        <v>314</v>
      </c>
      <c r="X802" s="20">
        <f t="shared" si="129"/>
        <v>0.33333333333333331</v>
      </c>
    </row>
    <row r="803" spans="1:24" x14ac:dyDescent="0.3">
      <c r="A803">
        <v>802</v>
      </c>
      <c r="B803">
        <v>63</v>
      </c>
      <c r="C803" t="str">
        <f>VLOOKUP(Продажи_[[#This Row],[id товара]],Товары_[],3,FALSE)</f>
        <v>Балтийский берег</v>
      </c>
      <c r="D803" t="str">
        <f>VLOOKUP(Продажи_[[#This Row],[id товара]],Товары_[],2,FALSE)</f>
        <v>Рыба</v>
      </c>
      <c r="E803" s="22">
        <v>479</v>
      </c>
      <c r="F803" s="21">
        <f t="shared" si="130"/>
        <v>258.5128205128205</v>
      </c>
      <c r="G803" s="26">
        <f t="shared" si="131"/>
        <v>0.85290616941083131</v>
      </c>
      <c r="H803" s="31">
        <f t="shared" si="132"/>
        <v>289.88888888888891</v>
      </c>
      <c r="I803" s="26">
        <f t="shared" si="133"/>
        <v>0.65235722499041771</v>
      </c>
      <c r="J803">
        <v>4</v>
      </c>
      <c r="K803" s="22">
        <v>1916</v>
      </c>
      <c r="L803" s="1">
        <v>45235</v>
      </c>
      <c r="M803" t="s">
        <v>74</v>
      </c>
      <c r="N803">
        <v>396</v>
      </c>
      <c r="O803" t="str">
        <f>VLOOKUP(N803,Клиенты_[],4,FALSE)</f>
        <v>нет</v>
      </c>
      <c r="P803" s="35">
        <f>VLOOKUP(N803,Клиенты_[],5,FALSE)</f>
        <v>44871</v>
      </c>
      <c r="Q803" s="23">
        <f t="shared" si="134"/>
        <v>364</v>
      </c>
      <c r="R803" t="str">
        <f>VLOOKUP(N803,Клиенты_[],7,FALSE)</f>
        <v>Украина</v>
      </c>
      <c r="S803" s="20" t="str">
        <f>VLOOKUP(N803,Клиенты_[],8,FALSE)</f>
        <v>Вадим</v>
      </c>
      <c r="T803" s="20">
        <f t="shared" si="135"/>
        <v>2</v>
      </c>
      <c r="U803" s="20">
        <f t="shared" si="136"/>
        <v>2273</v>
      </c>
      <c r="V803" s="20">
        <f t="shared" si="137"/>
        <v>1136.5</v>
      </c>
      <c r="W803" s="20">
        <f t="shared" si="138"/>
        <v>187</v>
      </c>
      <c r="X803" s="20">
        <f t="shared" si="129"/>
        <v>0.5</v>
      </c>
    </row>
    <row r="804" spans="1:24" x14ac:dyDescent="0.3">
      <c r="A804">
        <v>619</v>
      </c>
      <c r="B804">
        <v>268</v>
      </c>
      <c r="C804" t="str">
        <f>VLOOKUP(Продажи_[[#This Row],[id товара]],Товары_[],3,FALSE)</f>
        <v>Мистраль</v>
      </c>
      <c r="D804" t="str">
        <f>VLOOKUP(Продажи_[[#This Row],[id товара]],Товары_[],2,FALSE)</f>
        <v>Рис</v>
      </c>
      <c r="E804" s="22">
        <v>55</v>
      </c>
      <c r="F804" s="21">
        <f t="shared" si="130"/>
        <v>258.375</v>
      </c>
      <c r="G804" s="26">
        <f t="shared" si="131"/>
        <v>-0.78713110788582485</v>
      </c>
      <c r="H804" s="31">
        <f t="shared" si="132"/>
        <v>181.57142857142858</v>
      </c>
      <c r="I804" s="26">
        <f t="shared" si="133"/>
        <v>-0.69708890637293464</v>
      </c>
      <c r="J804">
        <v>2</v>
      </c>
      <c r="K804" s="22">
        <v>110</v>
      </c>
      <c r="L804" s="1">
        <v>45213</v>
      </c>
      <c r="M804" t="s">
        <v>77</v>
      </c>
      <c r="N804">
        <v>424</v>
      </c>
      <c r="O804" t="str">
        <f>VLOOKUP(N804,Клиенты_[],4,FALSE)</f>
        <v>да</v>
      </c>
      <c r="P804" s="35">
        <f>VLOOKUP(N804,Клиенты_[],5,FALSE)</f>
        <v>44585</v>
      </c>
      <c r="Q804" s="23">
        <f t="shared" si="134"/>
        <v>628</v>
      </c>
      <c r="R804" t="str">
        <f>VLOOKUP(N804,Клиенты_[],7,FALSE)</f>
        <v>Россия</v>
      </c>
      <c r="S804" s="20" t="str">
        <f>VLOOKUP(N804,Клиенты_[],8,FALSE)</f>
        <v>Епифан</v>
      </c>
      <c r="T804" s="20">
        <f t="shared" si="135"/>
        <v>3</v>
      </c>
      <c r="U804" s="20">
        <f t="shared" si="136"/>
        <v>390</v>
      </c>
      <c r="V804" s="20">
        <f t="shared" si="137"/>
        <v>130</v>
      </c>
      <c r="W804" s="20">
        <f t="shared" si="138"/>
        <v>314</v>
      </c>
      <c r="X804" s="20">
        <f t="shared" si="129"/>
        <v>0.33333333333333331</v>
      </c>
    </row>
    <row r="805" spans="1:24" x14ac:dyDescent="0.3">
      <c r="A805">
        <v>982</v>
      </c>
      <c r="B805">
        <v>149</v>
      </c>
      <c r="C805" t="str">
        <f>VLOOKUP(Продажи_[[#This Row],[id товара]],Товары_[],3,FALSE)</f>
        <v>Бабаевский</v>
      </c>
      <c r="D805" t="str">
        <f>VLOOKUP(Продажи_[[#This Row],[id товара]],Товары_[],2,FALSE)</f>
        <v>Конфеты</v>
      </c>
      <c r="E805" s="22">
        <v>468</v>
      </c>
      <c r="F805" s="21">
        <f t="shared" si="130"/>
        <v>267.85483870967744</v>
      </c>
      <c r="G805" s="26">
        <f t="shared" si="131"/>
        <v>0.74721502980670795</v>
      </c>
      <c r="H805" s="31">
        <f t="shared" si="132"/>
        <v>250.25925925925927</v>
      </c>
      <c r="I805" s="26">
        <f t="shared" si="133"/>
        <v>0.87006067781559859</v>
      </c>
      <c r="J805">
        <v>1</v>
      </c>
      <c r="K805" s="22">
        <v>468</v>
      </c>
      <c r="L805" s="1">
        <v>45377</v>
      </c>
      <c r="M805" t="s">
        <v>68</v>
      </c>
      <c r="N805">
        <v>427</v>
      </c>
      <c r="O805" t="str">
        <f>VLOOKUP(N805,Клиенты_[],4,FALSE)</f>
        <v>нет</v>
      </c>
      <c r="P805" s="35">
        <f>VLOOKUP(N805,Клиенты_[],5,FALSE)</f>
        <v>44834</v>
      </c>
      <c r="Q805" s="23">
        <f t="shared" si="134"/>
        <v>543</v>
      </c>
      <c r="R805" t="str">
        <f>VLOOKUP(N805,Клиенты_[],7,FALSE)</f>
        <v>Россия</v>
      </c>
      <c r="S805" s="20" t="str">
        <f>VLOOKUP(N805,Клиенты_[],8,FALSE)</f>
        <v>Лидия</v>
      </c>
      <c r="T805" s="20">
        <f t="shared" si="135"/>
        <v>1</v>
      </c>
      <c r="U805" s="20">
        <f t="shared" si="136"/>
        <v>468</v>
      </c>
      <c r="V805" s="20">
        <f t="shared" si="137"/>
        <v>468</v>
      </c>
      <c r="W805" s="20">
        <f t="shared" si="138"/>
        <v>314</v>
      </c>
      <c r="X805" s="20">
        <f t="shared" si="129"/>
        <v>1</v>
      </c>
    </row>
    <row r="806" spans="1:24" x14ac:dyDescent="0.3">
      <c r="A806">
        <v>805</v>
      </c>
      <c r="B806">
        <v>35</v>
      </c>
      <c r="C806" t="str">
        <f>VLOOKUP(Продажи_[[#This Row],[id товара]],Товары_[],3,FALSE)</f>
        <v>Мистраль</v>
      </c>
      <c r="D806" t="str">
        <f>VLOOKUP(Продажи_[[#This Row],[id товара]],Товары_[],2,FALSE)</f>
        <v>Крупа</v>
      </c>
      <c r="E806" s="22">
        <v>277</v>
      </c>
      <c r="F806" s="21">
        <f t="shared" si="130"/>
        <v>255.11627906976744</v>
      </c>
      <c r="G806" s="26">
        <f t="shared" si="131"/>
        <v>8.5779398359161263E-2</v>
      </c>
      <c r="H806" s="31">
        <f t="shared" si="132"/>
        <v>250.30769230769232</v>
      </c>
      <c r="I806" s="26">
        <f t="shared" si="133"/>
        <v>0.10663798401966806</v>
      </c>
      <c r="J806">
        <v>4</v>
      </c>
      <c r="K806" s="22">
        <v>1108</v>
      </c>
      <c r="L806" s="1">
        <v>45422</v>
      </c>
      <c r="M806" t="s">
        <v>68</v>
      </c>
      <c r="N806">
        <v>108</v>
      </c>
      <c r="O806" t="str">
        <f>VLOOKUP(N806,Клиенты_[],4,FALSE)</f>
        <v>да</v>
      </c>
      <c r="P806" s="35">
        <f>VLOOKUP(N806,Клиенты_[],5,FALSE)</f>
        <v>44835</v>
      </c>
      <c r="Q806" s="23">
        <f t="shared" si="134"/>
        <v>587</v>
      </c>
      <c r="R806" t="str">
        <f>VLOOKUP(N806,Клиенты_[],7,FALSE)</f>
        <v>Узбекистан</v>
      </c>
      <c r="S806" s="20" t="str">
        <f>VLOOKUP(N806,Клиенты_[],8,FALSE)</f>
        <v>Алла</v>
      </c>
      <c r="T806" s="20">
        <f t="shared" si="135"/>
        <v>1</v>
      </c>
      <c r="U806" s="20">
        <f t="shared" si="136"/>
        <v>1108</v>
      </c>
      <c r="V806" s="20">
        <f t="shared" si="137"/>
        <v>1108</v>
      </c>
      <c r="W806" s="20">
        <f t="shared" si="138"/>
        <v>191</v>
      </c>
      <c r="X806" s="20">
        <f t="shared" si="129"/>
        <v>1</v>
      </c>
    </row>
    <row r="807" spans="1:24" x14ac:dyDescent="0.3">
      <c r="A807">
        <v>806</v>
      </c>
      <c r="B807">
        <v>398</v>
      </c>
      <c r="C807" t="str">
        <f>VLOOKUP(Продажи_[[#This Row],[id товара]],Товары_[],3,FALSE)</f>
        <v>Фруктовый сад</v>
      </c>
      <c r="D807" t="str">
        <f>VLOOKUP(Продажи_[[#This Row],[id товара]],Товары_[],2,FALSE)</f>
        <v>Сок</v>
      </c>
      <c r="E807" s="22">
        <v>127</v>
      </c>
      <c r="F807" s="21">
        <f t="shared" si="130"/>
        <v>268.60344827586209</v>
      </c>
      <c r="G807" s="26">
        <f t="shared" si="131"/>
        <v>-0.52718402978368317</v>
      </c>
      <c r="H807" s="31">
        <f t="shared" si="132"/>
        <v>281.96875</v>
      </c>
      <c r="I807" s="26">
        <f t="shared" si="133"/>
        <v>-0.54959547822232069</v>
      </c>
      <c r="J807">
        <v>5</v>
      </c>
      <c r="K807" s="22">
        <v>635</v>
      </c>
      <c r="L807" s="1">
        <v>45253</v>
      </c>
      <c r="M807" t="s">
        <v>72</v>
      </c>
      <c r="N807">
        <v>191</v>
      </c>
      <c r="O807" t="str">
        <f>VLOOKUP(N807,Клиенты_[],4,FALSE)</f>
        <v>да</v>
      </c>
      <c r="P807" s="35">
        <f>VLOOKUP(N807,Клиенты_[],5,FALSE)</f>
        <v>44866</v>
      </c>
      <c r="Q807" s="23">
        <f t="shared" si="134"/>
        <v>387</v>
      </c>
      <c r="R807" t="str">
        <f>VLOOKUP(N807,Клиенты_[],7,FALSE)</f>
        <v>Украина</v>
      </c>
      <c r="S807" s="20" t="str">
        <f>VLOOKUP(N807,Клиенты_[],8,FALSE)</f>
        <v>Матвей</v>
      </c>
      <c r="T807" s="20">
        <f t="shared" si="135"/>
        <v>7</v>
      </c>
      <c r="U807" s="20">
        <f t="shared" si="136"/>
        <v>8294</v>
      </c>
      <c r="V807" s="20">
        <f t="shared" si="137"/>
        <v>1184.8571428571429</v>
      </c>
      <c r="W807" s="20">
        <f t="shared" si="138"/>
        <v>187</v>
      </c>
      <c r="X807" s="20">
        <f t="shared" si="129"/>
        <v>0.14285714285714285</v>
      </c>
    </row>
    <row r="808" spans="1:24" x14ac:dyDescent="0.3">
      <c r="A808">
        <v>236</v>
      </c>
      <c r="B808">
        <v>49</v>
      </c>
      <c r="C808" t="str">
        <f>VLOOKUP(Продажи_[[#This Row],[id товара]],Товары_[],3,FALSE)</f>
        <v>Агро-Альянс</v>
      </c>
      <c r="D808" t="str">
        <f>VLOOKUP(Продажи_[[#This Row],[id товара]],Товары_[],2,FALSE)</f>
        <v>Рис</v>
      </c>
      <c r="E808" s="22">
        <v>292</v>
      </c>
      <c r="F808" s="21">
        <f t="shared" si="130"/>
        <v>258.375</v>
      </c>
      <c r="G808" s="26">
        <f t="shared" si="131"/>
        <v>0.1301402999516208</v>
      </c>
      <c r="H808" s="31">
        <f t="shared" si="132"/>
        <v>317.85714285714283</v>
      </c>
      <c r="I808" s="26">
        <f t="shared" si="133"/>
        <v>-8.1348314606741523E-2</v>
      </c>
      <c r="J808">
        <v>3</v>
      </c>
      <c r="K808" s="22">
        <v>876</v>
      </c>
      <c r="L808" s="1">
        <v>45059</v>
      </c>
      <c r="M808" t="s">
        <v>67</v>
      </c>
      <c r="N808">
        <v>431</v>
      </c>
      <c r="O808" t="str">
        <f>VLOOKUP(N808,Клиенты_[],4,FALSE)</f>
        <v>нет</v>
      </c>
      <c r="P808" s="35">
        <f>VLOOKUP(N808,Клиенты_[],5,FALSE)</f>
        <v>44623</v>
      </c>
      <c r="Q808" s="23">
        <f t="shared" si="134"/>
        <v>436</v>
      </c>
      <c r="R808" t="str">
        <f>VLOOKUP(N808,Клиенты_[],7,FALSE)</f>
        <v>Россия</v>
      </c>
      <c r="S808" s="20" t="str">
        <f>VLOOKUP(N808,Клиенты_[],8,FALSE)</f>
        <v>Зосима</v>
      </c>
      <c r="T808" s="20">
        <f t="shared" si="135"/>
        <v>1</v>
      </c>
      <c r="U808" s="20">
        <f t="shared" si="136"/>
        <v>876</v>
      </c>
      <c r="V808" s="20">
        <f t="shared" si="137"/>
        <v>876</v>
      </c>
      <c r="W808" s="20">
        <f t="shared" si="138"/>
        <v>314</v>
      </c>
      <c r="X808" s="20">
        <f t="shared" si="129"/>
        <v>1</v>
      </c>
    </row>
    <row r="809" spans="1:24" x14ac:dyDescent="0.3">
      <c r="A809">
        <v>808</v>
      </c>
      <c r="B809">
        <v>415</v>
      </c>
      <c r="C809" t="str">
        <f>VLOOKUP(Продажи_[[#This Row],[id товара]],Товары_[],3,FALSE)</f>
        <v>Pringles</v>
      </c>
      <c r="D809" t="str">
        <f>VLOOKUP(Продажи_[[#This Row],[id товара]],Товары_[],2,FALSE)</f>
        <v>Чипсы</v>
      </c>
      <c r="E809" s="22">
        <v>84</v>
      </c>
      <c r="F809" s="21">
        <f t="shared" si="130"/>
        <v>273.72549019607845</v>
      </c>
      <c r="G809" s="26">
        <f t="shared" si="131"/>
        <v>-0.69312320916905446</v>
      </c>
      <c r="H809" s="31">
        <f t="shared" si="132"/>
        <v>280.23809523809524</v>
      </c>
      <c r="I809" s="26">
        <f t="shared" si="133"/>
        <v>-0.70025488530161428</v>
      </c>
      <c r="J809">
        <v>5</v>
      </c>
      <c r="K809" s="22">
        <v>420</v>
      </c>
      <c r="L809" s="1">
        <v>45156</v>
      </c>
      <c r="M809" t="s">
        <v>84</v>
      </c>
      <c r="N809">
        <v>191</v>
      </c>
      <c r="O809" t="str">
        <f>VLOOKUP(N809,Клиенты_[],4,FALSE)</f>
        <v>да</v>
      </c>
      <c r="P809" s="35">
        <f>VLOOKUP(N809,Клиенты_[],5,FALSE)</f>
        <v>44866</v>
      </c>
      <c r="Q809" s="23">
        <f t="shared" si="134"/>
        <v>290</v>
      </c>
      <c r="R809" t="str">
        <f>VLOOKUP(N809,Клиенты_[],7,FALSE)</f>
        <v>Украина</v>
      </c>
      <c r="S809" s="20" t="str">
        <f>VLOOKUP(N809,Клиенты_[],8,FALSE)</f>
        <v>Матвей</v>
      </c>
      <c r="T809" s="20">
        <f t="shared" si="135"/>
        <v>7</v>
      </c>
      <c r="U809" s="20">
        <f t="shared" si="136"/>
        <v>8294</v>
      </c>
      <c r="V809" s="20">
        <f t="shared" si="137"/>
        <v>1184.8571428571429</v>
      </c>
      <c r="W809" s="20">
        <f t="shared" si="138"/>
        <v>187</v>
      </c>
      <c r="X809" s="20">
        <f t="shared" si="129"/>
        <v>0.14285714285714285</v>
      </c>
    </row>
    <row r="810" spans="1:24" x14ac:dyDescent="0.3">
      <c r="A810">
        <v>195</v>
      </c>
      <c r="B810">
        <v>321</v>
      </c>
      <c r="C810" t="str">
        <f>VLOOKUP(Продажи_[[#This Row],[id товара]],Товары_[],3,FALSE)</f>
        <v>Сава</v>
      </c>
      <c r="D810" t="str">
        <f>VLOOKUP(Продажи_[[#This Row],[id товара]],Товары_[],2,FALSE)</f>
        <v>Мясо</v>
      </c>
      <c r="E810" s="22">
        <v>368</v>
      </c>
      <c r="F810" s="21">
        <f t="shared" si="130"/>
        <v>271.74545454545455</v>
      </c>
      <c r="G810" s="26">
        <f t="shared" si="131"/>
        <v>0.35420848387528436</v>
      </c>
      <c r="H810" s="31">
        <f t="shared" si="132"/>
        <v>212.8125</v>
      </c>
      <c r="I810" s="26">
        <f t="shared" si="133"/>
        <v>0.7292217327459618</v>
      </c>
      <c r="J810">
        <v>1</v>
      </c>
      <c r="K810" s="22">
        <v>368</v>
      </c>
      <c r="L810" s="1">
        <v>45193</v>
      </c>
      <c r="M810" t="s">
        <v>82</v>
      </c>
      <c r="N810">
        <v>436</v>
      </c>
      <c r="O810" t="str">
        <f>VLOOKUP(N810,Клиенты_[],4,FALSE)</f>
        <v>нет</v>
      </c>
      <c r="P810" s="35">
        <f>VLOOKUP(N810,Клиенты_[],5,FALSE)</f>
        <v>44683</v>
      </c>
      <c r="Q810" s="23">
        <f t="shared" si="134"/>
        <v>510</v>
      </c>
      <c r="R810" t="str">
        <f>VLOOKUP(N810,Клиенты_[],7,FALSE)</f>
        <v>Россия</v>
      </c>
      <c r="S810" s="20" t="str">
        <f>VLOOKUP(N810,Клиенты_[],8,FALSE)</f>
        <v>Аверкий</v>
      </c>
      <c r="T810" s="20">
        <f t="shared" si="135"/>
        <v>3</v>
      </c>
      <c r="U810" s="20">
        <f t="shared" si="136"/>
        <v>2906</v>
      </c>
      <c r="V810" s="20">
        <f t="shared" si="137"/>
        <v>968.66666666666663</v>
      </c>
      <c r="W810" s="20">
        <f t="shared" si="138"/>
        <v>314</v>
      </c>
      <c r="X810" s="20">
        <f t="shared" si="129"/>
        <v>0.33333333333333331</v>
      </c>
    </row>
    <row r="811" spans="1:24" x14ac:dyDescent="0.3">
      <c r="A811">
        <v>810</v>
      </c>
      <c r="B811">
        <v>311</v>
      </c>
      <c r="C811" t="str">
        <f>VLOOKUP(Продажи_[[#This Row],[id товара]],Товары_[],3,FALSE)</f>
        <v>Паста Зара</v>
      </c>
      <c r="D811" t="str">
        <f>VLOOKUP(Продажи_[[#This Row],[id товара]],Товары_[],2,FALSE)</f>
        <v>Макароны</v>
      </c>
      <c r="E811" s="22">
        <v>470</v>
      </c>
      <c r="F811" s="21">
        <f t="shared" si="130"/>
        <v>265.47674418604652</v>
      </c>
      <c r="G811" s="26">
        <f t="shared" si="131"/>
        <v>0.77039989487976879</v>
      </c>
      <c r="H811" s="31">
        <f t="shared" si="132"/>
        <v>276.67567567567568</v>
      </c>
      <c r="I811" s="26">
        <f t="shared" si="133"/>
        <v>0.69873986519488129</v>
      </c>
      <c r="J811">
        <v>2</v>
      </c>
      <c r="K811" s="22">
        <v>940</v>
      </c>
      <c r="L811" s="1">
        <v>45304</v>
      </c>
      <c r="M811" t="s">
        <v>77</v>
      </c>
      <c r="N811">
        <v>418</v>
      </c>
      <c r="O811" t="str">
        <f>VLOOKUP(N811,Клиенты_[],4,FALSE)</f>
        <v>да</v>
      </c>
      <c r="P811" s="35">
        <f>VLOOKUP(N811,Клиенты_[],5,FALSE)</f>
        <v>44700</v>
      </c>
      <c r="Q811" s="23">
        <f t="shared" si="134"/>
        <v>604</v>
      </c>
      <c r="R811" t="str">
        <f>VLOOKUP(N811,Клиенты_[],7,FALSE)</f>
        <v>Беларусь</v>
      </c>
      <c r="S811" s="20" t="str">
        <f>VLOOKUP(N811,Клиенты_[],8,FALSE)</f>
        <v>Любовь</v>
      </c>
      <c r="T811" s="20">
        <f t="shared" si="135"/>
        <v>2</v>
      </c>
      <c r="U811" s="20">
        <f t="shared" si="136"/>
        <v>1404</v>
      </c>
      <c r="V811" s="20">
        <f t="shared" si="137"/>
        <v>702</v>
      </c>
      <c r="W811" s="20">
        <f t="shared" si="138"/>
        <v>122</v>
      </c>
      <c r="X811" s="20">
        <f t="shared" si="129"/>
        <v>0.5</v>
      </c>
    </row>
    <row r="812" spans="1:24" x14ac:dyDescent="0.3">
      <c r="A812">
        <v>811</v>
      </c>
      <c r="B812">
        <v>328</v>
      </c>
      <c r="C812" t="str">
        <f>VLOOKUP(Продажи_[[#This Row],[id товара]],Товары_[],3,FALSE)</f>
        <v>Русская картошка</v>
      </c>
      <c r="D812" t="str">
        <f>VLOOKUP(Продажи_[[#This Row],[id товара]],Товары_[],2,FALSE)</f>
        <v>Чипсы</v>
      </c>
      <c r="E812" s="22">
        <v>59</v>
      </c>
      <c r="F812" s="21">
        <f t="shared" si="130"/>
        <v>273.72549019607845</v>
      </c>
      <c r="G812" s="26">
        <f t="shared" si="131"/>
        <v>-0.78445558739255017</v>
      </c>
      <c r="H812" s="31">
        <f t="shared" si="132"/>
        <v>241.83333333333334</v>
      </c>
      <c r="I812" s="26">
        <f t="shared" si="133"/>
        <v>-0.75603032391454172</v>
      </c>
      <c r="J812">
        <v>1</v>
      </c>
      <c r="K812" s="22">
        <v>59</v>
      </c>
      <c r="L812" s="1">
        <v>44991</v>
      </c>
      <c r="M812" t="s">
        <v>79</v>
      </c>
      <c r="N812">
        <v>126</v>
      </c>
      <c r="O812" t="str">
        <f>VLOOKUP(N812,Клиенты_[],4,FALSE)</f>
        <v>да</v>
      </c>
      <c r="P812" s="35">
        <f>VLOOKUP(N812,Клиенты_[],5,FALSE)</f>
        <v>44822</v>
      </c>
      <c r="Q812" s="23">
        <f t="shared" si="134"/>
        <v>169</v>
      </c>
      <c r="R812" t="str">
        <f>VLOOKUP(N812,Клиенты_[],7,FALSE)</f>
        <v>Узбекистан</v>
      </c>
      <c r="S812" s="20" t="str">
        <f>VLOOKUP(N812,Клиенты_[],8,FALSE)</f>
        <v>Жанна</v>
      </c>
      <c r="T812" s="20">
        <f t="shared" si="135"/>
        <v>5</v>
      </c>
      <c r="U812" s="20">
        <f t="shared" si="136"/>
        <v>2459</v>
      </c>
      <c r="V812" s="20">
        <f t="shared" si="137"/>
        <v>491.8</v>
      </c>
      <c r="W812" s="20">
        <f t="shared" si="138"/>
        <v>191</v>
      </c>
      <c r="X812" s="20">
        <f t="shared" si="129"/>
        <v>0.2</v>
      </c>
    </row>
    <row r="813" spans="1:24" x14ac:dyDescent="0.3">
      <c r="A813">
        <v>812</v>
      </c>
      <c r="B813">
        <v>74</v>
      </c>
      <c r="C813" t="str">
        <f>VLOOKUP(Продажи_[[#This Row],[id товара]],Товары_[],3,FALSE)</f>
        <v>Черкизово</v>
      </c>
      <c r="D813" t="str">
        <f>VLOOKUP(Продажи_[[#This Row],[id товара]],Товары_[],2,FALSE)</f>
        <v>Колбаса</v>
      </c>
      <c r="E813" s="22">
        <v>332</v>
      </c>
      <c r="F813" s="21">
        <f t="shared" si="130"/>
        <v>286.92307692307691</v>
      </c>
      <c r="G813" s="26">
        <f t="shared" si="131"/>
        <v>0.15710455764075082</v>
      </c>
      <c r="H813" s="31">
        <f t="shared" si="132"/>
        <v>320.25</v>
      </c>
      <c r="I813" s="26">
        <f t="shared" si="133"/>
        <v>3.669008587041378E-2</v>
      </c>
      <c r="J813">
        <v>3</v>
      </c>
      <c r="K813" s="22">
        <v>996</v>
      </c>
      <c r="L813" s="1">
        <v>45000</v>
      </c>
      <c r="M813" t="s">
        <v>80</v>
      </c>
      <c r="N813">
        <v>497</v>
      </c>
      <c r="O813" t="str">
        <f>VLOOKUP(N813,Клиенты_[],4,FALSE)</f>
        <v>нет</v>
      </c>
      <c r="P813" s="35">
        <f>VLOOKUP(N813,Клиенты_[],5,FALSE)</f>
        <v>44826</v>
      </c>
      <c r="Q813" s="23">
        <f t="shared" si="134"/>
        <v>174</v>
      </c>
      <c r="R813" t="str">
        <f>VLOOKUP(N813,Клиенты_[],7,FALSE)</f>
        <v>Узбекистан</v>
      </c>
      <c r="S813" s="20" t="str">
        <f>VLOOKUP(N813,Клиенты_[],8,FALSE)</f>
        <v>Валерьян</v>
      </c>
      <c r="T813" s="20">
        <f t="shared" si="135"/>
        <v>3</v>
      </c>
      <c r="U813" s="20">
        <f t="shared" si="136"/>
        <v>3648</v>
      </c>
      <c r="V813" s="20">
        <f t="shared" si="137"/>
        <v>1216</v>
      </c>
      <c r="W813" s="20">
        <f t="shared" si="138"/>
        <v>191</v>
      </c>
      <c r="X813" s="20">
        <f t="shared" si="129"/>
        <v>0.33333333333333331</v>
      </c>
    </row>
    <row r="814" spans="1:24" x14ac:dyDescent="0.3">
      <c r="A814">
        <v>813</v>
      </c>
      <c r="B814">
        <v>152</v>
      </c>
      <c r="C814" t="str">
        <f>VLOOKUP(Продажи_[[#This Row],[id товара]],Товары_[],3,FALSE)</f>
        <v>Белогорье</v>
      </c>
      <c r="D814" t="str">
        <f>VLOOKUP(Продажи_[[#This Row],[id товара]],Товары_[],2,FALSE)</f>
        <v>Печенье</v>
      </c>
      <c r="E814" s="22">
        <v>94</v>
      </c>
      <c r="F814" s="21">
        <f t="shared" si="130"/>
        <v>283.468085106383</v>
      </c>
      <c r="G814" s="26">
        <f t="shared" si="131"/>
        <v>-0.66839300457854844</v>
      </c>
      <c r="H814" s="31">
        <f t="shared" si="132"/>
        <v>249.5</v>
      </c>
      <c r="I814" s="26">
        <f t="shared" si="133"/>
        <v>-0.62324649298597201</v>
      </c>
      <c r="J814">
        <v>5</v>
      </c>
      <c r="K814" s="22">
        <v>470</v>
      </c>
      <c r="L814" s="1">
        <v>44942</v>
      </c>
      <c r="M814" t="s">
        <v>80</v>
      </c>
      <c r="N814">
        <v>332</v>
      </c>
      <c r="O814" t="str">
        <f>VLOOKUP(N814,Клиенты_[],4,FALSE)</f>
        <v>нет</v>
      </c>
      <c r="P814" s="35">
        <f>VLOOKUP(N814,Клиенты_[],5,FALSE)</f>
        <v>44858</v>
      </c>
      <c r="Q814" s="23">
        <f t="shared" si="134"/>
        <v>84</v>
      </c>
      <c r="R814" t="str">
        <f>VLOOKUP(N814,Клиенты_[],7,FALSE)</f>
        <v>Узбекистан</v>
      </c>
      <c r="S814" s="20" t="str">
        <f>VLOOKUP(N814,Клиенты_[],8,FALSE)</f>
        <v>Агата</v>
      </c>
      <c r="T814" s="20">
        <f t="shared" si="135"/>
        <v>3</v>
      </c>
      <c r="U814" s="20">
        <f t="shared" si="136"/>
        <v>1349</v>
      </c>
      <c r="V814" s="20">
        <f t="shared" si="137"/>
        <v>449.66666666666669</v>
      </c>
      <c r="W814" s="20">
        <f t="shared" si="138"/>
        <v>191</v>
      </c>
      <c r="X814" s="20">
        <f t="shared" si="129"/>
        <v>0.33333333333333331</v>
      </c>
    </row>
    <row r="815" spans="1:24" x14ac:dyDescent="0.3">
      <c r="A815">
        <v>663</v>
      </c>
      <c r="B815">
        <v>151</v>
      </c>
      <c r="C815" t="str">
        <f>VLOOKUP(Продажи_[[#This Row],[id товара]],Товары_[],3,FALSE)</f>
        <v>Беллакт</v>
      </c>
      <c r="D815" t="str">
        <f>VLOOKUP(Продажи_[[#This Row],[id товара]],Товары_[],2,FALSE)</f>
        <v>Молоко</v>
      </c>
      <c r="E815" s="22">
        <v>496</v>
      </c>
      <c r="F815" s="21">
        <f t="shared" si="130"/>
        <v>294.95238095238096</v>
      </c>
      <c r="G815" s="26">
        <f t="shared" si="131"/>
        <v>0.68162738133677747</v>
      </c>
      <c r="H815" s="31">
        <f t="shared" si="132"/>
        <v>322.54545454545456</v>
      </c>
      <c r="I815" s="26">
        <f t="shared" si="133"/>
        <v>0.53776775648252539</v>
      </c>
      <c r="J815">
        <v>3</v>
      </c>
      <c r="K815" s="22">
        <v>1488</v>
      </c>
      <c r="L815" s="1">
        <v>45181</v>
      </c>
      <c r="M815" t="s">
        <v>79</v>
      </c>
      <c r="N815">
        <v>436</v>
      </c>
      <c r="O815" t="str">
        <f>VLOOKUP(N815,Клиенты_[],4,FALSE)</f>
        <v>нет</v>
      </c>
      <c r="P815" s="35">
        <f>VLOOKUP(N815,Клиенты_[],5,FALSE)</f>
        <v>44683</v>
      </c>
      <c r="Q815" s="23">
        <f t="shared" si="134"/>
        <v>498</v>
      </c>
      <c r="R815" t="str">
        <f>VLOOKUP(N815,Клиенты_[],7,FALSE)</f>
        <v>Россия</v>
      </c>
      <c r="S815" s="20" t="str">
        <f>VLOOKUP(N815,Клиенты_[],8,FALSE)</f>
        <v>Аверкий</v>
      </c>
      <c r="T815" s="20">
        <f t="shared" si="135"/>
        <v>3</v>
      </c>
      <c r="U815" s="20">
        <f t="shared" si="136"/>
        <v>2906</v>
      </c>
      <c r="V815" s="20">
        <f t="shared" si="137"/>
        <v>968.66666666666663</v>
      </c>
      <c r="W815" s="20">
        <f t="shared" si="138"/>
        <v>314</v>
      </c>
      <c r="X815" s="20">
        <f t="shared" si="129"/>
        <v>0.33333333333333331</v>
      </c>
    </row>
    <row r="816" spans="1:24" x14ac:dyDescent="0.3">
      <c r="A816">
        <v>815</v>
      </c>
      <c r="B816">
        <v>19</v>
      </c>
      <c r="C816" t="str">
        <f>VLOOKUP(Продажи_[[#This Row],[id товара]],Товары_[],3,FALSE)</f>
        <v>Снежана</v>
      </c>
      <c r="D816" t="str">
        <f>VLOOKUP(Продажи_[[#This Row],[id товара]],Товары_[],2,FALSE)</f>
        <v>Мясо</v>
      </c>
      <c r="E816" s="22">
        <v>378</v>
      </c>
      <c r="F816" s="21">
        <f t="shared" si="130"/>
        <v>271.74545454545455</v>
      </c>
      <c r="G816" s="26">
        <f t="shared" si="131"/>
        <v>0.39100762745885187</v>
      </c>
      <c r="H816" s="31">
        <f t="shared" si="132"/>
        <v>272.35294117647061</v>
      </c>
      <c r="I816" s="26">
        <f t="shared" si="133"/>
        <v>0.38790496760259163</v>
      </c>
      <c r="J816">
        <v>2</v>
      </c>
      <c r="K816" s="22">
        <v>756</v>
      </c>
      <c r="L816" s="1">
        <v>45358</v>
      </c>
      <c r="M816" t="s">
        <v>83</v>
      </c>
      <c r="N816">
        <v>167</v>
      </c>
      <c r="O816" t="str">
        <f>VLOOKUP(N816,Клиенты_[],4,FALSE)</f>
        <v>да</v>
      </c>
      <c r="P816" s="35">
        <f>VLOOKUP(N816,Клиенты_[],5,FALSE)</f>
        <v>44563</v>
      </c>
      <c r="Q816" s="23">
        <f t="shared" si="134"/>
        <v>795</v>
      </c>
      <c r="R816" t="str">
        <f>VLOOKUP(N816,Клиенты_[],7,FALSE)</f>
        <v>Узбекистан</v>
      </c>
      <c r="S816" s="20" t="str">
        <f>VLOOKUP(N816,Клиенты_[],8,FALSE)</f>
        <v>Никифор</v>
      </c>
      <c r="T816" s="20">
        <f t="shared" si="135"/>
        <v>5</v>
      </c>
      <c r="U816" s="20">
        <f t="shared" si="136"/>
        <v>4243</v>
      </c>
      <c r="V816" s="20">
        <f t="shared" si="137"/>
        <v>848.6</v>
      </c>
      <c r="W816" s="20">
        <f t="shared" si="138"/>
        <v>191</v>
      </c>
      <c r="X816" s="20">
        <f t="shared" si="129"/>
        <v>0.2</v>
      </c>
    </row>
    <row r="817" spans="1:24" x14ac:dyDescent="0.3">
      <c r="A817">
        <v>816</v>
      </c>
      <c r="B817">
        <v>242</v>
      </c>
      <c r="C817" t="str">
        <f>VLOOKUP(Продажи_[[#This Row],[id товара]],Товары_[],3,FALSE)</f>
        <v>Овощной ряд</v>
      </c>
      <c r="D817" t="str">
        <f>VLOOKUP(Продажи_[[#This Row],[id товара]],Товары_[],2,FALSE)</f>
        <v>Овощи</v>
      </c>
      <c r="E817" s="22">
        <v>265</v>
      </c>
      <c r="F817" s="21">
        <f t="shared" si="130"/>
        <v>250.48780487804879</v>
      </c>
      <c r="G817" s="26">
        <f t="shared" si="131"/>
        <v>5.7935735150924872E-2</v>
      </c>
      <c r="H817" s="31">
        <f t="shared" si="132"/>
        <v>303.8235294117647</v>
      </c>
      <c r="I817" s="26">
        <f t="shared" si="133"/>
        <v>-0.12778315585672795</v>
      </c>
      <c r="J817">
        <v>4</v>
      </c>
      <c r="K817" s="22">
        <v>1060</v>
      </c>
      <c r="L817" s="1">
        <v>44931</v>
      </c>
      <c r="M817" t="s">
        <v>81</v>
      </c>
      <c r="N817">
        <v>415</v>
      </c>
      <c r="O817" t="str">
        <f>VLOOKUP(N817,Клиенты_[],4,FALSE)</f>
        <v>да</v>
      </c>
      <c r="P817" s="35">
        <f>VLOOKUP(N817,Клиенты_[],5,FALSE)</f>
        <v>44661</v>
      </c>
      <c r="Q817" s="23">
        <f t="shared" si="134"/>
        <v>270</v>
      </c>
      <c r="R817" t="str">
        <f>VLOOKUP(N817,Клиенты_[],7,FALSE)</f>
        <v>Украина</v>
      </c>
      <c r="S817" s="20" t="str">
        <f>VLOOKUP(N817,Клиенты_[],8,FALSE)</f>
        <v>Капитон</v>
      </c>
      <c r="T817" s="20">
        <f t="shared" si="135"/>
        <v>3</v>
      </c>
      <c r="U817" s="20">
        <f t="shared" si="136"/>
        <v>2012</v>
      </c>
      <c r="V817" s="20">
        <f t="shared" si="137"/>
        <v>670.66666666666663</v>
      </c>
      <c r="W817" s="20">
        <f t="shared" si="138"/>
        <v>187</v>
      </c>
      <c r="X817" s="20">
        <f t="shared" si="129"/>
        <v>0.33333333333333331</v>
      </c>
    </row>
    <row r="818" spans="1:24" x14ac:dyDescent="0.3">
      <c r="A818">
        <v>817</v>
      </c>
      <c r="B818">
        <v>354</v>
      </c>
      <c r="C818" t="str">
        <f>VLOOKUP(Продажи_[[#This Row],[id товара]],Товары_[],3,FALSE)</f>
        <v>Lipton</v>
      </c>
      <c r="D818" t="str">
        <f>VLOOKUP(Продажи_[[#This Row],[id товара]],Товары_[],2,FALSE)</f>
        <v>Чай</v>
      </c>
      <c r="E818" s="22">
        <v>431</v>
      </c>
      <c r="F818" s="21">
        <f t="shared" si="130"/>
        <v>271.18181818181819</v>
      </c>
      <c r="G818" s="26">
        <f t="shared" si="131"/>
        <v>0.58933959101575595</v>
      </c>
      <c r="H818" s="31">
        <f t="shared" si="132"/>
        <v>260.15789473684208</v>
      </c>
      <c r="I818" s="26">
        <f t="shared" si="133"/>
        <v>0.65668622294153356</v>
      </c>
      <c r="J818">
        <v>1</v>
      </c>
      <c r="K818" s="22">
        <v>431</v>
      </c>
      <c r="L818" s="1">
        <v>45419</v>
      </c>
      <c r="M818" t="s">
        <v>78</v>
      </c>
      <c r="N818">
        <v>229</v>
      </c>
      <c r="O818" t="str">
        <f>VLOOKUP(N818,Клиенты_[],4,FALSE)</f>
        <v>нет</v>
      </c>
      <c r="P818" s="35">
        <f>VLOOKUP(N818,Клиенты_[],5,FALSE)</f>
        <v>44766</v>
      </c>
      <c r="Q818" s="23">
        <f t="shared" si="134"/>
        <v>653</v>
      </c>
      <c r="R818" t="str">
        <f>VLOOKUP(N818,Клиенты_[],7,FALSE)</f>
        <v>Беларусь</v>
      </c>
      <c r="S818" s="20" t="str">
        <f>VLOOKUP(N818,Клиенты_[],8,FALSE)</f>
        <v>Татьяна</v>
      </c>
      <c r="T818" s="20">
        <f t="shared" si="135"/>
        <v>5</v>
      </c>
      <c r="U818" s="20">
        <f t="shared" si="136"/>
        <v>3236</v>
      </c>
      <c r="V818" s="20">
        <f t="shared" si="137"/>
        <v>647.20000000000005</v>
      </c>
      <c r="W818" s="20">
        <f t="shared" si="138"/>
        <v>122</v>
      </c>
      <c r="X818" s="20">
        <f t="shared" si="129"/>
        <v>0.2</v>
      </c>
    </row>
    <row r="819" spans="1:24" x14ac:dyDescent="0.3">
      <c r="A819">
        <v>771</v>
      </c>
      <c r="B819">
        <v>413</v>
      </c>
      <c r="C819" t="str">
        <f>VLOOKUP(Продажи_[[#This Row],[id товара]],Товары_[],3,FALSE)</f>
        <v>Jacobs</v>
      </c>
      <c r="D819" t="str">
        <f>VLOOKUP(Продажи_[[#This Row],[id товара]],Товары_[],2,FALSE)</f>
        <v>Кофе</v>
      </c>
      <c r="E819" s="22">
        <v>210</v>
      </c>
      <c r="F819" s="21">
        <f t="shared" si="130"/>
        <v>249.02380952380952</v>
      </c>
      <c r="G819" s="26">
        <f t="shared" si="131"/>
        <v>-0.15670714217420401</v>
      </c>
      <c r="H819" s="31">
        <f t="shared" si="132"/>
        <v>276.21052631578948</v>
      </c>
      <c r="I819" s="26">
        <f t="shared" si="133"/>
        <v>-0.23971036585365857</v>
      </c>
      <c r="J819">
        <v>5</v>
      </c>
      <c r="K819" s="22">
        <v>1050</v>
      </c>
      <c r="L819" s="1">
        <v>45422</v>
      </c>
      <c r="M819" t="s">
        <v>77</v>
      </c>
      <c r="N819">
        <v>436</v>
      </c>
      <c r="O819" t="str">
        <f>VLOOKUP(N819,Клиенты_[],4,FALSE)</f>
        <v>нет</v>
      </c>
      <c r="P819" s="35">
        <f>VLOOKUP(N819,Клиенты_[],5,FALSE)</f>
        <v>44683</v>
      </c>
      <c r="Q819" s="23">
        <f t="shared" si="134"/>
        <v>739</v>
      </c>
      <c r="R819" t="str">
        <f>VLOOKUP(N819,Клиенты_[],7,FALSE)</f>
        <v>Россия</v>
      </c>
      <c r="S819" s="20" t="str">
        <f>VLOOKUP(N819,Клиенты_[],8,FALSE)</f>
        <v>Аверкий</v>
      </c>
      <c r="T819" s="20">
        <f t="shared" si="135"/>
        <v>3</v>
      </c>
      <c r="U819" s="20">
        <f t="shared" si="136"/>
        <v>2906</v>
      </c>
      <c r="V819" s="20">
        <f t="shared" si="137"/>
        <v>968.66666666666663</v>
      </c>
      <c r="W819" s="20">
        <f t="shared" si="138"/>
        <v>314</v>
      </c>
      <c r="X819" s="20">
        <f t="shared" si="129"/>
        <v>0.33333333333333331</v>
      </c>
    </row>
    <row r="820" spans="1:24" x14ac:dyDescent="0.3">
      <c r="A820">
        <v>807</v>
      </c>
      <c r="B820">
        <v>132</v>
      </c>
      <c r="C820" t="str">
        <f>VLOOKUP(Продажи_[[#This Row],[id товара]],Товары_[],3,FALSE)</f>
        <v>Меридиан</v>
      </c>
      <c r="D820" t="str">
        <f>VLOOKUP(Продажи_[[#This Row],[id товара]],Товары_[],2,FALSE)</f>
        <v>Рыба</v>
      </c>
      <c r="E820" s="22">
        <v>154</v>
      </c>
      <c r="F820" s="21">
        <f t="shared" si="130"/>
        <v>258.5128205128205</v>
      </c>
      <c r="G820" s="26">
        <f t="shared" si="131"/>
        <v>-0.40428486411426301</v>
      </c>
      <c r="H820" s="31">
        <f t="shared" si="132"/>
        <v>260.64705882352939</v>
      </c>
      <c r="I820" s="26">
        <f t="shared" si="133"/>
        <v>-0.40916271721958919</v>
      </c>
      <c r="J820">
        <v>3</v>
      </c>
      <c r="K820" s="22">
        <v>462</v>
      </c>
      <c r="L820" s="1">
        <v>45294</v>
      </c>
      <c r="M820" t="s">
        <v>77</v>
      </c>
      <c r="N820">
        <v>443</v>
      </c>
      <c r="O820" t="str">
        <f>VLOOKUP(N820,Клиенты_[],4,FALSE)</f>
        <v>да</v>
      </c>
      <c r="P820" s="35">
        <f>VLOOKUP(N820,Клиенты_[],5,FALSE)</f>
        <v>44649</v>
      </c>
      <c r="Q820" s="23">
        <f t="shared" si="134"/>
        <v>645</v>
      </c>
      <c r="R820" t="str">
        <f>VLOOKUP(N820,Клиенты_[],7,FALSE)</f>
        <v>Россия</v>
      </c>
      <c r="S820" s="20" t="str">
        <f>VLOOKUP(N820,Клиенты_[],8,FALSE)</f>
        <v>Агата</v>
      </c>
      <c r="T820" s="20">
        <f t="shared" si="135"/>
        <v>1</v>
      </c>
      <c r="U820" s="20">
        <f t="shared" si="136"/>
        <v>462</v>
      </c>
      <c r="V820" s="20">
        <f t="shared" si="137"/>
        <v>462</v>
      </c>
      <c r="W820" s="20">
        <f t="shared" si="138"/>
        <v>314</v>
      </c>
      <c r="X820" s="20">
        <f t="shared" si="129"/>
        <v>1</v>
      </c>
    </row>
    <row r="821" spans="1:24" x14ac:dyDescent="0.3">
      <c r="A821">
        <v>820</v>
      </c>
      <c r="B821">
        <v>386</v>
      </c>
      <c r="C821" t="str">
        <f>VLOOKUP(Продажи_[[#This Row],[id товара]],Товары_[],3,FALSE)</f>
        <v>Увелка</v>
      </c>
      <c r="D821" t="str">
        <f>VLOOKUP(Продажи_[[#This Row],[id товара]],Товары_[],2,FALSE)</f>
        <v>Крупа</v>
      </c>
      <c r="E821" s="22">
        <v>149</v>
      </c>
      <c r="F821" s="21">
        <f t="shared" si="130"/>
        <v>255.11627906976744</v>
      </c>
      <c r="G821" s="26">
        <f t="shared" si="131"/>
        <v>-0.41595259799453055</v>
      </c>
      <c r="H821" s="31">
        <f t="shared" si="132"/>
        <v>251.91666666666666</v>
      </c>
      <c r="I821" s="26">
        <f t="shared" si="133"/>
        <v>-0.4085345683096262</v>
      </c>
      <c r="J821">
        <v>5</v>
      </c>
      <c r="K821" s="22">
        <v>745</v>
      </c>
      <c r="L821" s="1">
        <v>45103</v>
      </c>
      <c r="M821" t="s">
        <v>66</v>
      </c>
      <c r="N821">
        <v>407</v>
      </c>
      <c r="O821" t="str">
        <f>VLOOKUP(N821,Клиенты_[],4,FALSE)</f>
        <v>да</v>
      </c>
      <c r="P821" s="35">
        <f>VLOOKUP(N821,Клиенты_[],5,FALSE)</f>
        <v>44621</v>
      </c>
      <c r="Q821" s="23">
        <f t="shared" si="134"/>
        <v>482</v>
      </c>
      <c r="R821" t="str">
        <f>VLOOKUP(N821,Клиенты_[],7,FALSE)</f>
        <v>Беларусь</v>
      </c>
      <c r="S821" s="20" t="str">
        <f>VLOOKUP(N821,Клиенты_[],8,FALSE)</f>
        <v>Карп</v>
      </c>
      <c r="T821" s="20">
        <f t="shared" si="135"/>
        <v>5</v>
      </c>
      <c r="U821" s="20">
        <f t="shared" si="136"/>
        <v>2557</v>
      </c>
      <c r="V821" s="20">
        <f t="shared" si="137"/>
        <v>511.4</v>
      </c>
      <c r="W821" s="20">
        <f t="shared" si="138"/>
        <v>122</v>
      </c>
      <c r="X821" s="20">
        <f t="shared" si="129"/>
        <v>0.2</v>
      </c>
    </row>
    <row r="822" spans="1:24" x14ac:dyDescent="0.3">
      <c r="A822">
        <v>821</v>
      </c>
      <c r="B822">
        <v>434</v>
      </c>
      <c r="C822" t="str">
        <f>VLOOKUP(Продажи_[[#This Row],[id товара]],Товары_[],3,FALSE)</f>
        <v>Сырная долина</v>
      </c>
      <c r="D822" t="str">
        <f>VLOOKUP(Продажи_[[#This Row],[id товара]],Товары_[],2,FALSE)</f>
        <v>Сыр</v>
      </c>
      <c r="E822" s="22">
        <v>257</v>
      </c>
      <c r="F822" s="21">
        <f t="shared" si="130"/>
        <v>262.63492063492066</v>
      </c>
      <c r="G822" s="26">
        <f t="shared" si="131"/>
        <v>-2.1455336637253852E-2</v>
      </c>
      <c r="H822" s="31">
        <f t="shared" si="132"/>
        <v>271</v>
      </c>
      <c r="I822" s="26">
        <f t="shared" si="133"/>
        <v>-5.1660516605166018E-2</v>
      </c>
      <c r="J822">
        <v>2</v>
      </c>
      <c r="K822" s="22">
        <v>514</v>
      </c>
      <c r="L822" s="1">
        <v>45128</v>
      </c>
      <c r="M822" t="s">
        <v>68</v>
      </c>
      <c r="N822">
        <v>264</v>
      </c>
      <c r="O822" t="str">
        <f>VLOOKUP(N822,Клиенты_[],4,FALSE)</f>
        <v>нет</v>
      </c>
      <c r="P822" s="35">
        <f>VLOOKUP(N822,Клиенты_[],5,FALSE)</f>
        <v>44907</v>
      </c>
      <c r="Q822" s="23">
        <f t="shared" si="134"/>
        <v>221</v>
      </c>
      <c r="R822" t="str">
        <f>VLOOKUP(N822,Клиенты_[],7,FALSE)</f>
        <v>Беларусь</v>
      </c>
      <c r="S822" s="20" t="str">
        <f>VLOOKUP(N822,Клиенты_[],8,FALSE)</f>
        <v>Любомир</v>
      </c>
      <c r="T822" s="20">
        <f t="shared" si="135"/>
        <v>3</v>
      </c>
      <c r="U822" s="20">
        <f t="shared" si="136"/>
        <v>1485</v>
      </c>
      <c r="V822" s="20">
        <f t="shared" si="137"/>
        <v>495</v>
      </c>
      <c r="W822" s="20">
        <f t="shared" si="138"/>
        <v>122</v>
      </c>
      <c r="X822" s="20">
        <f t="shared" si="129"/>
        <v>0.33333333333333331</v>
      </c>
    </row>
    <row r="823" spans="1:24" x14ac:dyDescent="0.3">
      <c r="A823">
        <v>541</v>
      </c>
      <c r="B823">
        <v>403</v>
      </c>
      <c r="C823" t="str">
        <f>VLOOKUP(Продажи_[[#This Row],[id товара]],Товары_[],3,FALSE)</f>
        <v>Ахмад</v>
      </c>
      <c r="D823" t="str">
        <f>VLOOKUP(Продажи_[[#This Row],[id товара]],Товары_[],2,FALSE)</f>
        <v>Чай</v>
      </c>
      <c r="E823" s="22">
        <v>184</v>
      </c>
      <c r="F823" s="21">
        <f t="shared" si="130"/>
        <v>271.18181818181819</v>
      </c>
      <c r="G823" s="26">
        <f t="shared" si="131"/>
        <v>-0.32148843446195108</v>
      </c>
      <c r="H823" s="31">
        <f t="shared" si="132"/>
        <v>243.3</v>
      </c>
      <c r="I823" s="26">
        <f t="shared" si="133"/>
        <v>-0.24373201808466916</v>
      </c>
      <c r="J823">
        <v>5</v>
      </c>
      <c r="K823" s="22">
        <v>920</v>
      </c>
      <c r="L823" s="1">
        <v>45378</v>
      </c>
      <c r="M823" t="s">
        <v>74</v>
      </c>
      <c r="N823">
        <v>444</v>
      </c>
      <c r="O823" t="str">
        <f>VLOOKUP(N823,Клиенты_[],4,FALSE)</f>
        <v>да</v>
      </c>
      <c r="P823" s="35">
        <f>VLOOKUP(N823,Клиенты_[],5,FALSE)</f>
        <v>44688</v>
      </c>
      <c r="Q823" s="23">
        <f t="shared" si="134"/>
        <v>690</v>
      </c>
      <c r="R823" t="str">
        <f>VLOOKUP(N823,Клиенты_[],7,FALSE)</f>
        <v>Россия</v>
      </c>
      <c r="S823" s="20" t="str">
        <f>VLOOKUP(N823,Клиенты_[],8,FALSE)</f>
        <v>Анастасия</v>
      </c>
      <c r="T823" s="20">
        <f t="shared" si="135"/>
        <v>1</v>
      </c>
      <c r="U823" s="20">
        <f t="shared" si="136"/>
        <v>920</v>
      </c>
      <c r="V823" s="20">
        <f t="shared" si="137"/>
        <v>920</v>
      </c>
      <c r="W823" s="20">
        <f t="shared" si="138"/>
        <v>314</v>
      </c>
      <c r="X823" s="20">
        <f t="shared" si="129"/>
        <v>1</v>
      </c>
    </row>
    <row r="824" spans="1:24" x14ac:dyDescent="0.3">
      <c r="A824">
        <v>778</v>
      </c>
      <c r="B824">
        <v>468</v>
      </c>
      <c r="C824" t="str">
        <f>VLOOKUP(Продажи_[[#This Row],[id товара]],Товары_[],3,FALSE)</f>
        <v>Чудо</v>
      </c>
      <c r="D824" t="str">
        <f>VLOOKUP(Продажи_[[#This Row],[id товара]],Товары_[],2,FALSE)</f>
        <v>Йогурт</v>
      </c>
      <c r="E824" s="22">
        <v>182</v>
      </c>
      <c r="F824" s="21">
        <f t="shared" si="130"/>
        <v>263.25423728813558</v>
      </c>
      <c r="G824" s="26">
        <f t="shared" si="131"/>
        <v>-0.30865310327066697</v>
      </c>
      <c r="H824" s="31">
        <f t="shared" si="132"/>
        <v>287.10000000000002</v>
      </c>
      <c r="I824" s="26">
        <f t="shared" si="133"/>
        <v>-0.3660745384883316</v>
      </c>
      <c r="J824">
        <v>5</v>
      </c>
      <c r="K824" s="22">
        <v>910</v>
      </c>
      <c r="L824" s="1">
        <v>45005</v>
      </c>
      <c r="M824" t="s">
        <v>80</v>
      </c>
      <c r="N824">
        <v>445</v>
      </c>
      <c r="O824" t="str">
        <f>VLOOKUP(N824,Клиенты_[],4,FALSE)</f>
        <v>нет</v>
      </c>
      <c r="P824" s="35">
        <f>VLOOKUP(N824,Клиенты_[],5,FALSE)</f>
        <v>44676</v>
      </c>
      <c r="Q824" s="23">
        <f t="shared" si="134"/>
        <v>329</v>
      </c>
      <c r="R824" t="str">
        <f>VLOOKUP(N824,Клиенты_[],7,FALSE)</f>
        <v>Россия</v>
      </c>
      <c r="S824" s="20" t="str">
        <f>VLOOKUP(N824,Клиенты_[],8,FALSE)</f>
        <v>Марфа</v>
      </c>
      <c r="T824" s="20">
        <f t="shared" si="135"/>
        <v>3</v>
      </c>
      <c r="U824" s="20">
        <f t="shared" si="136"/>
        <v>1524</v>
      </c>
      <c r="V824" s="20">
        <f t="shared" si="137"/>
        <v>508</v>
      </c>
      <c r="W824" s="20">
        <f t="shared" si="138"/>
        <v>314</v>
      </c>
      <c r="X824" s="20">
        <f t="shared" si="129"/>
        <v>0.33333333333333331</v>
      </c>
    </row>
    <row r="825" spans="1:24" x14ac:dyDescent="0.3">
      <c r="A825">
        <v>814</v>
      </c>
      <c r="B825">
        <v>319</v>
      </c>
      <c r="C825" t="str">
        <f>VLOOKUP(Продажи_[[#This Row],[id товара]],Товары_[],3,FALSE)</f>
        <v>Эрманн</v>
      </c>
      <c r="D825" t="str">
        <f>VLOOKUP(Продажи_[[#This Row],[id товара]],Товары_[],2,FALSE)</f>
        <v>Йогурт</v>
      </c>
      <c r="E825" s="22">
        <v>148</v>
      </c>
      <c r="F825" s="21">
        <f t="shared" si="130"/>
        <v>263.25423728813558</v>
      </c>
      <c r="G825" s="26">
        <f t="shared" si="131"/>
        <v>-0.43780582024208081</v>
      </c>
      <c r="H825" s="31">
        <f t="shared" si="132"/>
        <v>248.5</v>
      </c>
      <c r="I825" s="26">
        <f t="shared" si="133"/>
        <v>-0.40442655935613681</v>
      </c>
      <c r="J825">
        <v>1</v>
      </c>
      <c r="K825" s="22">
        <v>148</v>
      </c>
      <c r="L825" s="1">
        <v>45143</v>
      </c>
      <c r="M825" t="s">
        <v>71</v>
      </c>
      <c r="N825">
        <v>445</v>
      </c>
      <c r="O825" t="str">
        <f>VLOOKUP(N825,Клиенты_[],4,FALSE)</f>
        <v>нет</v>
      </c>
      <c r="P825" s="35">
        <f>VLOOKUP(N825,Клиенты_[],5,FALSE)</f>
        <v>44676</v>
      </c>
      <c r="Q825" s="23">
        <f t="shared" si="134"/>
        <v>467</v>
      </c>
      <c r="R825" t="str">
        <f>VLOOKUP(N825,Клиенты_[],7,FALSE)</f>
        <v>Россия</v>
      </c>
      <c r="S825" s="20" t="str">
        <f>VLOOKUP(N825,Клиенты_[],8,FALSE)</f>
        <v>Марфа</v>
      </c>
      <c r="T825" s="20">
        <f t="shared" si="135"/>
        <v>3</v>
      </c>
      <c r="U825" s="20">
        <f t="shared" si="136"/>
        <v>1524</v>
      </c>
      <c r="V825" s="20">
        <f t="shared" si="137"/>
        <v>508</v>
      </c>
      <c r="W825" s="20">
        <f t="shared" si="138"/>
        <v>314</v>
      </c>
      <c r="X825" s="20">
        <f t="shared" si="129"/>
        <v>0.33333333333333331</v>
      </c>
    </row>
    <row r="826" spans="1:24" x14ac:dyDescent="0.3">
      <c r="A826">
        <v>825</v>
      </c>
      <c r="B826">
        <v>240</v>
      </c>
      <c r="C826" t="str">
        <f>VLOOKUP(Продажи_[[#This Row],[id товара]],Товары_[],3,FALSE)</f>
        <v>Борилла</v>
      </c>
      <c r="D826" t="str">
        <f>VLOOKUP(Продажи_[[#This Row],[id товара]],Товары_[],2,FALSE)</f>
        <v>Макароны</v>
      </c>
      <c r="E826" s="22">
        <v>306</v>
      </c>
      <c r="F826" s="21">
        <f t="shared" si="130"/>
        <v>265.47674418604652</v>
      </c>
      <c r="G826" s="26">
        <f t="shared" si="131"/>
        <v>0.15264333581533873</v>
      </c>
      <c r="H826" s="31">
        <f t="shared" si="132"/>
        <v>236.27586206896552</v>
      </c>
      <c r="I826" s="26">
        <f t="shared" si="133"/>
        <v>0.29509632224168114</v>
      </c>
      <c r="J826">
        <v>5</v>
      </c>
      <c r="K826" s="22">
        <v>1530</v>
      </c>
      <c r="L826" s="1">
        <v>45319</v>
      </c>
      <c r="M826" t="s">
        <v>81</v>
      </c>
      <c r="N826">
        <v>482</v>
      </c>
      <c r="O826" t="str">
        <f>VLOOKUP(N826,Клиенты_[],4,FALSE)</f>
        <v>нет</v>
      </c>
      <c r="P826" s="35">
        <f>VLOOKUP(N826,Клиенты_[],5,FALSE)</f>
        <v>44679</v>
      </c>
      <c r="Q826" s="23">
        <f t="shared" si="134"/>
        <v>640</v>
      </c>
      <c r="R826" t="str">
        <f>VLOOKUP(N826,Клиенты_[],7,FALSE)</f>
        <v>Украина</v>
      </c>
      <c r="S826" s="20" t="str">
        <f>VLOOKUP(N826,Клиенты_[],8,FALSE)</f>
        <v>Творимир</v>
      </c>
      <c r="T826" s="20">
        <f t="shared" si="135"/>
        <v>1</v>
      </c>
      <c r="U826" s="20">
        <f t="shared" si="136"/>
        <v>1530</v>
      </c>
      <c r="V826" s="20">
        <f t="shared" si="137"/>
        <v>1530</v>
      </c>
      <c r="W826" s="20">
        <f t="shared" si="138"/>
        <v>187</v>
      </c>
      <c r="X826" s="20">
        <f t="shared" si="129"/>
        <v>1</v>
      </c>
    </row>
    <row r="827" spans="1:24" x14ac:dyDescent="0.3">
      <c r="A827">
        <v>826</v>
      </c>
      <c r="B827">
        <v>352</v>
      </c>
      <c r="C827" t="str">
        <f>VLOOKUP(Продажи_[[#This Row],[id товара]],Товары_[],3,FALSE)</f>
        <v>Эрманн</v>
      </c>
      <c r="D827" t="str">
        <f>VLOOKUP(Продажи_[[#This Row],[id товара]],Товары_[],2,FALSE)</f>
        <v>Йогурт</v>
      </c>
      <c r="E827" s="22">
        <v>391</v>
      </c>
      <c r="F827" s="21">
        <f t="shared" si="130"/>
        <v>263.25423728813558</v>
      </c>
      <c r="G827" s="26">
        <f t="shared" si="131"/>
        <v>0.48525624517125943</v>
      </c>
      <c r="H827" s="31">
        <f t="shared" si="132"/>
        <v>248.5</v>
      </c>
      <c r="I827" s="26">
        <f t="shared" si="133"/>
        <v>0.57344064386317917</v>
      </c>
      <c r="J827">
        <v>1</v>
      </c>
      <c r="K827" s="22">
        <v>391</v>
      </c>
      <c r="L827" s="1">
        <v>45099</v>
      </c>
      <c r="M827" t="s">
        <v>78</v>
      </c>
      <c r="N827">
        <v>367</v>
      </c>
      <c r="O827" t="str">
        <f>VLOOKUP(N827,Клиенты_[],4,FALSE)</f>
        <v>нет</v>
      </c>
      <c r="P827" s="35">
        <f>VLOOKUP(N827,Клиенты_[],5,FALSE)</f>
        <v>44867</v>
      </c>
      <c r="Q827" s="23">
        <f t="shared" si="134"/>
        <v>232</v>
      </c>
      <c r="R827" t="str">
        <f>VLOOKUP(N827,Клиенты_[],7,FALSE)</f>
        <v>Таджикистан</v>
      </c>
      <c r="S827" s="20" t="str">
        <f>VLOOKUP(N827,Клиенты_[],8,FALSE)</f>
        <v>Эмилия</v>
      </c>
      <c r="T827" s="20">
        <f t="shared" si="135"/>
        <v>2</v>
      </c>
      <c r="U827" s="20">
        <f t="shared" si="136"/>
        <v>2107</v>
      </c>
      <c r="V827" s="20">
        <f t="shared" si="137"/>
        <v>1053.5</v>
      </c>
      <c r="W827" s="20">
        <f t="shared" si="138"/>
        <v>186</v>
      </c>
      <c r="X827" s="20">
        <f t="shared" si="129"/>
        <v>0.5</v>
      </c>
    </row>
    <row r="828" spans="1:24" x14ac:dyDescent="0.3">
      <c r="A828">
        <v>932</v>
      </c>
      <c r="B828">
        <v>188</v>
      </c>
      <c r="C828" t="str">
        <f>VLOOKUP(Продажи_[[#This Row],[id товара]],Товары_[],3,FALSE)</f>
        <v>Вимм-Билль-Данн</v>
      </c>
      <c r="D828" t="str">
        <f>VLOOKUP(Продажи_[[#This Row],[id товара]],Товары_[],2,FALSE)</f>
        <v>Молоко</v>
      </c>
      <c r="E828" s="22">
        <v>233</v>
      </c>
      <c r="F828" s="21">
        <f t="shared" si="130"/>
        <v>294.95238095238096</v>
      </c>
      <c r="G828" s="26">
        <f t="shared" si="131"/>
        <v>-0.21004197610590902</v>
      </c>
      <c r="H828" s="31">
        <f t="shared" si="132"/>
        <v>193.5</v>
      </c>
      <c r="I828" s="26">
        <f t="shared" si="133"/>
        <v>0.20413436692506459</v>
      </c>
      <c r="J828">
        <v>2</v>
      </c>
      <c r="K828" s="22">
        <v>466</v>
      </c>
      <c r="L828" s="1">
        <v>45214</v>
      </c>
      <c r="M828" t="s">
        <v>85</v>
      </c>
      <c r="N828">
        <v>445</v>
      </c>
      <c r="O828" t="str">
        <f>VLOOKUP(N828,Клиенты_[],4,FALSE)</f>
        <v>нет</v>
      </c>
      <c r="P828" s="35">
        <f>VLOOKUP(N828,Клиенты_[],5,FALSE)</f>
        <v>44676</v>
      </c>
      <c r="Q828" s="23">
        <f t="shared" si="134"/>
        <v>538</v>
      </c>
      <c r="R828" t="str">
        <f>VLOOKUP(N828,Клиенты_[],7,FALSE)</f>
        <v>Россия</v>
      </c>
      <c r="S828" s="20" t="str">
        <f>VLOOKUP(N828,Клиенты_[],8,FALSE)</f>
        <v>Марфа</v>
      </c>
      <c r="T828" s="20">
        <f t="shared" si="135"/>
        <v>3</v>
      </c>
      <c r="U828" s="20">
        <f t="shared" si="136"/>
        <v>1524</v>
      </c>
      <c r="V828" s="20">
        <f t="shared" si="137"/>
        <v>508</v>
      </c>
      <c r="W828" s="20">
        <f t="shared" si="138"/>
        <v>314</v>
      </c>
      <c r="X828" s="20">
        <f t="shared" si="129"/>
        <v>0.33333333333333331</v>
      </c>
    </row>
    <row r="829" spans="1:24" x14ac:dyDescent="0.3">
      <c r="A829">
        <v>828</v>
      </c>
      <c r="B829">
        <v>269</v>
      </c>
      <c r="C829" t="str">
        <f>VLOOKUP(Продажи_[[#This Row],[id товара]],Товары_[],3,FALSE)</f>
        <v>Русский сахар</v>
      </c>
      <c r="D829" t="str">
        <f>VLOOKUP(Продажи_[[#This Row],[id товара]],Товары_[],2,FALSE)</f>
        <v>Сахар</v>
      </c>
      <c r="E829" s="22">
        <v>398</v>
      </c>
      <c r="F829" s="21">
        <f t="shared" si="130"/>
        <v>252.76271186440678</v>
      </c>
      <c r="G829" s="26">
        <f t="shared" si="131"/>
        <v>0.57459934285522696</v>
      </c>
      <c r="H829" s="31">
        <f t="shared" si="132"/>
        <v>293.41176470588238</v>
      </c>
      <c r="I829" s="26">
        <f t="shared" si="133"/>
        <v>0.35645549318364056</v>
      </c>
      <c r="J829">
        <v>4</v>
      </c>
      <c r="K829" s="22">
        <v>1592</v>
      </c>
      <c r="L829" s="1">
        <v>45051</v>
      </c>
      <c r="M829" t="s">
        <v>83</v>
      </c>
      <c r="N829">
        <v>466</v>
      </c>
      <c r="O829" t="str">
        <f>VLOOKUP(N829,Клиенты_[],4,FALSE)</f>
        <v>да</v>
      </c>
      <c r="P829" s="35">
        <f>VLOOKUP(N829,Клиенты_[],5,FALSE)</f>
        <v>44772</v>
      </c>
      <c r="Q829" s="23">
        <f t="shared" si="134"/>
        <v>279</v>
      </c>
      <c r="R829" t="str">
        <f>VLOOKUP(N829,Клиенты_[],7,FALSE)</f>
        <v>Беларусь</v>
      </c>
      <c r="S829" s="20" t="str">
        <f>VLOOKUP(N829,Клиенты_[],8,FALSE)</f>
        <v>Никитина</v>
      </c>
      <c r="T829" s="20">
        <f t="shared" si="135"/>
        <v>2</v>
      </c>
      <c r="U829" s="20">
        <f t="shared" si="136"/>
        <v>2048</v>
      </c>
      <c r="V829" s="20">
        <f t="shared" si="137"/>
        <v>1024</v>
      </c>
      <c r="W829" s="20">
        <f t="shared" si="138"/>
        <v>122</v>
      </c>
      <c r="X829" s="20">
        <f t="shared" si="129"/>
        <v>0.5</v>
      </c>
    </row>
    <row r="830" spans="1:24" x14ac:dyDescent="0.3">
      <c r="A830">
        <v>211</v>
      </c>
      <c r="B830">
        <v>462</v>
      </c>
      <c r="C830" t="str">
        <f>VLOOKUP(Продажи_[[#This Row],[id товара]],Товары_[],3,FALSE)</f>
        <v>Белый Злат</v>
      </c>
      <c r="D830" t="str">
        <f>VLOOKUP(Продажи_[[#This Row],[id товара]],Товары_[],2,FALSE)</f>
        <v>Рис</v>
      </c>
      <c r="E830" s="22">
        <v>104</v>
      </c>
      <c r="F830" s="21">
        <f t="shared" si="130"/>
        <v>258.375</v>
      </c>
      <c r="G830" s="26">
        <f t="shared" si="131"/>
        <v>-0.59748427672955973</v>
      </c>
      <c r="H830" s="31">
        <f t="shared" si="132"/>
        <v>269.70588235294116</v>
      </c>
      <c r="I830" s="26">
        <f t="shared" si="133"/>
        <v>-0.61439476553980366</v>
      </c>
      <c r="J830">
        <v>4</v>
      </c>
      <c r="K830" s="22">
        <v>416</v>
      </c>
      <c r="L830" s="1">
        <v>45105</v>
      </c>
      <c r="M830" t="s">
        <v>78</v>
      </c>
      <c r="N830">
        <v>448</v>
      </c>
      <c r="O830" t="str">
        <f>VLOOKUP(N830,Клиенты_[],4,FALSE)</f>
        <v>нет</v>
      </c>
      <c r="P830" s="35">
        <f>VLOOKUP(N830,Клиенты_[],5,FALSE)</f>
        <v>44770</v>
      </c>
      <c r="Q830" s="23">
        <f t="shared" si="134"/>
        <v>335</v>
      </c>
      <c r="R830" t="str">
        <f>VLOOKUP(N830,Клиенты_[],7,FALSE)</f>
        <v>Россия</v>
      </c>
      <c r="S830" s="20" t="str">
        <f>VLOOKUP(N830,Клиенты_[],8,FALSE)</f>
        <v>Анжелика</v>
      </c>
      <c r="T830" s="20">
        <f t="shared" si="135"/>
        <v>3</v>
      </c>
      <c r="U830" s="20">
        <f t="shared" si="136"/>
        <v>3093</v>
      </c>
      <c r="V830" s="20">
        <f t="shared" si="137"/>
        <v>1031</v>
      </c>
      <c r="W830" s="20">
        <f t="shared" si="138"/>
        <v>314</v>
      </c>
      <c r="X830" s="20">
        <f t="shared" si="129"/>
        <v>0.33333333333333331</v>
      </c>
    </row>
    <row r="831" spans="1:24" x14ac:dyDescent="0.3">
      <c r="A831">
        <v>830</v>
      </c>
      <c r="B831">
        <v>44</v>
      </c>
      <c r="C831" t="str">
        <f>VLOOKUP(Продажи_[[#This Row],[id товара]],Товары_[],3,FALSE)</f>
        <v>Беллакт</v>
      </c>
      <c r="D831" t="str">
        <f>VLOOKUP(Продажи_[[#This Row],[id товара]],Товары_[],2,FALSE)</f>
        <v>Молоко</v>
      </c>
      <c r="E831" s="22">
        <v>310</v>
      </c>
      <c r="F831" s="21">
        <f t="shared" si="130"/>
        <v>294.95238095238096</v>
      </c>
      <c r="G831" s="26">
        <f t="shared" si="131"/>
        <v>5.1017113335485975E-2</v>
      </c>
      <c r="H831" s="31">
        <f t="shared" si="132"/>
        <v>322.54545454545456</v>
      </c>
      <c r="I831" s="26">
        <f t="shared" si="133"/>
        <v>-3.8895152198421656E-2</v>
      </c>
      <c r="J831">
        <v>3</v>
      </c>
      <c r="K831" s="22">
        <v>930</v>
      </c>
      <c r="L831" s="1">
        <v>44971</v>
      </c>
      <c r="M831" t="s">
        <v>72</v>
      </c>
      <c r="N831">
        <v>48</v>
      </c>
      <c r="O831" t="str">
        <f>VLOOKUP(N831,Клиенты_[],4,FALSE)</f>
        <v>нет</v>
      </c>
      <c r="P831" s="35">
        <f>VLOOKUP(N831,Клиенты_[],5,FALSE)</f>
        <v>44856</v>
      </c>
      <c r="Q831" s="23">
        <f t="shared" si="134"/>
        <v>115</v>
      </c>
      <c r="R831" t="str">
        <f>VLOOKUP(N831,Клиенты_[],7,FALSE)</f>
        <v>Узбекистан</v>
      </c>
      <c r="S831" s="20" t="str">
        <f>VLOOKUP(N831,Клиенты_[],8,FALSE)</f>
        <v>Вера</v>
      </c>
      <c r="T831" s="20">
        <f t="shared" si="135"/>
        <v>1</v>
      </c>
      <c r="U831" s="20">
        <f t="shared" si="136"/>
        <v>930</v>
      </c>
      <c r="V831" s="20">
        <f t="shared" si="137"/>
        <v>930</v>
      </c>
      <c r="W831" s="20">
        <f t="shared" si="138"/>
        <v>191</v>
      </c>
      <c r="X831" s="20">
        <f t="shared" si="129"/>
        <v>1</v>
      </c>
    </row>
    <row r="832" spans="1:24" x14ac:dyDescent="0.3">
      <c r="A832">
        <v>831</v>
      </c>
      <c r="B832">
        <v>183</v>
      </c>
      <c r="C832" t="str">
        <f>VLOOKUP(Продажи_[[#This Row],[id товара]],Товары_[],3,FALSE)</f>
        <v>Бабаевский</v>
      </c>
      <c r="D832" t="str">
        <f>VLOOKUP(Продажи_[[#This Row],[id товара]],Товары_[],2,FALSE)</f>
        <v>Конфеты</v>
      </c>
      <c r="E832" s="22">
        <v>286</v>
      </c>
      <c r="F832" s="21">
        <f t="shared" si="130"/>
        <v>267.85483870967744</v>
      </c>
      <c r="G832" s="26">
        <f t="shared" si="131"/>
        <v>6.774251821521049E-2</v>
      </c>
      <c r="H832" s="31">
        <f t="shared" si="132"/>
        <v>250.25925925925927</v>
      </c>
      <c r="I832" s="26">
        <f t="shared" si="133"/>
        <v>0.14281485866508792</v>
      </c>
      <c r="J832">
        <v>2</v>
      </c>
      <c r="K832" s="22">
        <v>572</v>
      </c>
      <c r="L832" s="1">
        <v>44983</v>
      </c>
      <c r="M832" t="s">
        <v>79</v>
      </c>
      <c r="N832">
        <v>11</v>
      </c>
      <c r="O832" t="str">
        <f>VLOOKUP(N832,Клиенты_[],4,FALSE)</f>
        <v>нет</v>
      </c>
      <c r="P832" s="35">
        <f>VLOOKUP(N832,Клиенты_[],5,FALSE)</f>
        <v>44690</v>
      </c>
      <c r="Q832" s="23">
        <f t="shared" si="134"/>
        <v>293</v>
      </c>
      <c r="R832" t="str">
        <f>VLOOKUP(N832,Клиенты_[],7,FALSE)</f>
        <v>Таджикистан</v>
      </c>
      <c r="S832" s="20" t="str">
        <f>VLOOKUP(N832,Клиенты_[],8,FALSE)</f>
        <v>Силин</v>
      </c>
      <c r="T832" s="20">
        <f t="shared" si="135"/>
        <v>5</v>
      </c>
      <c r="U832" s="20">
        <f t="shared" si="136"/>
        <v>1738</v>
      </c>
      <c r="V832" s="20">
        <f t="shared" si="137"/>
        <v>347.6</v>
      </c>
      <c r="W832" s="20">
        <f t="shared" si="138"/>
        <v>186</v>
      </c>
      <c r="X832" s="20">
        <f t="shared" si="129"/>
        <v>0.2</v>
      </c>
    </row>
    <row r="833" spans="1:24" x14ac:dyDescent="0.3">
      <c r="A833">
        <v>436</v>
      </c>
      <c r="B833">
        <v>473</v>
      </c>
      <c r="C833" t="str">
        <f>VLOOKUP(Продажи_[[#This Row],[id товара]],Товары_[],3,FALSE)</f>
        <v>Хлебный Дом</v>
      </c>
      <c r="D833" t="str">
        <f>VLOOKUP(Продажи_[[#This Row],[id товара]],Товары_[],2,FALSE)</f>
        <v>Хлеб</v>
      </c>
      <c r="E833" s="22">
        <v>231</v>
      </c>
      <c r="F833" s="21">
        <f t="shared" si="130"/>
        <v>300.31818181818181</v>
      </c>
      <c r="G833" s="26">
        <f t="shared" si="131"/>
        <v>-0.2308158014227335</v>
      </c>
      <c r="H833" s="31">
        <f t="shared" si="132"/>
        <v>281.73333333333335</v>
      </c>
      <c r="I833" s="26">
        <f t="shared" si="133"/>
        <v>-0.18007572172266928</v>
      </c>
      <c r="J833">
        <v>3</v>
      </c>
      <c r="K833" s="22">
        <v>693</v>
      </c>
      <c r="L833" s="1">
        <v>45074</v>
      </c>
      <c r="M833" t="s">
        <v>74</v>
      </c>
      <c r="N833">
        <v>448</v>
      </c>
      <c r="O833" t="str">
        <f>VLOOKUP(N833,Клиенты_[],4,FALSE)</f>
        <v>нет</v>
      </c>
      <c r="P833" s="35">
        <f>VLOOKUP(N833,Клиенты_[],5,FALSE)</f>
        <v>44770</v>
      </c>
      <c r="Q833" s="23">
        <f t="shared" si="134"/>
        <v>304</v>
      </c>
      <c r="R833" t="str">
        <f>VLOOKUP(N833,Клиенты_[],7,FALSE)</f>
        <v>Россия</v>
      </c>
      <c r="S833" s="20" t="str">
        <f>VLOOKUP(N833,Клиенты_[],8,FALSE)</f>
        <v>Анжелика</v>
      </c>
      <c r="T833" s="20">
        <f t="shared" si="135"/>
        <v>3</v>
      </c>
      <c r="U833" s="20">
        <f t="shared" si="136"/>
        <v>3093</v>
      </c>
      <c r="V833" s="20">
        <f t="shared" si="137"/>
        <v>1031</v>
      </c>
      <c r="W833" s="20">
        <f t="shared" si="138"/>
        <v>314</v>
      </c>
      <c r="X833" s="20">
        <f t="shared" si="129"/>
        <v>0.33333333333333331</v>
      </c>
    </row>
    <row r="834" spans="1:24" x14ac:dyDescent="0.3">
      <c r="A834">
        <v>833</v>
      </c>
      <c r="B834">
        <v>425</v>
      </c>
      <c r="C834" t="str">
        <f>VLOOKUP(Продажи_[[#This Row],[id товара]],Товары_[],3,FALSE)</f>
        <v>Экстра</v>
      </c>
      <c r="D834" t="str">
        <f>VLOOKUP(Продажи_[[#This Row],[id товара]],Товары_[],2,FALSE)</f>
        <v>Соль</v>
      </c>
      <c r="E834" s="22">
        <v>258</v>
      </c>
      <c r="F834" s="21">
        <f t="shared" si="130"/>
        <v>264.8679245283019</v>
      </c>
      <c r="G834" s="26">
        <f t="shared" si="131"/>
        <v>-2.5929619603932252E-2</v>
      </c>
      <c r="H834" s="31">
        <f t="shared" si="132"/>
        <v>320.84615384615387</v>
      </c>
      <c r="I834" s="26">
        <f t="shared" si="133"/>
        <v>-0.1958762886597939</v>
      </c>
      <c r="J834">
        <v>4</v>
      </c>
      <c r="K834" s="22">
        <v>1032</v>
      </c>
      <c r="L834" s="1">
        <v>45128</v>
      </c>
      <c r="M834" t="s">
        <v>83</v>
      </c>
      <c r="N834">
        <v>72</v>
      </c>
      <c r="O834" t="str">
        <f>VLOOKUP(N834,Клиенты_[],4,FALSE)</f>
        <v>да</v>
      </c>
      <c r="P834" s="35">
        <f>VLOOKUP(N834,Клиенты_[],5,FALSE)</f>
        <v>44906</v>
      </c>
      <c r="Q834" s="23">
        <f t="shared" si="134"/>
        <v>222</v>
      </c>
      <c r="R834" t="str">
        <f>VLOOKUP(N834,Клиенты_[],7,FALSE)</f>
        <v>Таджикистан</v>
      </c>
      <c r="S834" s="20" t="str">
        <f>VLOOKUP(N834,Клиенты_[],8,FALSE)</f>
        <v>Фомина</v>
      </c>
      <c r="T834" s="20">
        <f t="shared" si="135"/>
        <v>2</v>
      </c>
      <c r="U834" s="20">
        <f t="shared" si="136"/>
        <v>1286</v>
      </c>
      <c r="V834" s="20">
        <f t="shared" si="137"/>
        <v>643</v>
      </c>
      <c r="W834" s="20">
        <f t="shared" si="138"/>
        <v>186</v>
      </c>
      <c r="X834" s="20">
        <f t="shared" ref="X834:X897" si="139">1/T834</f>
        <v>0.5</v>
      </c>
    </row>
    <row r="835" spans="1:24" x14ac:dyDescent="0.3">
      <c r="A835">
        <v>834</v>
      </c>
      <c r="B835">
        <v>230</v>
      </c>
      <c r="C835" t="str">
        <f>VLOOKUP(Продажи_[[#This Row],[id товара]],Товары_[],3,FALSE)</f>
        <v>Фруктовый сад</v>
      </c>
      <c r="D835" t="str">
        <f>VLOOKUP(Продажи_[[#This Row],[id товара]],Товары_[],2,FALSE)</f>
        <v>Сок</v>
      </c>
      <c r="E835" s="22">
        <v>179</v>
      </c>
      <c r="F835" s="21">
        <f t="shared" si="130"/>
        <v>268.60344827586209</v>
      </c>
      <c r="G835" s="26">
        <f t="shared" si="131"/>
        <v>-0.33359008922267164</v>
      </c>
      <c r="H835" s="31">
        <f t="shared" si="132"/>
        <v>281.96875</v>
      </c>
      <c r="I835" s="26">
        <f t="shared" si="133"/>
        <v>-0.36517787875429453</v>
      </c>
      <c r="J835">
        <v>4</v>
      </c>
      <c r="K835" s="22">
        <v>716</v>
      </c>
      <c r="L835" s="1">
        <v>45395</v>
      </c>
      <c r="M835" t="s">
        <v>81</v>
      </c>
      <c r="N835">
        <v>68</v>
      </c>
      <c r="O835" t="str">
        <f>VLOOKUP(N835,Клиенты_[],4,FALSE)</f>
        <v>да</v>
      </c>
      <c r="P835" s="35">
        <f>VLOOKUP(N835,Клиенты_[],5,FALSE)</f>
        <v>44882</v>
      </c>
      <c r="Q835" s="23">
        <f t="shared" si="134"/>
        <v>513</v>
      </c>
      <c r="R835" t="str">
        <f>VLOOKUP(N835,Клиенты_[],7,FALSE)</f>
        <v>Узбекистан</v>
      </c>
      <c r="S835" s="20" t="str">
        <f>VLOOKUP(N835,Клиенты_[],8,FALSE)</f>
        <v>Иванна</v>
      </c>
      <c r="T835" s="20">
        <f t="shared" si="135"/>
        <v>3</v>
      </c>
      <c r="U835" s="20">
        <f t="shared" si="136"/>
        <v>3016</v>
      </c>
      <c r="V835" s="20">
        <f t="shared" si="137"/>
        <v>1005.3333333333334</v>
      </c>
      <c r="W835" s="20">
        <f t="shared" si="138"/>
        <v>191</v>
      </c>
      <c r="X835" s="20">
        <f t="shared" si="139"/>
        <v>0.33333333333333331</v>
      </c>
    </row>
    <row r="836" spans="1:24" x14ac:dyDescent="0.3">
      <c r="A836">
        <v>835</v>
      </c>
      <c r="B836">
        <v>497</v>
      </c>
      <c r="C836" t="str">
        <f>VLOOKUP(Продажи_[[#This Row],[id товара]],Товары_[],3,FALSE)</f>
        <v>Бабаевский</v>
      </c>
      <c r="D836" t="str">
        <f>VLOOKUP(Продажи_[[#This Row],[id товара]],Товары_[],2,FALSE)</f>
        <v>Конфеты</v>
      </c>
      <c r="E836" s="22">
        <v>113</v>
      </c>
      <c r="F836" s="21">
        <f t="shared" si="130"/>
        <v>267.85483870967744</v>
      </c>
      <c r="G836" s="26">
        <f t="shared" si="131"/>
        <v>-0.57812970434154276</v>
      </c>
      <c r="H836" s="31">
        <f t="shared" si="132"/>
        <v>250.25925925925927</v>
      </c>
      <c r="I836" s="26">
        <f t="shared" si="133"/>
        <v>-0.54846825514281483</v>
      </c>
      <c r="J836">
        <v>2</v>
      </c>
      <c r="K836" s="22">
        <v>226</v>
      </c>
      <c r="L836" s="1">
        <v>45243</v>
      </c>
      <c r="M836" t="s">
        <v>82</v>
      </c>
      <c r="N836">
        <v>219</v>
      </c>
      <c r="O836" t="str">
        <f>VLOOKUP(N836,Клиенты_[],4,FALSE)</f>
        <v>да</v>
      </c>
      <c r="P836" s="35">
        <f>VLOOKUP(N836,Клиенты_[],5,FALSE)</f>
        <v>44585</v>
      </c>
      <c r="Q836" s="23">
        <f t="shared" si="134"/>
        <v>658</v>
      </c>
      <c r="R836" t="str">
        <f>VLOOKUP(N836,Клиенты_[],7,FALSE)</f>
        <v>Таджикистан</v>
      </c>
      <c r="S836" s="20" t="str">
        <f>VLOOKUP(N836,Клиенты_[],8,FALSE)</f>
        <v>Арсений</v>
      </c>
      <c r="T836" s="20">
        <f t="shared" si="135"/>
        <v>3</v>
      </c>
      <c r="U836" s="20">
        <f t="shared" si="136"/>
        <v>2211</v>
      </c>
      <c r="V836" s="20">
        <f t="shared" si="137"/>
        <v>737</v>
      </c>
      <c r="W836" s="20">
        <f t="shared" si="138"/>
        <v>186</v>
      </c>
      <c r="X836" s="20">
        <f t="shared" si="139"/>
        <v>0.33333333333333331</v>
      </c>
    </row>
    <row r="837" spans="1:24" x14ac:dyDescent="0.3">
      <c r="A837">
        <v>836</v>
      </c>
      <c r="B837">
        <v>82</v>
      </c>
      <c r="C837" t="str">
        <f>VLOOKUP(Продажи_[[#This Row],[id товара]],Товары_[],3,FALSE)</f>
        <v>Hochland</v>
      </c>
      <c r="D837" t="str">
        <f>VLOOKUP(Продажи_[[#This Row],[id товара]],Товары_[],2,FALSE)</f>
        <v>Сыр</v>
      </c>
      <c r="E837" s="22">
        <v>73</v>
      </c>
      <c r="F837" s="21">
        <f t="shared" ref="F837:F900" si="140">AVERAGEIF($D:$D,D837,$E:$E)</f>
        <v>262.63492063492066</v>
      </c>
      <c r="G837" s="26">
        <f t="shared" ref="G837:G900" si="141">E837/F837-1</f>
        <v>-0.72204762480357787</v>
      </c>
      <c r="H837" s="31">
        <f t="shared" ref="H837:H900" si="142">AVERAGEIFS($E:$E,$D:$D,D837,$C:$C,C837)</f>
        <v>168</v>
      </c>
      <c r="I837" s="26">
        <f t="shared" ref="I837:I900" si="143">E837/H837-1</f>
        <v>-0.56547619047619047</v>
      </c>
      <c r="J837">
        <v>1</v>
      </c>
      <c r="K837" s="22">
        <v>73</v>
      </c>
      <c r="L837" s="1">
        <v>45159</v>
      </c>
      <c r="M837" t="s">
        <v>73</v>
      </c>
      <c r="N837">
        <v>218</v>
      </c>
      <c r="O837" t="str">
        <f>VLOOKUP(N837,Клиенты_[],4,FALSE)</f>
        <v>нет</v>
      </c>
      <c r="P837" s="35">
        <f>VLOOKUP(N837,Клиенты_[],5,FALSE)</f>
        <v>44721</v>
      </c>
      <c r="Q837" s="23">
        <f t="shared" ref="Q837:Q900" si="144">L837-P837</f>
        <v>438</v>
      </c>
      <c r="R837" t="str">
        <f>VLOOKUP(N837,Клиенты_[],7,FALSE)</f>
        <v>Узбекистан</v>
      </c>
      <c r="S837" s="20" t="str">
        <f>VLOOKUP(N837,Клиенты_[],8,FALSE)</f>
        <v>Алевтина</v>
      </c>
      <c r="T837" s="20">
        <f t="shared" ref="T837:T900" si="145">COUNTIF(N:N,N837)</f>
        <v>2</v>
      </c>
      <c r="U837" s="20">
        <f t="shared" ref="U837:U900" si="146">SUMIF(N:N,N837,K:K)</f>
        <v>1425</v>
      </c>
      <c r="V837" s="20">
        <f t="shared" ref="V837:V900" si="147">U837/T837</f>
        <v>712.5</v>
      </c>
      <c r="W837" s="20">
        <f t="shared" ref="W837:W900" si="148">COUNTIF(R:R,R837)</f>
        <v>191</v>
      </c>
      <c r="X837" s="20">
        <f t="shared" si="139"/>
        <v>0.5</v>
      </c>
    </row>
    <row r="838" spans="1:24" x14ac:dyDescent="0.3">
      <c r="A838">
        <v>837</v>
      </c>
      <c r="B838">
        <v>104</v>
      </c>
      <c r="C838" t="str">
        <f>VLOOKUP(Продажи_[[#This Row],[id товара]],Товары_[],3,FALSE)</f>
        <v>Ростагроэкспорт</v>
      </c>
      <c r="D838" t="str">
        <f>VLOOKUP(Продажи_[[#This Row],[id товара]],Товары_[],2,FALSE)</f>
        <v>Йогурт</v>
      </c>
      <c r="E838" s="22">
        <v>420</v>
      </c>
      <c r="F838" s="21">
        <f t="shared" si="140"/>
        <v>263.25423728813558</v>
      </c>
      <c r="G838" s="26">
        <f t="shared" si="141"/>
        <v>0.59541591552923001</v>
      </c>
      <c r="H838" s="31">
        <f t="shared" si="142"/>
        <v>257.78260869565219</v>
      </c>
      <c r="I838" s="26">
        <f t="shared" si="143"/>
        <v>0.62927981109799291</v>
      </c>
      <c r="J838">
        <v>2</v>
      </c>
      <c r="K838" s="22">
        <v>840</v>
      </c>
      <c r="L838" s="1">
        <v>45427</v>
      </c>
      <c r="M838" t="s">
        <v>68</v>
      </c>
      <c r="N838">
        <v>26</v>
      </c>
      <c r="O838" t="str">
        <f>VLOOKUP(N838,Клиенты_[],4,FALSE)</f>
        <v>да</v>
      </c>
      <c r="P838" s="35">
        <f>VLOOKUP(N838,Клиенты_[],5,FALSE)</f>
        <v>44819</v>
      </c>
      <c r="Q838" s="23">
        <f t="shared" si="144"/>
        <v>608</v>
      </c>
      <c r="R838" t="str">
        <f>VLOOKUP(N838,Клиенты_[],7,FALSE)</f>
        <v>Таджикистан</v>
      </c>
      <c r="S838" s="20" t="str">
        <f>VLOOKUP(N838,Клиенты_[],8,FALSE)</f>
        <v>Леон</v>
      </c>
      <c r="T838" s="20">
        <f t="shared" si="145"/>
        <v>2</v>
      </c>
      <c r="U838" s="20">
        <f t="shared" si="146"/>
        <v>1254</v>
      </c>
      <c r="V838" s="20">
        <f t="shared" si="147"/>
        <v>627</v>
      </c>
      <c r="W838" s="20">
        <f t="shared" si="148"/>
        <v>186</v>
      </c>
      <c r="X838" s="20">
        <f t="shared" si="139"/>
        <v>0.5</v>
      </c>
    </row>
    <row r="839" spans="1:24" x14ac:dyDescent="0.3">
      <c r="A839">
        <v>838</v>
      </c>
      <c r="B839">
        <v>364</v>
      </c>
      <c r="C839" t="str">
        <f>VLOOKUP(Продажи_[[#This Row],[id товара]],Товары_[],3,FALSE)</f>
        <v>Русский сахар</v>
      </c>
      <c r="D839" t="str">
        <f>VLOOKUP(Продажи_[[#This Row],[id товара]],Товары_[],2,FALSE)</f>
        <v>Сахар</v>
      </c>
      <c r="E839" s="22">
        <v>496</v>
      </c>
      <c r="F839" s="21">
        <f t="shared" si="140"/>
        <v>252.76271186440678</v>
      </c>
      <c r="G839" s="26">
        <f t="shared" si="141"/>
        <v>0.96231475893515728</v>
      </c>
      <c r="H839" s="31">
        <f t="shared" si="142"/>
        <v>293.41176470588238</v>
      </c>
      <c r="I839" s="26">
        <f t="shared" si="143"/>
        <v>0.69045709703287872</v>
      </c>
      <c r="J839">
        <v>1</v>
      </c>
      <c r="K839" s="22">
        <v>496</v>
      </c>
      <c r="L839" s="1">
        <v>45060</v>
      </c>
      <c r="M839" t="s">
        <v>68</v>
      </c>
      <c r="N839">
        <v>417</v>
      </c>
      <c r="O839" t="str">
        <f>VLOOKUP(N839,Клиенты_[],4,FALSE)</f>
        <v>нет</v>
      </c>
      <c r="P839" s="35">
        <f>VLOOKUP(N839,Клиенты_[],5,FALSE)</f>
        <v>44608</v>
      </c>
      <c r="Q839" s="23">
        <f t="shared" si="144"/>
        <v>452</v>
      </c>
      <c r="R839" t="str">
        <f>VLOOKUP(N839,Клиенты_[],7,FALSE)</f>
        <v>Таджикистан</v>
      </c>
      <c r="S839" s="20" t="str">
        <f>VLOOKUP(N839,Клиенты_[],8,FALSE)</f>
        <v>Вера</v>
      </c>
      <c r="T839" s="20">
        <f t="shared" si="145"/>
        <v>1</v>
      </c>
      <c r="U839" s="20">
        <f t="shared" si="146"/>
        <v>496</v>
      </c>
      <c r="V839" s="20">
        <f t="shared" si="147"/>
        <v>496</v>
      </c>
      <c r="W839" s="20">
        <f t="shared" si="148"/>
        <v>186</v>
      </c>
      <c r="X839" s="20">
        <f t="shared" si="139"/>
        <v>1</v>
      </c>
    </row>
    <row r="840" spans="1:24" x14ac:dyDescent="0.3">
      <c r="A840">
        <v>839</v>
      </c>
      <c r="B840">
        <v>334</v>
      </c>
      <c r="C840" t="str">
        <f>VLOOKUP(Продажи_[[#This Row],[id товара]],Товары_[],3,FALSE)</f>
        <v>Домик в деревне</v>
      </c>
      <c r="D840" t="str">
        <f>VLOOKUP(Продажи_[[#This Row],[id товара]],Товары_[],2,FALSE)</f>
        <v>Молоко</v>
      </c>
      <c r="E840" s="22">
        <v>223</v>
      </c>
      <c r="F840" s="21">
        <f t="shared" si="140"/>
        <v>294.95238095238096</v>
      </c>
      <c r="G840" s="26">
        <f t="shared" si="141"/>
        <v>-0.24394575395544082</v>
      </c>
      <c r="H840" s="31">
        <f t="shared" si="142"/>
        <v>274.77777777777777</v>
      </c>
      <c r="I840" s="26">
        <f t="shared" si="143"/>
        <v>-0.18843509906995548</v>
      </c>
      <c r="J840">
        <v>2</v>
      </c>
      <c r="K840" s="22">
        <v>446</v>
      </c>
      <c r="L840" s="1">
        <v>45234</v>
      </c>
      <c r="M840" t="s">
        <v>69</v>
      </c>
      <c r="N840">
        <v>216</v>
      </c>
      <c r="O840" t="str">
        <f>VLOOKUP(N840,Клиенты_[],4,FALSE)</f>
        <v>нет</v>
      </c>
      <c r="P840" s="35">
        <f>VLOOKUP(N840,Клиенты_[],5,FALSE)</f>
        <v>44655</v>
      </c>
      <c r="Q840" s="23">
        <f t="shared" si="144"/>
        <v>579</v>
      </c>
      <c r="R840" t="str">
        <f>VLOOKUP(N840,Клиенты_[],7,FALSE)</f>
        <v>Таджикистан</v>
      </c>
      <c r="S840" s="20" t="str">
        <f>VLOOKUP(N840,Клиенты_[],8,FALSE)</f>
        <v>Софон</v>
      </c>
      <c r="T840" s="20">
        <f t="shared" si="145"/>
        <v>2</v>
      </c>
      <c r="U840" s="20">
        <f t="shared" si="146"/>
        <v>1221</v>
      </c>
      <c r="V840" s="20">
        <f t="shared" si="147"/>
        <v>610.5</v>
      </c>
      <c r="W840" s="20">
        <f t="shared" si="148"/>
        <v>186</v>
      </c>
      <c r="X840" s="20">
        <f t="shared" si="139"/>
        <v>0.5</v>
      </c>
    </row>
    <row r="841" spans="1:24" x14ac:dyDescent="0.3">
      <c r="A841">
        <v>688</v>
      </c>
      <c r="B841">
        <v>187</v>
      </c>
      <c r="C841" t="str">
        <f>VLOOKUP(Продажи_[[#This Row],[id товара]],Товары_[],3,FALSE)</f>
        <v>Паста Зара</v>
      </c>
      <c r="D841" t="str">
        <f>VLOOKUP(Продажи_[[#This Row],[id товара]],Товары_[],2,FALSE)</f>
        <v>Макароны</v>
      </c>
      <c r="E841" s="22">
        <v>496</v>
      </c>
      <c r="F841" s="21">
        <f t="shared" si="140"/>
        <v>265.47674418604652</v>
      </c>
      <c r="G841" s="26">
        <f t="shared" si="141"/>
        <v>0.86833691034120264</v>
      </c>
      <c r="H841" s="31">
        <f t="shared" si="142"/>
        <v>276.67567567567568</v>
      </c>
      <c r="I841" s="26">
        <f t="shared" si="143"/>
        <v>0.79271270880140676</v>
      </c>
      <c r="J841">
        <v>4</v>
      </c>
      <c r="K841" s="22">
        <v>1984</v>
      </c>
      <c r="L841" s="1">
        <v>45315</v>
      </c>
      <c r="M841" t="s">
        <v>68</v>
      </c>
      <c r="N841">
        <v>448</v>
      </c>
      <c r="O841" t="str">
        <f>VLOOKUP(N841,Клиенты_[],4,FALSE)</f>
        <v>нет</v>
      </c>
      <c r="P841" s="35">
        <f>VLOOKUP(N841,Клиенты_[],5,FALSE)</f>
        <v>44770</v>
      </c>
      <c r="Q841" s="23">
        <f t="shared" si="144"/>
        <v>545</v>
      </c>
      <c r="R841" t="str">
        <f>VLOOKUP(N841,Клиенты_[],7,FALSE)</f>
        <v>Россия</v>
      </c>
      <c r="S841" s="20" t="str">
        <f>VLOOKUP(N841,Клиенты_[],8,FALSE)</f>
        <v>Анжелика</v>
      </c>
      <c r="T841" s="20">
        <f t="shared" si="145"/>
        <v>3</v>
      </c>
      <c r="U841" s="20">
        <f t="shared" si="146"/>
        <v>3093</v>
      </c>
      <c r="V841" s="20">
        <f t="shared" si="147"/>
        <v>1031</v>
      </c>
      <c r="W841" s="20">
        <f t="shared" si="148"/>
        <v>314</v>
      </c>
      <c r="X841" s="20">
        <f t="shared" si="139"/>
        <v>0.33333333333333331</v>
      </c>
    </row>
    <row r="842" spans="1:24" x14ac:dyDescent="0.3">
      <c r="A842">
        <v>841</v>
      </c>
      <c r="B842">
        <v>446</v>
      </c>
      <c r="C842" t="str">
        <f>VLOOKUP(Продажи_[[#This Row],[id товара]],Товары_[],3,FALSE)</f>
        <v>Lay's</v>
      </c>
      <c r="D842" t="str">
        <f>VLOOKUP(Продажи_[[#This Row],[id товара]],Товары_[],2,FALSE)</f>
        <v>Чипсы</v>
      </c>
      <c r="E842" s="22">
        <v>445</v>
      </c>
      <c r="F842" s="21">
        <f t="shared" si="140"/>
        <v>273.72549019607845</v>
      </c>
      <c r="G842" s="26">
        <f t="shared" si="141"/>
        <v>0.62571633237822333</v>
      </c>
      <c r="H842" s="31">
        <f t="shared" si="142"/>
        <v>320.57142857142856</v>
      </c>
      <c r="I842" s="26">
        <f t="shared" si="143"/>
        <v>0.3881461675579323</v>
      </c>
      <c r="J842">
        <v>5</v>
      </c>
      <c r="K842" s="22">
        <v>2225</v>
      </c>
      <c r="L842" s="1">
        <v>44993</v>
      </c>
      <c r="M842" t="s">
        <v>83</v>
      </c>
      <c r="N842">
        <v>307</v>
      </c>
      <c r="O842" t="str">
        <f>VLOOKUP(N842,Клиенты_[],4,FALSE)</f>
        <v>да</v>
      </c>
      <c r="P842" s="35">
        <f>VLOOKUP(N842,Клиенты_[],5,FALSE)</f>
        <v>44764</v>
      </c>
      <c r="Q842" s="23">
        <f t="shared" si="144"/>
        <v>229</v>
      </c>
      <c r="R842" t="str">
        <f>VLOOKUP(N842,Клиенты_[],7,FALSE)</f>
        <v>Беларусь</v>
      </c>
      <c r="S842" s="20" t="str">
        <f>VLOOKUP(N842,Клиенты_[],8,FALSE)</f>
        <v>Клавдия</v>
      </c>
      <c r="T842" s="20">
        <f t="shared" si="145"/>
        <v>3</v>
      </c>
      <c r="U842" s="20">
        <f t="shared" si="146"/>
        <v>4933</v>
      </c>
      <c r="V842" s="20">
        <f t="shared" si="147"/>
        <v>1644.3333333333333</v>
      </c>
      <c r="W842" s="20">
        <f t="shared" si="148"/>
        <v>122</v>
      </c>
      <c r="X842" s="20">
        <f t="shared" si="139"/>
        <v>0.33333333333333331</v>
      </c>
    </row>
    <row r="843" spans="1:24" x14ac:dyDescent="0.3">
      <c r="A843">
        <v>842</v>
      </c>
      <c r="B843">
        <v>88</v>
      </c>
      <c r="C843" t="str">
        <f>VLOOKUP(Продажи_[[#This Row],[id товара]],Товары_[],3,FALSE)</f>
        <v>Мистраль</v>
      </c>
      <c r="D843" t="str">
        <f>VLOOKUP(Продажи_[[#This Row],[id товара]],Товары_[],2,FALSE)</f>
        <v>Крупа</v>
      </c>
      <c r="E843" s="22">
        <v>206</v>
      </c>
      <c r="F843" s="21">
        <f t="shared" si="140"/>
        <v>255.11627906976744</v>
      </c>
      <c r="G843" s="26">
        <f t="shared" si="141"/>
        <v>-0.1925250683682771</v>
      </c>
      <c r="H843" s="31">
        <f t="shared" si="142"/>
        <v>250.30769230769232</v>
      </c>
      <c r="I843" s="26">
        <f t="shared" si="143"/>
        <v>-0.17701290719114937</v>
      </c>
      <c r="J843">
        <v>4</v>
      </c>
      <c r="K843" s="22">
        <v>824</v>
      </c>
      <c r="L843" s="1">
        <v>45237</v>
      </c>
      <c r="M843" t="s">
        <v>83</v>
      </c>
      <c r="N843">
        <v>492</v>
      </c>
      <c r="O843" t="str">
        <f>VLOOKUP(N843,Клиенты_[],4,FALSE)</f>
        <v>да</v>
      </c>
      <c r="P843" s="35">
        <f>VLOOKUP(N843,Клиенты_[],5,FALSE)</f>
        <v>44688</v>
      </c>
      <c r="Q843" s="23">
        <f t="shared" si="144"/>
        <v>549</v>
      </c>
      <c r="R843" t="str">
        <f>VLOOKUP(N843,Клиенты_[],7,FALSE)</f>
        <v>Украина</v>
      </c>
      <c r="S843" s="20" t="str">
        <f>VLOOKUP(N843,Клиенты_[],8,FALSE)</f>
        <v>Феликс</v>
      </c>
      <c r="T843" s="20">
        <f t="shared" si="145"/>
        <v>1</v>
      </c>
      <c r="U843" s="20">
        <f t="shared" si="146"/>
        <v>824</v>
      </c>
      <c r="V843" s="20">
        <f t="shared" si="147"/>
        <v>824</v>
      </c>
      <c r="W843" s="20">
        <f t="shared" si="148"/>
        <v>187</v>
      </c>
      <c r="X843" s="20">
        <f t="shared" si="139"/>
        <v>1</v>
      </c>
    </row>
    <row r="844" spans="1:24" x14ac:dyDescent="0.3">
      <c r="A844">
        <v>843</v>
      </c>
      <c r="B844">
        <v>347</v>
      </c>
      <c r="C844" t="str">
        <f>VLOOKUP(Продажи_[[#This Row],[id товара]],Товары_[],3,FALSE)</f>
        <v>Паста Зара</v>
      </c>
      <c r="D844" t="str">
        <f>VLOOKUP(Продажи_[[#This Row],[id товара]],Товары_[],2,FALSE)</f>
        <v>Макароны</v>
      </c>
      <c r="E844" s="22">
        <v>265</v>
      </c>
      <c r="F844" s="21">
        <f t="shared" si="140"/>
        <v>265.47674418604652</v>
      </c>
      <c r="G844" s="26">
        <f t="shared" si="141"/>
        <v>-1.7958039507687262E-3</v>
      </c>
      <c r="H844" s="31">
        <f t="shared" si="142"/>
        <v>276.67567567567568</v>
      </c>
      <c r="I844" s="26">
        <f t="shared" si="143"/>
        <v>-4.2199863241183966E-2</v>
      </c>
      <c r="J844">
        <v>1</v>
      </c>
      <c r="K844" s="22">
        <v>265</v>
      </c>
      <c r="L844" s="1">
        <v>45390</v>
      </c>
      <c r="M844" t="s">
        <v>77</v>
      </c>
      <c r="N844">
        <v>264</v>
      </c>
      <c r="O844" t="str">
        <f>VLOOKUP(N844,Клиенты_[],4,FALSE)</f>
        <v>нет</v>
      </c>
      <c r="P844" s="35">
        <f>VLOOKUP(N844,Клиенты_[],5,FALSE)</f>
        <v>44907</v>
      </c>
      <c r="Q844" s="23">
        <f t="shared" si="144"/>
        <v>483</v>
      </c>
      <c r="R844" t="str">
        <f>VLOOKUP(N844,Клиенты_[],7,FALSE)</f>
        <v>Беларусь</v>
      </c>
      <c r="S844" s="20" t="str">
        <f>VLOOKUP(N844,Клиенты_[],8,FALSE)</f>
        <v>Любомир</v>
      </c>
      <c r="T844" s="20">
        <f t="shared" si="145"/>
        <v>3</v>
      </c>
      <c r="U844" s="20">
        <f t="shared" si="146"/>
        <v>1485</v>
      </c>
      <c r="V844" s="20">
        <f t="shared" si="147"/>
        <v>495</v>
      </c>
      <c r="W844" s="20">
        <f t="shared" si="148"/>
        <v>122</v>
      </c>
      <c r="X844" s="20">
        <f t="shared" si="139"/>
        <v>0.33333333333333331</v>
      </c>
    </row>
    <row r="845" spans="1:24" x14ac:dyDescent="0.3">
      <c r="A845">
        <v>844</v>
      </c>
      <c r="B845">
        <v>342</v>
      </c>
      <c r="C845" t="str">
        <f>VLOOKUP(Продажи_[[#This Row],[id товара]],Товары_[],3,FALSE)</f>
        <v>Овощной ряд</v>
      </c>
      <c r="D845" t="str">
        <f>VLOOKUP(Продажи_[[#This Row],[id товара]],Товары_[],2,FALSE)</f>
        <v>Овощи</v>
      </c>
      <c r="E845" s="22">
        <v>269</v>
      </c>
      <c r="F845" s="21">
        <f t="shared" si="140"/>
        <v>250.48780487804879</v>
      </c>
      <c r="G845" s="26">
        <f t="shared" si="141"/>
        <v>7.3904576436222058E-2</v>
      </c>
      <c r="H845" s="31">
        <f t="shared" si="142"/>
        <v>303.8235294117647</v>
      </c>
      <c r="I845" s="26">
        <f t="shared" si="143"/>
        <v>-0.11461761858664077</v>
      </c>
      <c r="J845">
        <v>4</v>
      </c>
      <c r="K845" s="22">
        <v>1076</v>
      </c>
      <c r="L845" s="1">
        <v>45093</v>
      </c>
      <c r="M845" t="s">
        <v>75</v>
      </c>
      <c r="N845">
        <v>190</v>
      </c>
      <c r="O845" t="str">
        <f>VLOOKUP(N845,Клиенты_[],4,FALSE)</f>
        <v>нет</v>
      </c>
      <c r="P845" s="35">
        <f>VLOOKUP(N845,Клиенты_[],5,FALSE)</f>
        <v>44689</v>
      </c>
      <c r="Q845" s="23">
        <f t="shared" si="144"/>
        <v>404</v>
      </c>
      <c r="R845" t="str">
        <f>VLOOKUP(N845,Клиенты_[],7,FALSE)</f>
        <v>Беларусь</v>
      </c>
      <c r="S845" s="20" t="str">
        <f>VLOOKUP(N845,Клиенты_[],8,FALSE)</f>
        <v>Валентина</v>
      </c>
      <c r="T845" s="20">
        <f t="shared" si="145"/>
        <v>3</v>
      </c>
      <c r="U845" s="20">
        <f t="shared" si="146"/>
        <v>4451</v>
      </c>
      <c r="V845" s="20">
        <f t="shared" si="147"/>
        <v>1483.6666666666667</v>
      </c>
      <c r="W845" s="20">
        <f t="shared" si="148"/>
        <v>122</v>
      </c>
      <c r="X845" s="20">
        <f t="shared" si="139"/>
        <v>0.33333333333333331</v>
      </c>
    </row>
    <row r="846" spans="1:24" x14ac:dyDescent="0.3">
      <c r="A846">
        <v>845</v>
      </c>
      <c r="B846">
        <v>474</v>
      </c>
      <c r="C846" t="str">
        <f>VLOOKUP(Продажи_[[#This Row],[id товара]],Товары_[],3,FALSE)</f>
        <v>Простоквашино</v>
      </c>
      <c r="D846" t="str">
        <f>VLOOKUP(Продажи_[[#This Row],[id товара]],Товары_[],2,FALSE)</f>
        <v>Молоко</v>
      </c>
      <c r="E846" s="22">
        <v>405</v>
      </c>
      <c r="F846" s="21">
        <f t="shared" si="140"/>
        <v>294.95238095238096</v>
      </c>
      <c r="G846" s="26">
        <f t="shared" si="141"/>
        <v>0.37310300290603804</v>
      </c>
      <c r="H846" s="31">
        <f t="shared" si="142"/>
        <v>318.81818181818181</v>
      </c>
      <c r="I846" s="26">
        <f t="shared" si="143"/>
        <v>0.27031650983746802</v>
      </c>
      <c r="J846">
        <v>2</v>
      </c>
      <c r="K846" s="22">
        <v>810</v>
      </c>
      <c r="L846" s="1">
        <v>45390</v>
      </c>
      <c r="M846" t="s">
        <v>73</v>
      </c>
      <c r="N846">
        <v>18</v>
      </c>
      <c r="O846" t="str">
        <f>VLOOKUP(N846,Клиенты_[],4,FALSE)</f>
        <v>нет</v>
      </c>
      <c r="P846" s="35">
        <f>VLOOKUP(N846,Клиенты_[],5,FALSE)</f>
        <v>44578</v>
      </c>
      <c r="Q846" s="23">
        <f t="shared" si="144"/>
        <v>812</v>
      </c>
      <c r="R846" t="str">
        <f>VLOOKUP(N846,Клиенты_[],7,FALSE)</f>
        <v>Украина</v>
      </c>
      <c r="S846" s="20" t="str">
        <f>VLOOKUP(N846,Клиенты_[],8,FALSE)</f>
        <v>Кира</v>
      </c>
      <c r="T846" s="20">
        <f t="shared" si="145"/>
        <v>4</v>
      </c>
      <c r="U846" s="20">
        <f t="shared" si="146"/>
        <v>2394</v>
      </c>
      <c r="V846" s="20">
        <f t="shared" si="147"/>
        <v>598.5</v>
      </c>
      <c r="W846" s="20">
        <f t="shared" si="148"/>
        <v>187</v>
      </c>
      <c r="X846" s="20">
        <f t="shared" si="139"/>
        <v>0.25</v>
      </c>
    </row>
    <row r="847" spans="1:24" x14ac:dyDescent="0.3">
      <c r="A847">
        <v>136</v>
      </c>
      <c r="B847">
        <v>463</v>
      </c>
      <c r="C847" t="str">
        <f>VLOOKUP(Продажи_[[#This Row],[id товара]],Товары_[],3,FALSE)</f>
        <v>Черная Карта</v>
      </c>
      <c r="D847" t="str">
        <f>VLOOKUP(Продажи_[[#This Row],[id товара]],Товары_[],2,FALSE)</f>
        <v>Кофе</v>
      </c>
      <c r="E847" s="22">
        <v>173</v>
      </c>
      <c r="F847" s="21">
        <f t="shared" si="140"/>
        <v>249.02380952380952</v>
      </c>
      <c r="G847" s="26">
        <f t="shared" si="141"/>
        <v>-0.30528731236255857</v>
      </c>
      <c r="H847" s="31">
        <f t="shared" si="142"/>
        <v>222.2</v>
      </c>
      <c r="I847" s="26">
        <f t="shared" si="143"/>
        <v>-0.22142214221422141</v>
      </c>
      <c r="J847">
        <v>2</v>
      </c>
      <c r="K847" s="22">
        <v>346</v>
      </c>
      <c r="L847" s="1">
        <v>45038</v>
      </c>
      <c r="M847" t="s">
        <v>79</v>
      </c>
      <c r="N847">
        <v>450</v>
      </c>
      <c r="O847" t="str">
        <f>VLOOKUP(N847,Клиенты_[],4,FALSE)</f>
        <v>да</v>
      </c>
      <c r="P847" s="35">
        <f>VLOOKUP(N847,Клиенты_[],5,FALSE)</f>
        <v>44619</v>
      </c>
      <c r="Q847" s="23">
        <f t="shared" si="144"/>
        <v>419</v>
      </c>
      <c r="R847" t="str">
        <f>VLOOKUP(N847,Клиенты_[],7,FALSE)</f>
        <v>Россия</v>
      </c>
      <c r="S847" s="20" t="str">
        <f>VLOOKUP(N847,Клиенты_[],8,FALSE)</f>
        <v>Самуил</v>
      </c>
      <c r="T847" s="20">
        <f t="shared" si="145"/>
        <v>2</v>
      </c>
      <c r="U847" s="20">
        <f t="shared" si="146"/>
        <v>697</v>
      </c>
      <c r="V847" s="20">
        <f t="shared" si="147"/>
        <v>348.5</v>
      </c>
      <c r="W847" s="20">
        <f t="shared" si="148"/>
        <v>314</v>
      </c>
      <c r="X847" s="20">
        <f t="shared" si="139"/>
        <v>0.5</v>
      </c>
    </row>
    <row r="848" spans="1:24" x14ac:dyDescent="0.3">
      <c r="A848">
        <v>847</v>
      </c>
      <c r="B848">
        <v>206</v>
      </c>
      <c r="C848" t="str">
        <f>VLOOKUP(Продажи_[[#This Row],[id товара]],Товары_[],3,FALSE)</f>
        <v>Домик в деревне</v>
      </c>
      <c r="D848" t="str">
        <f>VLOOKUP(Продажи_[[#This Row],[id товара]],Товары_[],2,FALSE)</f>
        <v>Молоко</v>
      </c>
      <c r="E848" s="22">
        <v>93</v>
      </c>
      <c r="F848" s="21">
        <f t="shared" si="140"/>
        <v>294.95238095238096</v>
      </c>
      <c r="G848" s="26">
        <f t="shared" si="141"/>
        <v>-0.68469486599935425</v>
      </c>
      <c r="H848" s="31">
        <f t="shared" si="142"/>
        <v>274.77777777777777</v>
      </c>
      <c r="I848" s="26">
        <f t="shared" si="143"/>
        <v>-0.66154468257177523</v>
      </c>
      <c r="J848">
        <v>2</v>
      </c>
      <c r="K848" s="22">
        <v>186</v>
      </c>
      <c r="L848" s="1">
        <v>45154</v>
      </c>
      <c r="M848" t="s">
        <v>76</v>
      </c>
      <c r="N848">
        <v>155</v>
      </c>
      <c r="O848" t="str">
        <f>VLOOKUP(N848,Клиенты_[],4,FALSE)</f>
        <v>нет</v>
      </c>
      <c r="P848" s="35">
        <f>VLOOKUP(N848,Клиенты_[],5,FALSE)</f>
        <v>44564</v>
      </c>
      <c r="Q848" s="23">
        <f t="shared" si="144"/>
        <v>590</v>
      </c>
      <c r="R848" t="str">
        <f>VLOOKUP(N848,Клиенты_[],7,FALSE)</f>
        <v>Украина</v>
      </c>
      <c r="S848" s="20" t="str">
        <f>VLOOKUP(N848,Клиенты_[],8,FALSE)</f>
        <v>Игорь</v>
      </c>
      <c r="T848" s="20">
        <f t="shared" si="145"/>
        <v>1</v>
      </c>
      <c r="U848" s="20">
        <f t="shared" si="146"/>
        <v>186</v>
      </c>
      <c r="V848" s="20">
        <f t="shared" si="147"/>
        <v>186</v>
      </c>
      <c r="W848" s="20">
        <f t="shared" si="148"/>
        <v>187</v>
      </c>
      <c r="X848" s="20">
        <f t="shared" si="139"/>
        <v>1</v>
      </c>
    </row>
    <row r="849" spans="1:24" x14ac:dyDescent="0.3">
      <c r="A849">
        <v>514</v>
      </c>
      <c r="B849">
        <v>477</v>
      </c>
      <c r="C849" t="str">
        <f>VLOOKUP(Продажи_[[#This Row],[id товара]],Товары_[],3,FALSE)</f>
        <v>Борилла</v>
      </c>
      <c r="D849" t="str">
        <f>VLOOKUP(Продажи_[[#This Row],[id товара]],Товары_[],2,FALSE)</f>
        <v>Макароны</v>
      </c>
      <c r="E849" s="22">
        <v>117</v>
      </c>
      <c r="F849" s="21">
        <f t="shared" si="140"/>
        <v>265.47674418604652</v>
      </c>
      <c r="G849" s="26">
        <f t="shared" si="141"/>
        <v>-0.559283430423547</v>
      </c>
      <c r="H849" s="31">
        <f t="shared" si="142"/>
        <v>236.27586206896552</v>
      </c>
      <c r="I849" s="26">
        <f t="shared" si="143"/>
        <v>-0.50481611208406307</v>
      </c>
      <c r="J849">
        <v>3</v>
      </c>
      <c r="K849" s="22">
        <v>351</v>
      </c>
      <c r="L849" s="1">
        <v>45247</v>
      </c>
      <c r="M849" t="s">
        <v>83</v>
      </c>
      <c r="N849">
        <v>450</v>
      </c>
      <c r="O849" t="str">
        <f>VLOOKUP(N849,Клиенты_[],4,FALSE)</f>
        <v>да</v>
      </c>
      <c r="P849" s="35">
        <f>VLOOKUP(N849,Клиенты_[],5,FALSE)</f>
        <v>44619</v>
      </c>
      <c r="Q849" s="23">
        <f t="shared" si="144"/>
        <v>628</v>
      </c>
      <c r="R849" t="str">
        <f>VLOOKUP(N849,Клиенты_[],7,FALSE)</f>
        <v>Россия</v>
      </c>
      <c r="S849" s="20" t="str">
        <f>VLOOKUP(N849,Клиенты_[],8,FALSE)</f>
        <v>Самуил</v>
      </c>
      <c r="T849" s="20">
        <f t="shared" si="145"/>
        <v>2</v>
      </c>
      <c r="U849" s="20">
        <f t="shared" si="146"/>
        <v>697</v>
      </c>
      <c r="V849" s="20">
        <f t="shared" si="147"/>
        <v>348.5</v>
      </c>
      <c r="W849" s="20">
        <f t="shared" si="148"/>
        <v>314</v>
      </c>
      <c r="X849" s="20">
        <f t="shared" si="139"/>
        <v>0.5</v>
      </c>
    </row>
    <row r="850" spans="1:24" x14ac:dyDescent="0.3">
      <c r="A850">
        <v>849</v>
      </c>
      <c r="B850">
        <v>59</v>
      </c>
      <c r="C850" t="str">
        <f>VLOOKUP(Продажи_[[#This Row],[id товара]],Товары_[],3,FALSE)</f>
        <v>Продимекс</v>
      </c>
      <c r="D850" t="str">
        <f>VLOOKUP(Продажи_[[#This Row],[id товара]],Товары_[],2,FALSE)</f>
        <v>Сахар</v>
      </c>
      <c r="E850" s="22">
        <v>150</v>
      </c>
      <c r="F850" s="21">
        <f t="shared" si="140"/>
        <v>252.76271186440678</v>
      </c>
      <c r="G850" s="26">
        <f t="shared" si="141"/>
        <v>-0.40655803661235168</v>
      </c>
      <c r="H850" s="31">
        <f t="shared" si="142"/>
        <v>240.5</v>
      </c>
      <c r="I850" s="26">
        <f t="shared" si="143"/>
        <v>-0.37629937629937626</v>
      </c>
      <c r="J850">
        <v>4</v>
      </c>
      <c r="K850" s="22">
        <v>600</v>
      </c>
      <c r="L850" s="1">
        <v>45134</v>
      </c>
      <c r="M850" t="s">
        <v>76</v>
      </c>
      <c r="N850">
        <v>343</v>
      </c>
      <c r="O850" t="str">
        <f>VLOOKUP(N850,Клиенты_[],4,FALSE)</f>
        <v>нет</v>
      </c>
      <c r="P850" s="35">
        <f>VLOOKUP(N850,Клиенты_[],5,FALSE)</f>
        <v>44874</v>
      </c>
      <c r="Q850" s="23">
        <f t="shared" si="144"/>
        <v>260</v>
      </c>
      <c r="R850" t="str">
        <f>VLOOKUP(N850,Клиенты_[],7,FALSE)</f>
        <v>Украина</v>
      </c>
      <c r="S850" s="20" t="str">
        <f>VLOOKUP(N850,Клиенты_[],8,FALSE)</f>
        <v>Амвросий</v>
      </c>
      <c r="T850" s="20">
        <f t="shared" si="145"/>
        <v>2</v>
      </c>
      <c r="U850" s="20">
        <f t="shared" si="146"/>
        <v>1908</v>
      </c>
      <c r="V850" s="20">
        <f t="shared" si="147"/>
        <v>954</v>
      </c>
      <c r="W850" s="20">
        <f t="shared" si="148"/>
        <v>187</v>
      </c>
      <c r="X850" s="20">
        <f t="shared" si="139"/>
        <v>0.5</v>
      </c>
    </row>
    <row r="851" spans="1:24" x14ac:dyDescent="0.3">
      <c r="A851">
        <v>850</v>
      </c>
      <c r="B851">
        <v>16</v>
      </c>
      <c r="C851" t="str">
        <f>VLOOKUP(Продажи_[[#This Row],[id товара]],Товары_[],3,FALSE)</f>
        <v>Сырная долина</v>
      </c>
      <c r="D851" t="str">
        <f>VLOOKUP(Продажи_[[#This Row],[id товара]],Товары_[],2,FALSE)</f>
        <v>Сыр</v>
      </c>
      <c r="E851" s="22">
        <v>207</v>
      </c>
      <c r="F851" s="21">
        <f t="shared" si="140"/>
        <v>262.63492063492066</v>
      </c>
      <c r="G851" s="26">
        <f t="shared" si="141"/>
        <v>-0.21183367581288537</v>
      </c>
      <c r="H851" s="31">
        <f t="shared" si="142"/>
        <v>271</v>
      </c>
      <c r="I851" s="26">
        <f t="shared" si="143"/>
        <v>-0.23616236162361626</v>
      </c>
      <c r="J851">
        <v>2</v>
      </c>
      <c r="K851" s="22">
        <v>414</v>
      </c>
      <c r="L851" s="1">
        <v>45251</v>
      </c>
      <c r="M851" t="s">
        <v>74</v>
      </c>
      <c r="N851">
        <v>26</v>
      </c>
      <c r="O851" t="str">
        <f>VLOOKUP(N851,Клиенты_[],4,FALSE)</f>
        <v>да</v>
      </c>
      <c r="P851" s="35">
        <f>VLOOKUP(N851,Клиенты_[],5,FALSE)</f>
        <v>44819</v>
      </c>
      <c r="Q851" s="23">
        <f t="shared" si="144"/>
        <v>432</v>
      </c>
      <c r="R851" t="str">
        <f>VLOOKUP(N851,Клиенты_[],7,FALSE)</f>
        <v>Таджикистан</v>
      </c>
      <c r="S851" s="20" t="str">
        <f>VLOOKUP(N851,Клиенты_[],8,FALSE)</f>
        <v>Леон</v>
      </c>
      <c r="T851" s="20">
        <f t="shared" si="145"/>
        <v>2</v>
      </c>
      <c r="U851" s="20">
        <f t="shared" si="146"/>
        <v>1254</v>
      </c>
      <c r="V851" s="20">
        <f t="shared" si="147"/>
        <v>627</v>
      </c>
      <c r="W851" s="20">
        <f t="shared" si="148"/>
        <v>186</v>
      </c>
      <c r="X851" s="20">
        <f t="shared" si="139"/>
        <v>0.5</v>
      </c>
    </row>
    <row r="852" spans="1:24" x14ac:dyDescent="0.3">
      <c r="A852">
        <v>851</v>
      </c>
      <c r="B852">
        <v>220</v>
      </c>
      <c r="C852" t="str">
        <f>VLOOKUP(Продажи_[[#This Row],[id товара]],Товары_[],3,FALSE)</f>
        <v>Тесс</v>
      </c>
      <c r="D852" t="str">
        <f>VLOOKUP(Продажи_[[#This Row],[id товара]],Товары_[],2,FALSE)</f>
        <v>Чай</v>
      </c>
      <c r="E852" s="22">
        <v>305</v>
      </c>
      <c r="F852" s="21">
        <f t="shared" si="140"/>
        <v>271.18181818181819</v>
      </c>
      <c r="G852" s="26">
        <f t="shared" si="141"/>
        <v>0.12470667113643974</v>
      </c>
      <c r="H852" s="31">
        <f t="shared" si="142"/>
        <v>281.75</v>
      </c>
      <c r="I852" s="26">
        <f t="shared" si="143"/>
        <v>8.2519964507542065E-2</v>
      </c>
      <c r="J852">
        <v>4</v>
      </c>
      <c r="K852" s="22">
        <v>1220</v>
      </c>
      <c r="L852" s="1">
        <v>45056</v>
      </c>
      <c r="M852" t="s">
        <v>71</v>
      </c>
      <c r="N852">
        <v>306</v>
      </c>
      <c r="O852" t="str">
        <f>VLOOKUP(N852,Клиенты_[],4,FALSE)</f>
        <v>да</v>
      </c>
      <c r="P852" s="35">
        <f>VLOOKUP(N852,Клиенты_[],5,FALSE)</f>
        <v>44872</v>
      </c>
      <c r="Q852" s="23">
        <f t="shared" si="144"/>
        <v>184</v>
      </c>
      <c r="R852" t="str">
        <f>VLOOKUP(N852,Клиенты_[],7,FALSE)</f>
        <v>Украина</v>
      </c>
      <c r="S852" s="20" t="str">
        <f>VLOOKUP(N852,Клиенты_[],8,FALSE)</f>
        <v>Силантий</v>
      </c>
      <c r="T852" s="20">
        <f t="shared" si="145"/>
        <v>3</v>
      </c>
      <c r="U852" s="20">
        <f t="shared" si="146"/>
        <v>2276</v>
      </c>
      <c r="V852" s="20">
        <f t="shared" si="147"/>
        <v>758.66666666666663</v>
      </c>
      <c r="W852" s="20">
        <f t="shared" si="148"/>
        <v>187</v>
      </c>
      <c r="X852" s="20">
        <f t="shared" si="139"/>
        <v>0.33333333333333331</v>
      </c>
    </row>
    <row r="853" spans="1:24" x14ac:dyDescent="0.3">
      <c r="A853">
        <v>852</v>
      </c>
      <c r="B853">
        <v>474</v>
      </c>
      <c r="C853" t="str">
        <f>VLOOKUP(Продажи_[[#This Row],[id товара]],Товары_[],3,FALSE)</f>
        <v>Простоквашино</v>
      </c>
      <c r="D853" t="str">
        <f>VLOOKUP(Продажи_[[#This Row],[id товара]],Товары_[],2,FALSE)</f>
        <v>Молоко</v>
      </c>
      <c r="E853" s="22">
        <v>171</v>
      </c>
      <c r="F853" s="21">
        <f t="shared" si="140"/>
        <v>294.95238095238096</v>
      </c>
      <c r="G853" s="26">
        <f t="shared" si="141"/>
        <v>-0.42024539877300615</v>
      </c>
      <c r="H853" s="31">
        <f t="shared" si="142"/>
        <v>318.81818181818181</v>
      </c>
      <c r="I853" s="26">
        <f t="shared" si="143"/>
        <v>-0.46364414029084688</v>
      </c>
      <c r="J853">
        <v>3</v>
      </c>
      <c r="K853" s="22">
        <v>513</v>
      </c>
      <c r="L853" s="1">
        <v>44985</v>
      </c>
      <c r="M853" t="s">
        <v>74</v>
      </c>
      <c r="N853">
        <v>260</v>
      </c>
      <c r="O853" t="str">
        <f>VLOOKUP(N853,Клиенты_[],4,FALSE)</f>
        <v>да</v>
      </c>
      <c r="P853" s="35">
        <f>VLOOKUP(N853,Клиенты_[],5,FALSE)</f>
        <v>44729</v>
      </c>
      <c r="Q853" s="23">
        <f t="shared" si="144"/>
        <v>256</v>
      </c>
      <c r="R853" t="str">
        <f>VLOOKUP(N853,Клиенты_[],7,FALSE)</f>
        <v>Украина</v>
      </c>
      <c r="S853" s="20" t="str">
        <f>VLOOKUP(N853,Клиенты_[],8,FALSE)</f>
        <v>Ксения</v>
      </c>
      <c r="T853" s="20">
        <f t="shared" si="145"/>
        <v>2</v>
      </c>
      <c r="U853" s="20">
        <f t="shared" si="146"/>
        <v>833</v>
      </c>
      <c r="V853" s="20">
        <f t="shared" si="147"/>
        <v>416.5</v>
      </c>
      <c r="W853" s="20">
        <f t="shared" si="148"/>
        <v>187</v>
      </c>
      <c r="X853" s="20">
        <f t="shared" si="139"/>
        <v>0.5</v>
      </c>
    </row>
    <row r="854" spans="1:24" x14ac:dyDescent="0.3">
      <c r="A854">
        <v>853</v>
      </c>
      <c r="B854">
        <v>118</v>
      </c>
      <c r="C854" t="str">
        <f>VLOOKUP(Продажи_[[#This Row],[id товара]],Товары_[],3,FALSE)</f>
        <v>Продимекс</v>
      </c>
      <c r="D854" t="str">
        <f>VLOOKUP(Продажи_[[#This Row],[id товара]],Товары_[],2,FALSE)</f>
        <v>Сахар</v>
      </c>
      <c r="E854" s="22">
        <v>466</v>
      </c>
      <c r="F854" s="21">
        <f t="shared" si="140"/>
        <v>252.76271186440678</v>
      </c>
      <c r="G854" s="26">
        <f t="shared" si="141"/>
        <v>0.84362636625762755</v>
      </c>
      <c r="H854" s="31">
        <f t="shared" si="142"/>
        <v>240.5</v>
      </c>
      <c r="I854" s="26">
        <f t="shared" si="143"/>
        <v>0.93762993762993774</v>
      </c>
      <c r="J854">
        <v>3</v>
      </c>
      <c r="K854" s="22">
        <v>1398</v>
      </c>
      <c r="L854" s="1">
        <v>44980</v>
      </c>
      <c r="M854" t="s">
        <v>79</v>
      </c>
      <c r="N854">
        <v>188</v>
      </c>
      <c r="O854" t="str">
        <f>VLOOKUP(N854,Клиенты_[],4,FALSE)</f>
        <v>нет</v>
      </c>
      <c r="P854" s="35">
        <f>VLOOKUP(N854,Клиенты_[],5,FALSE)</f>
        <v>44801</v>
      </c>
      <c r="Q854" s="23">
        <f t="shared" si="144"/>
        <v>179</v>
      </c>
      <c r="R854" t="str">
        <f>VLOOKUP(N854,Клиенты_[],7,FALSE)</f>
        <v>Таджикистан</v>
      </c>
      <c r="S854" s="20" t="str">
        <f>VLOOKUP(N854,Клиенты_[],8,FALSE)</f>
        <v>Харлампий</v>
      </c>
      <c r="T854" s="20">
        <f t="shared" si="145"/>
        <v>2</v>
      </c>
      <c r="U854" s="20">
        <f t="shared" si="146"/>
        <v>1553</v>
      </c>
      <c r="V854" s="20">
        <f t="shared" si="147"/>
        <v>776.5</v>
      </c>
      <c r="W854" s="20">
        <f t="shared" si="148"/>
        <v>186</v>
      </c>
      <c r="X854" s="20">
        <f t="shared" si="139"/>
        <v>0.5</v>
      </c>
    </row>
    <row r="855" spans="1:24" x14ac:dyDescent="0.3">
      <c r="A855">
        <v>854</v>
      </c>
      <c r="B855">
        <v>207</v>
      </c>
      <c r="C855" t="str">
        <f>VLOOKUP(Продажи_[[#This Row],[id товара]],Товары_[],3,FALSE)</f>
        <v>Агросахар</v>
      </c>
      <c r="D855" t="str">
        <f>VLOOKUP(Продажи_[[#This Row],[id товара]],Товары_[],2,FALSE)</f>
        <v>Сахар</v>
      </c>
      <c r="E855" s="22">
        <v>57</v>
      </c>
      <c r="F855" s="21">
        <f t="shared" si="140"/>
        <v>252.76271186440678</v>
      </c>
      <c r="G855" s="26">
        <f t="shared" si="141"/>
        <v>-0.7744920539126936</v>
      </c>
      <c r="H855" s="31">
        <f t="shared" si="142"/>
        <v>215.85714285714286</v>
      </c>
      <c r="I855" s="26">
        <f t="shared" si="143"/>
        <v>-0.73593646591661144</v>
      </c>
      <c r="J855">
        <v>2</v>
      </c>
      <c r="K855" s="22">
        <v>114</v>
      </c>
      <c r="L855" s="1">
        <v>45344</v>
      </c>
      <c r="M855" t="s">
        <v>75</v>
      </c>
      <c r="N855">
        <v>152</v>
      </c>
      <c r="O855" t="str">
        <f>VLOOKUP(N855,Клиенты_[],4,FALSE)</f>
        <v>нет</v>
      </c>
      <c r="P855" s="35">
        <f>VLOOKUP(N855,Клиенты_[],5,FALSE)</f>
        <v>44791</v>
      </c>
      <c r="Q855" s="23">
        <f t="shared" si="144"/>
        <v>553</v>
      </c>
      <c r="R855" t="str">
        <f>VLOOKUP(N855,Клиенты_[],7,FALSE)</f>
        <v>Беларусь</v>
      </c>
      <c r="S855" s="20" t="str">
        <f>VLOOKUP(N855,Клиенты_[],8,FALSE)</f>
        <v>Вероника</v>
      </c>
      <c r="T855" s="20">
        <f t="shared" si="145"/>
        <v>3</v>
      </c>
      <c r="U855" s="20">
        <f t="shared" si="146"/>
        <v>2437</v>
      </c>
      <c r="V855" s="20">
        <f t="shared" si="147"/>
        <v>812.33333333333337</v>
      </c>
      <c r="W855" s="20">
        <f t="shared" si="148"/>
        <v>122</v>
      </c>
      <c r="X855" s="20">
        <f t="shared" si="139"/>
        <v>0.33333333333333331</v>
      </c>
    </row>
    <row r="856" spans="1:24" x14ac:dyDescent="0.3">
      <c r="A856">
        <v>855</v>
      </c>
      <c r="B856">
        <v>239</v>
      </c>
      <c r="C856" t="str">
        <f>VLOOKUP(Продажи_[[#This Row],[id товара]],Товары_[],3,FALSE)</f>
        <v>Эрманн</v>
      </c>
      <c r="D856" t="str">
        <f>VLOOKUP(Продажи_[[#This Row],[id товара]],Товары_[],2,FALSE)</f>
        <v>Йогурт</v>
      </c>
      <c r="E856" s="22">
        <v>397</v>
      </c>
      <c r="F856" s="21">
        <f t="shared" si="140"/>
        <v>263.25423728813558</v>
      </c>
      <c r="G856" s="26">
        <f t="shared" si="141"/>
        <v>0.50804790110739129</v>
      </c>
      <c r="H856" s="31">
        <f t="shared" si="142"/>
        <v>248.5</v>
      </c>
      <c r="I856" s="26">
        <f t="shared" si="143"/>
        <v>0.59758551307847085</v>
      </c>
      <c r="J856">
        <v>2</v>
      </c>
      <c r="K856" s="22">
        <v>794</v>
      </c>
      <c r="L856" s="1">
        <v>45398</v>
      </c>
      <c r="M856" t="s">
        <v>71</v>
      </c>
      <c r="N856">
        <v>65</v>
      </c>
      <c r="O856" t="str">
        <f>VLOOKUP(N856,Клиенты_[],4,FALSE)</f>
        <v>нет</v>
      </c>
      <c r="P856" s="35">
        <f>VLOOKUP(N856,Клиенты_[],5,FALSE)</f>
        <v>44623</v>
      </c>
      <c r="Q856" s="23">
        <f t="shared" si="144"/>
        <v>775</v>
      </c>
      <c r="R856" t="str">
        <f>VLOOKUP(N856,Клиенты_[],7,FALSE)</f>
        <v>Украина</v>
      </c>
      <c r="S856" s="20" t="str">
        <f>VLOOKUP(N856,Клиенты_[],8,FALSE)</f>
        <v>Жанна</v>
      </c>
      <c r="T856" s="20">
        <f t="shared" si="145"/>
        <v>4</v>
      </c>
      <c r="U856" s="20">
        <f t="shared" si="146"/>
        <v>3215</v>
      </c>
      <c r="V856" s="20">
        <f t="shared" si="147"/>
        <v>803.75</v>
      </c>
      <c r="W856" s="20">
        <f t="shared" si="148"/>
        <v>187</v>
      </c>
      <c r="X856" s="20">
        <f t="shared" si="139"/>
        <v>0.25</v>
      </c>
    </row>
    <row r="857" spans="1:24" x14ac:dyDescent="0.3">
      <c r="A857">
        <v>856</v>
      </c>
      <c r="B857">
        <v>367</v>
      </c>
      <c r="C857" t="str">
        <f>VLOOKUP(Продажи_[[#This Row],[id товара]],Товары_[],3,FALSE)</f>
        <v>Окраина</v>
      </c>
      <c r="D857" t="str">
        <f>VLOOKUP(Продажи_[[#This Row],[id товара]],Товары_[],2,FALSE)</f>
        <v>Колбаса</v>
      </c>
      <c r="E857" s="22">
        <v>289</v>
      </c>
      <c r="F857" s="21">
        <f t="shared" si="140"/>
        <v>286.92307692307691</v>
      </c>
      <c r="G857" s="26">
        <f t="shared" si="141"/>
        <v>7.238605898123307E-3</v>
      </c>
      <c r="H857" s="31">
        <f t="shared" si="142"/>
        <v>273.58333333333331</v>
      </c>
      <c r="I857" s="26">
        <f t="shared" si="143"/>
        <v>5.6350898568382712E-2</v>
      </c>
      <c r="J857">
        <v>1</v>
      </c>
      <c r="K857" s="22">
        <v>289</v>
      </c>
      <c r="L857" s="1">
        <v>45041</v>
      </c>
      <c r="M857" t="s">
        <v>67</v>
      </c>
      <c r="N857">
        <v>281</v>
      </c>
      <c r="O857" t="str">
        <f>VLOOKUP(N857,Клиенты_[],4,FALSE)</f>
        <v>нет</v>
      </c>
      <c r="P857" s="35">
        <f>VLOOKUP(N857,Клиенты_[],5,FALSE)</f>
        <v>44711</v>
      </c>
      <c r="Q857" s="23">
        <f t="shared" si="144"/>
        <v>330</v>
      </c>
      <c r="R857" t="str">
        <f>VLOOKUP(N857,Клиенты_[],7,FALSE)</f>
        <v>Узбекистан</v>
      </c>
      <c r="S857" s="20" t="str">
        <f>VLOOKUP(N857,Клиенты_[],8,FALSE)</f>
        <v>Евсей</v>
      </c>
      <c r="T857" s="20">
        <f t="shared" si="145"/>
        <v>3</v>
      </c>
      <c r="U857" s="20">
        <f t="shared" si="146"/>
        <v>3373</v>
      </c>
      <c r="V857" s="20">
        <f t="shared" si="147"/>
        <v>1124.3333333333333</v>
      </c>
      <c r="W857" s="20">
        <f t="shared" si="148"/>
        <v>191</v>
      </c>
      <c r="X857" s="20">
        <f t="shared" si="139"/>
        <v>0.33333333333333331</v>
      </c>
    </row>
    <row r="858" spans="1:24" x14ac:dyDescent="0.3">
      <c r="A858">
        <v>857</v>
      </c>
      <c r="B858">
        <v>87</v>
      </c>
      <c r="C858" t="str">
        <f>VLOOKUP(Продажи_[[#This Row],[id товара]],Товары_[],3,FALSE)</f>
        <v>Jacobs</v>
      </c>
      <c r="D858" t="str">
        <f>VLOOKUP(Продажи_[[#This Row],[id товара]],Товары_[],2,FALSE)</f>
        <v>Кофе</v>
      </c>
      <c r="E858" s="22">
        <v>191</v>
      </c>
      <c r="F858" s="21">
        <f t="shared" si="140"/>
        <v>249.02380952380952</v>
      </c>
      <c r="G858" s="26">
        <f t="shared" si="141"/>
        <v>-0.23300506740606175</v>
      </c>
      <c r="H858" s="31">
        <f t="shared" si="142"/>
        <v>276.21052631578948</v>
      </c>
      <c r="I858" s="26">
        <f t="shared" si="143"/>
        <v>-0.30849847560975607</v>
      </c>
      <c r="J858">
        <v>3</v>
      </c>
      <c r="K858" s="22">
        <v>573</v>
      </c>
      <c r="L858" s="1">
        <v>45125</v>
      </c>
      <c r="M858" t="s">
        <v>84</v>
      </c>
      <c r="N858">
        <v>430</v>
      </c>
      <c r="O858" t="str">
        <f>VLOOKUP(N858,Клиенты_[],4,FALSE)</f>
        <v>нет</v>
      </c>
      <c r="P858" s="35">
        <f>VLOOKUP(N858,Клиенты_[],5,FALSE)</f>
        <v>44799</v>
      </c>
      <c r="Q858" s="23">
        <f t="shared" si="144"/>
        <v>326</v>
      </c>
      <c r="R858" t="str">
        <f>VLOOKUP(N858,Клиенты_[],7,FALSE)</f>
        <v>Таджикистан</v>
      </c>
      <c r="S858" s="20" t="str">
        <f>VLOOKUP(N858,Клиенты_[],8,FALSE)</f>
        <v>Любосмысл</v>
      </c>
      <c r="T858" s="20">
        <f t="shared" si="145"/>
        <v>1</v>
      </c>
      <c r="U858" s="20">
        <f t="shared" si="146"/>
        <v>573</v>
      </c>
      <c r="V858" s="20">
        <f t="shared" si="147"/>
        <v>573</v>
      </c>
      <c r="W858" s="20">
        <f t="shared" si="148"/>
        <v>186</v>
      </c>
      <c r="X858" s="20">
        <f t="shared" si="139"/>
        <v>1</v>
      </c>
    </row>
    <row r="859" spans="1:24" x14ac:dyDescent="0.3">
      <c r="A859">
        <v>858</v>
      </c>
      <c r="B859">
        <v>309</v>
      </c>
      <c r="C859" t="str">
        <f>VLOOKUP(Продажи_[[#This Row],[id товара]],Товары_[],3,FALSE)</f>
        <v>Рот Фронт</v>
      </c>
      <c r="D859" t="str">
        <f>VLOOKUP(Продажи_[[#This Row],[id товара]],Товары_[],2,FALSE)</f>
        <v>Конфеты</v>
      </c>
      <c r="E859" s="22">
        <v>244</v>
      </c>
      <c r="F859" s="21">
        <f t="shared" si="140"/>
        <v>267.85483870967744</v>
      </c>
      <c r="G859" s="26">
        <f t="shared" si="141"/>
        <v>-8.9058830613596762E-2</v>
      </c>
      <c r="H859" s="31">
        <f t="shared" si="142"/>
        <v>288.23809523809524</v>
      </c>
      <c r="I859" s="26">
        <f t="shared" si="143"/>
        <v>-0.15347761440607965</v>
      </c>
      <c r="J859">
        <v>3</v>
      </c>
      <c r="K859" s="22">
        <v>732</v>
      </c>
      <c r="L859" s="1">
        <v>45374</v>
      </c>
      <c r="M859" t="s">
        <v>81</v>
      </c>
      <c r="N859">
        <v>299</v>
      </c>
      <c r="O859" t="str">
        <f>VLOOKUP(N859,Клиенты_[],4,FALSE)</f>
        <v>нет</v>
      </c>
      <c r="P859" s="35">
        <f>VLOOKUP(N859,Клиенты_[],5,FALSE)</f>
        <v>44666</v>
      </c>
      <c r="Q859" s="23">
        <f t="shared" si="144"/>
        <v>708</v>
      </c>
      <c r="R859" t="str">
        <f>VLOOKUP(N859,Клиенты_[],7,FALSE)</f>
        <v>Украина</v>
      </c>
      <c r="S859" s="20" t="str">
        <f>VLOOKUP(N859,Клиенты_[],8,FALSE)</f>
        <v>Анисим</v>
      </c>
      <c r="T859" s="20">
        <f t="shared" si="145"/>
        <v>2</v>
      </c>
      <c r="U859" s="20">
        <f t="shared" si="146"/>
        <v>1222</v>
      </c>
      <c r="V859" s="20">
        <f t="shared" si="147"/>
        <v>611</v>
      </c>
      <c r="W859" s="20">
        <f t="shared" si="148"/>
        <v>187</v>
      </c>
      <c r="X859" s="20">
        <f t="shared" si="139"/>
        <v>0.5</v>
      </c>
    </row>
    <row r="860" spans="1:24" x14ac:dyDescent="0.3">
      <c r="A860">
        <v>859</v>
      </c>
      <c r="B860">
        <v>271</v>
      </c>
      <c r="C860" t="str">
        <f>VLOOKUP(Продажи_[[#This Row],[id товара]],Товары_[],3,FALSE)</f>
        <v>Сырная долина</v>
      </c>
      <c r="D860" t="str">
        <f>VLOOKUP(Продажи_[[#This Row],[id товара]],Товары_[],2,FALSE)</f>
        <v>Сыр</v>
      </c>
      <c r="E860" s="22">
        <v>392</v>
      </c>
      <c r="F860" s="21">
        <f t="shared" si="140"/>
        <v>262.63492063492066</v>
      </c>
      <c r="G860" s="26">
        <f t="shared" si="141"/>
        <v>0.49256617913695133</v>
      </c>
      <c r="H860" s="31">
        <f t="shared" si="142"/>
        <v>271</v>
      </c>
      <c r="I860" s="26">
        <f t="shared" si="143"/>
        <v>0.44649446494464939</v>
      </c>
      <c r="J860">
        <v>3</v>
      </c>
      <c r="K860" s="22">
        <v>1176</v>
      </c>
      <c r="L860" s="1">
        <v>45103</v>
      </c>
      <c r="M860" t="s">
        <v>77</v>
      </c>
      <c r="N860">
        <v>132</v>
      </c>
      <c r="O860" t="str">
        <f>VLOOKUP(N860,Клиенты_[],4,FALSE)</f>
        <v>да</v>
      </c>
      <c r="P860" s="35">
        <f>VLOOKUP(N860,Клиенты_[],5,FALSE)</f>
        <v>44601</v>
      </c>
      <c r="Q860" s="23">
        <f t="shared" si="144"/>
        <v>502</v>
      </c>
      <c r="R860" t="str">
        <f>VLOOKUP(N860,Клиенты_[],7,FALSE)</f>
        <v>Украина</v>
      </c>
      <c r="S860" s="20" t="str">
        <f>VLOOKUP(N860,Клиенты_[],8,FALSE)</f>
        <v>Софон</v>
      </c>
      <c r="T860" s="20">
        <f t="shared" si="145"/>
        <v>3</v>
      </c>
      <c r="U860" s="20">
        <f t="shared" si="146"/>
        <v>2270</v>
      </c>
      <c r="V860" s="20">
        <f t="shared" si="147"/>
        <v>756.66666666666663</v>
      </c>
      <c r="W860" s="20">
        <f t="shared" si="148"/>
        <v>187</v>
      </c>
      <c r="X860" s="20">
        <f t="shared" si="139"/>
        <v>0.33333333333333331</v>
      </c>
    </row>
    <row r="861" spans="1:24" x14ac:dyDescent="0.3">
      <c r="A861">
        <v>860</v>
      </c>
      <c r="B861">
        <v>354</v>
      </c>
      <c r="C861" t="str">
        <f>VLOOKUP(Продажи_[[#This Row],[id товара]],Товары_[],3,FALSE)</f>
        <v>Lipton</v>
      </c>
      <c r="D861" t="str">
        <f>VLOOKUP(Продажи_[[#This Row],[id товара]],Товары_[],2,FALSE)</f>
        <v>Чай</v>
      </c>
      <c r="E861" s="22">
        <v>493</v>
      </c>
      <c r="F861" s="21">
        <f t="shared" si="140"/>
        <v>271.18181818181819</v>
      </c>
      <c r="G861" s="26">
        <f t="shared" si="141"/>
        <v>0.81796848809922884</v>
      </c>
      <c r="H861" s="31">
        <f t="shared" si="142"/>
        <v>260.15789473684208</v>
      </c>
      <c r="I861" s="26">
        <f t="shared" si="143"/>
        <v>0.89500303459437602</v>
      </c>
      <c r="J861">
        <v>2</v>
      </c>
      <c r="K861" s="22">
        <v>986</v>
      </c>
      <c r="L861" s="1">
        <v>45320</v>
      </c>
      <c r="M861" t="s">
        <v>80</v>
      </c>
      <c r="N861">
        <v>68</v>
      </c>
      <c r="O861" t="str">
        <f>VLOOKUP(N861,Клиенты_[],4,FALSE)</f>
        <v>да</v>
      </c>
      <c r="P861" s="35">
        <f>VLOOKUP(N861,Клиенты_[],5,FALSE)</f>
        <v>44882</v>
      </c>
      <c r="Q861" s="23">
        <f t="shared" si="144"/>
        <v>438</v>
      </c>
      <c r="R861" t="str">
        <f>VLOOKUP(N861,Клиенты_[],7,FALSE)</f>
        <v>Узбекистан</v>
      </c>
      <c r="S861" s="20" t="str">
        <f>VLOOKUP(N861,Клиенты_[],8,FALSE)</f>
        <v>Иванна</v>
      </c>
      <c r="T861" s="20">
        <f t="shared" si="145"/>
        <v>3</v>
      </c>
      <c r="U861" s="20">
        <f t="shared" si="146"/>
        <v>3016</v>
      </c>
      <c r="V861" s="20">
        <f t="shared" si="147"/>
        <v>1005.3333333333334</v>
      </c>
      <c r="W861" s="20">
        <f t="shared" si="148"/>
        <v>191</v>
      </c>
      <c r="X861" s="20">
        <f t="shared" si="139"/>
        <v>0.33333333333333331</v>
      </c>
    </row>
    <row r="862" spans="1:24" x14ac:dyDescent="0.3">
      <c r="A862">
        <v>861</v>
      </c>
      <c r="B862">
        <v>266</v>
      </c>
      <c r="C862" t="str">
        <f>VLOOKUP(Продажи_[[#This Row],[id товара]],Товары_[],3,FALSE)</f>
        <v>Меридиан</v>
      </c>
      <c r="D862" t="str">
        <f>VLOOKUP(Продажи_[[#This Row],[id товара]],Товары_[],2,FALSE)</f>
        <v>Рыба</v>
      </c>
      <c r="E862" s="22">
        <v>339</v>
      </c>
      <c r="F862" s="21">
        <f t="shared" si="140"/>
        <v>258.5128205128205</v>
      </c>
      <c r="G862" s="26">
        <f t="shared" si="141"/>
        <v>0.31134695496925224</v>
      </c>
      <c r="H862" s="31">
        <f t="shared" si="142"/>
        <v>260.64705882352939</v>
      </c>
      <c r="I862" s="26">
        <f t="shared" si="143"/>
        <v>0.30060934326337185</v>
      </c>
      <c r="J862">
        <v>5</v>
      </c>
      <c r="K862" s="22">
        <v>1695</v>
      </c>
      <c r="L862" s="1">
        <v>45358</v>
      </c>
      <c r="M862" t="s">
        <v>67</v>
      </c>
      <c r="N862">
        <v>42</v>
      </c>
      <c r="O862" t="str">
        <f>VLOOKUP(N862,Клиенты_[],4,FALSE)</f>
        <v>да</v>
      </c>
      <c r="P862" s="35">
        <f>VLOOKUP(N862,Клиенты_[],5,FALSE)</f>
        <v>44783</v>
      </c>
      <c r="Q862" s="23">
        <f t="shared" si="144"/>
        <v>575</v>
      </c>
      <c r="R862" t="str">
        <f>VLOOKUP(N862,Клиенты_[],7,FALSE)</f>
        <v>Таджикистан</v>
      </c>
      <c r="S862" s="20" t="str">
        <f>VLOOKUP(N862,Клиенты_[],8,FALSE)</f>
        <v>Панфил</v>
      </c>
      <c r="T862" s="20">
        <f t="shared" si="145"/>
        <v>7</v>
      </c>
      <c r="U862" s="20">
        <f t="shared" si="146"/>
        <v>6110</v>
      </c>
      <c r="V862" s="20">
        <f t="shared" si="147"/>
        <v>872.85714285714289</v>
      </c>
      <c r="W862" s="20">
        <f t="shared" si="148"/>
        <v>186</v>
      </c>
      <c r="X862" s="20">
        <f t="shared" si="139"/>
        <v>0.14285714285714285</v>
      </c>
    </row>
    <row r="863" spans="1:24" x14ac:dyDescent="0.3">
      <c r="A863">
        <v>862</v>
      </c>
      <c r="B863">
        <v>441</v>
      </c>
      <c r="C863" t="str">
        <f>VLOOKUP(Продажи_[[#This Row],[id товара]],Товары_[],3,FALSE)</f>
        <v>Lipton</v>
      </c>
      <c r="D863" t="str">
        <f>VLOOKUP(Продажи_[[#This Row],[id товара]],Товары_[],2,FALSE)</f>
        <v>Чай</v>
      </c>
      <c r="E863" s="22">
        <v>316</v>
      </c>
      <c r="F863" s="21">
        <f t="shared" si="140"/>
        <v>271.18181818181819</v>
      </c>
      <c r="G863" s="26">
        <f t="shared" si="141"/>
        <v>0.16526986255447529</v>
      </c>
      <c r="H863" s="31">
        <f t="shared" si="142"/>
        <v>260.15789473684208</v>
      </c>
      <c r="I863" s="26">
        <f t="shared" si="143"/>
        <v>0.21464697552093881</v>
      </c>
      <c r="J863">
        <v>4</v>
      </c>
      <c r="K863" s="22">
        <v>1264</v>
      </c>
      <c r="L863" s="1">
        <v>45410</v>
      </c>
      <c r="M863" t="s">
        <v>79</v>
      </c>
      <c r="N863">
        <v>488</v>
      </c>
      <c r="O863" t="str">
        <f>VLOOKUP(N863,Клиенты_[],4,FALSE)</f>
        <v>да</v>
      </c>
      <c r="P863" s="35">
        <f>VLOOKUP(N863,Клиенты_[],5,FALSE)</f>
        <v>44738</v>
      </c>
      <c r="Q863" s="23">
        <f t="shared" si="144"/>
        <v>672</v>
      </c>
      <c r="R863" t="str">
        <f>VLOOKUP(N863,Клиенты_[],7,FALSE)</f>
        <v>Беларусь</v>
      </c>
      <c r="S863" s="20" t="str">
        <f>VLOOKUP(N863,Клиенты_[],8,FALSE)</f>
        <v>Ольга</v>
      </c>
      <c r="T863" s="20">
        <f t="shared" si="145"/>
        <v>1</v>
      </c>
      <c r="U863" s="20">
        <f t="shared" si="146"/>
        <v>1264</v>
      </c>
      <c r="V863" s="20">
        <f t="shared" si="147"/>
        <v>1264</v>
      </c>
      <c r="W863" s="20">
        <f t="shared" si="148"/>
        <v>122</v>
      </c>
      <c r="X863" s="20">
        <f t="shared" si="139"/>
        <v>1</v>
      </c>
    </row>
    <row r="864" spans="1:24" x14ac:dyDescent="0.3">
      <c r="A864">
        <v>863</v>
      </c>
      <c r="B864">
        <v>245</v>
      </c>
      <c r="C864" t="str">
        <f>VLOOKUP(Продажи_[[#This Row],[id товара]],Товары_[],3,FALSE)</f>
        <v>Продимекс</v>
      </c>
      <c r="D864" t="str">
        <f>VLOOKUP(Продажи_[[#This Row],[id товара]],Товары_[],2,FALSE)</f>
        <v>Сахар</v>
      </c>
      <c r="E864" s="22">
        <v>284</v>
      </c>
      <c r="F864" s="21">
        <f t="shared" si="140"/>
        <v>252.76271186440678</v>
      </c>
      <c r="G864" s="26">
        <f t="shared" si="141"/>
        <v>0.12358345068061416</v>
      </c>
      <c r="H864" s="31">
        <f t="shared" si="142"/>
        <v>240.5</v>
      </c>
      <c r="I864" s="26">
        <f t="shared" si="143"/>
        <v>0.18087318087318094</v>
      </c>
      <c r="J864">
        <v>4</v>
      </c>
      <c r="K864" s="22">
        <v>1136</v>
      </c>
      <c r="L864" s="1">
        <v>45405</v>
      </c>
      <c r="M864" t="s">
        <v>72</v>
      </c>
      <c r="N864">
        <v>324</v>
      </c>
      <c r="O864" t="str">
        <f>VLOOKUP(N864,Клиенты_[],4,FALSE)</f>
        <v>нет</v>
      </c>
      <c r="P864" s="35">
        <f>VLOOKUP(N864,Клиенты_[],5,FALSE)</f>
        <v>44761</v>
      </c>
      <c r="Q864" s="23">
        <f t="shared" si="144"/>
        <v>644</v>
      </c>
      <c r="R864" t="str">
        <f>VLOOKUP(N864,Клиенты_[],7,FALSE)</f>
        <v>Узбекистан</v>
      </c>
      <c r="S864" s="20" t="str">
        <f>VLOOKUP(N864,Клиенты_[],8,FALSE)</f>
        <v>Касьян</v>
      </c>
      <c r="T864" s="20">
        <f t="shared" si="145"/>
        <v>3</v>
      </c>
      <c r="U864" s="20">
        <f t="shared" si="146"/>
        <v>2531</v>
      </c>
      <c r="V864" s="20">
        <f t="shared" si="147"/>
        <v>843.66666666666663</v>
      </c>
      <c r="W864" s="20">
        <f t="shared" si="148"/>
        <v>191</v>
      </c>
      <c r="X864" s="20">
        <f t="shared" si="139"/>
        <v>0.33333333333333331</v>
      </c>
    </row>
    <row r="865" spans="1:24" x14ac:dyDescent="0.3">
      <c r="A865">
        <v>29</v>
      </c>
      <c r="B865">
        <v>181</v>
      </c>
      <c r="C865" t="str">
        <f>VLOOKUP(Продажи_[[#This Row],[id товара]],Товары_[],3,FALSE)</f>
        <v>Простоквашино</v>
      </c>
      <c r="D865" t="str">
        <f>VLOOKUP(Продажи_[[#This Row],[id товара]],Товары_[],2,FALSE)</f>
        <v>Молоко</v>
      </c>
      <c r="E865" s="22">
        <v>476</v>
      </c>
      <c r="F865" s="21">
        <f t="shared" si="140"/>
        <v>294.95238095238096</v>
      </c>
      <c r="G865" s="26">
        <f t="shared" si="141"/>
        <v>0.61381982563771387</v>
      </c>
      <c r="H865" s="31">
        <f t="shared" si="142"/>
        <v>318.81818181818181</v>
      </c>
      <c r="I865" s="26">
        <f t="shared" si="143"/>
        <v>0.49301397205588815</v>
      </c>
      <c r="J865">
        <v>4</v>
      </c>
      <c r="K865" s="22">
        <v>1904</v>
      </c>
      <c r="L865" s="1">
        <v>45040</v>
      </c>
      <c r="M865" t="s">
        <v>66</v>
      </c>
      <c r="N865">
        <v>451</v>
      </c>
      <c r="O865" t="str">
        <f>VLOOKUP(N865,Клиенты_[],4,FALSE)</f>
        <v>да</v>
      </c>
      <c r="P865" s="35">
        <f>VLOOKUP(N865,Клиенты_[],5,FALSE)</f>
        <v>44584</v>
      </c>
      <c r="Q865" s="23">
        <f t="shared" si="144"/>
        <v>456</v>
      </c>
      <c r="R865" t="str">
        <f>VLOOKUP(N865,Клиенты_[],7,FALSE)</f>
        <v>Россия</v>
      </c>
      <c r="S865" s="20" t="str">
        <f>VLOOKUP(N865,Клиенты_[],8,FALSE)</f>
        <v>Лукия</v>
      </c>
      <c r="T865" s="20">
        <f t="shared" si="145"/>
        <v>2</v>
      </c>
      <c r="U865" s="20">
        <f t="shared" si="146"/>
        <v>2038</v>
      </c>
      <c r="V865" s="20">
        <f t="shared" si="147"/>
        <v>1019</v>
      </c>
      <c r="W865" s="20">
        <f t="shared" si="148"/>
        <v>314</v>
      </c>
      <c r="X865" s="20">
        <f t="shared" si="139"/>
        <v>0.5</v>
      </c>
    </row>
    <row r="866" spans="1:24" x14ac:dyDescent="0.3">
      <c r="A866">
        <v>865</v>
      </c>
      <c r="B866">
        <v>176</v>
      </c>
      <c r="C866" t="str">
        <f>VLOOKUP(Продажи_[[#This Row],[id товара]],Товары_[],3,FALSE)</f>
        <v>Продимекс</v>
      </c>
      <c r="D866" t="str">
        <f>VLOOKUP(Продажи_[[#This Row],[id товара]],Товары_[],2,FALSE)</f>
        <v>Сахар</v>
      </c>
      <c r="E866" s="22">
        <v>217</v>
      </c>
      <c r="F866" s="21">
        <f t="shared" si="140"/>
        <v>252.76271186440678</v>
      </c>
      <c r="G866" s="26">
        <f t="shared" si="141"/>
        <v>-0.14148729296586871</v>
      </c>
      <c r="H866" s="31">
        <f t="shared" si="142"/>
        <v>240.5</v>
      </c>
      <c r="I866" s="26">
        <f t="shared" si="143"/>
        <v>-9.7713097713097663E-2</v>
      </c>
      <c r="J866">
        <v>4</v>
      </c>
      <c r="K866" s="22">
        <v>868</v>
      </c>
      <c r="L866" s="1">
        <v>45135</v>
      </c>
      <c r="M866" t="s">
        <v>69</v>
      </c>
      <c r="N866">
        <v>313</v>
      </c>
      <c r="O866" t="str">
        <f>VLOOKUP(N866,Клиенты_[],4,FALSE)</f>
        <v>да</v>
      </c>
      <c r="P866" s="35">
        <f>VLOOKUP(N866,Клиенты_[],5,FALSE)</f>
        <v>44896</v>
      </c>
      <c r="Q866" s="23">
        <f t="shared" si="144"/>
        <v>239</v>
      </c>
      <c r="R866" t="str">
        <f>VLOOKUP(N866,Клиенты_[],7,FALSE)</f>
        <v>Узбекистан</v>
      </c>
      <c r="S866" s="20" t="str">
        <f>VLOOKUP(N866,Клиенты_[],8,FALSE)</f>
        <v>Ангелина</v>
      </c>
      <c r="T866" s="20">
        <f t="shared" si="145"/>
        <v>2</v>
      </c>
      <c r="U866" s="20">
        <f t="shared" si="146"/>
        <v>1514</v>
      </c>
      <c r="V866" s="20">
        <f t="shared" si="147"/>
        <v>757</v>
      </c>
      <c r="W866" s="20">
        <f t="shared" si="148"/>
        <v>191</v>
      </c>
      <c r="X866" s="20">
        <f t="shared" si="139"/>
        <v>0.5</v>
      </c>
    </row>
    <row r="867" spans="1:24" x14ac:dyDescent="0.3">
      <c r="A867">
        <v>866</v>
      </c>
      <c r="B867">
        <v>467</v>
      </c>
      <c r="C867" t="str">
        <f>VLOOKUP(Продажи_[[#This Row],[id товара]],Товары_[],3,FALSE)</f>
        <v>Борилла</v>
      </c>
      <c r="D867" t="str">
        <f>VLOOKUP(Продажи_[[#This Row],[id товара]],Товары_[],2,FALSE)</f>
        <v>Макароны</v>
      </c>
      <c r="E867" s="22">
        <v>72</v>
      </c>
      <c r="F867" s="21">
        <f t="shared" si="140"/>
        <v>265.47674418604652</v>
      </c>
      <c r="G867" s="26">
        <f t="shared" si="141"/>
        <v>-0.72878980333756727</v>
      </c>
      <c r="H867" s="31">
        <f t="shared" si="142"/>
        <v>236.27586206896552</v>
      </c>
      <c r="I867" s="26">
        <f t="shared" si="143"/>
        <v>-0.69527145359019271</v>
      </c>
      <c r="J867">
        <v>2</v>
      </c>
      <c r="K867" s="22">
        <v>144</v>
      </c>
      <c r="L867" s="1">
        <v>45050</v>
      </c>
      <c r="M867" t="s">
        <v>70</v>
      </c>
      <c r="N867">
        <v>233</v>
      </c>
      <c r="O867" t="str">
        <f>VLOOKUP(N867,Клиенты_[],4,FALSE)</f>
        <v>да</v>
      </c>
      <c r="P867" s="35">
        <f>VLOOKUP(N867,Клиенты_[],5,FALSE)</f>
        <v>44616</v>
      </c>
      <c r="Q867" s="23">
        <f t="shared" si="144"/>
        <v>434</v>
      </c>
      <c r="R867" t="str">
        <f>VLOOKUP(N867,Клиенты_[],7,FALSE)</f>
        <v>Таджикистан</v>
      </c>
      <c r="S867" s="20" t="str">
        <f>VLOOKUP(N867,Клиенты_[],8,FALSE)</f>
        <v>Синклитикия</v>
      </c>
      <c r="T867" s="20">
        <f t="shared" si="145"/>
        <v>2</v>
      </c>
      <c r="U867" s="20">
        <f t="shared" si="146"/>
        <v>1082</v>
      </c>
      <c r="V867" s="20">
        <f t="shared" si="147"/>
        <v>541</v>
      </c>
      <c r="W867" s="20">
        <f t="shared" si="148"/>
        <v>186</v>
      </c>
      <c r="X867" s="20">
        <f t="shared" si="139"/>
        <v>0.5</v>
      </c>
    </row>
    <row r="868" spans="1:24" x14ac:dyDescent="0.3">
      <c r="A868">
        <v>928</v>
      </c>
      <c r="B868">
        <v>399</v>
      </c>
      <c r="C868" t="str">
        <f>VLOOKUP(Продажи_[[#This Row],[id товара]],Товары_[],3,FALSE)</f>
        <v>Хлебный Дом</v>
      </c>
      <c r="D868" t="str">
        <f>VLOOKUP(Продажи_[[#This Row],[id товара]],Товары_[],2,FALSE)</f>
        <v>Хлеб</v>
      </c>
      <c r="E868" s="22">
        <v>67</v>
      </c>
      <c r="F868" s="21">
        <f t="shared" si="140"/>
        <v>300.31818181818181</v>
      </c>
      <c r="G868" s="26">
        <f t="shared" si="141"/>
        <v>-0.77690328439533829</v>
      </c>
      <c r="H868" s="31">
        <f t="shared" si="142"/>
        <v>281.73333333333335</v>
      </c>
      <c r="I868" s="26">
        <f t="shared" si="143"/>
        <v>-0.76218646474207286</v>
      </c>
      <c r="J868">
        <v>2</v>
      </c>
      <c r="K868" s="22">
        <v>134</v>
      </c>
      <c r="L868" s="1">
        <v>44951</v>
      </c>
      <c r="M868" t="s">
        <v>84</v>
      </c>
      <c r="N868">
        <v>451</v>
      </c>
      <c r="O868" t="str">
        <f>VLOOKUP(N868,Клиенты_[],4,FALSE)</f>
        <v>да</v>
      </c>
      <c r="P868" s="35">
        <f>VLOOKUP(N868,Клиенты_[],5,FALSE)</f>
        <v>44584</v>
      </c>
      <c r="Q868" s="23">
        <f t="shared" si="144"/>
        <v>367</v>
      </c>
      <c r="R868" t="str">
        <f>VLOOKUP(N868,Клиенты_[],7,FALSE)</f>
        <v>Россия</v>
      </c>
      <c r="S868" s="20" t="str">
        <f>VLOOKUP(N868,Клиенты_[],8,FALSE)</f>
        <v>Лукия</v>
      </c>
      <c r="T868" s="20">
        <f t="shared" si="145"/>
        <v>2</v>
      </c>
      <c r="U868" s="20">
        <f t="shared" si="146"/>
        <v>2038</v>
      </c>
      <c r="V868" s="20">
        <f t="shared" si="147"/>
        <v>1019</v>
      </c>
      <c r="W868" s="20">
        <f t="shared" si="148"/>
        <v>314</v>
      </c>
      <c r="X868" s="20">
        <f t="shared" si="139"/>
        <v>0.5</v>
      </c>
    </row>
    <row r="869" spans="1:24" x14ac:dyDescent="0.3">
      <c r="A869">
        <v>868</v>
      </c>
      <c r="B869">
        <v>300</v>
      </c>
      <c r="C869" t="str">
        <f>VLOOKUP(Продажи_[[#This Row],[id товара]],Товары_[],3,FALSE)</f>
        <v>Продимекс</v>
      </c>
      <c r="D869" t="str">
        <f>VLOOKUP(Продажи_[[#This Row],[id товара]],Товары_[],2,FALSE)</f>
        <v>Сахар</v>
      </c>
      <c r="E869" s="22">
        <v>140</v>
      </c>
      <c r="F869" s="21">
        <f t="shared" si="140"/>
        <v>252.76271186440678</v>
      </c>
      <c r="G869" s="26">
        <f t="shared" si="141"/>
        <v>-0.44612083417152815</v>
      </c>
      <c r="H869" s="31">
        <f t="shared" si="142"/>
        <v>240.5</v>
      </c>
      <c r="I869" s="26">
        <f t="shared" si="143"/>
        <v>-0.41787941787941785</v>
      </c>
      <c r="J869">
        <v>4</v>
      </c>
      <c r="K869" s="22">
        <v>560</v>
      </c>
      <c r="L869" s="1">
        <v>45317</v>
      </c>
      <c r="M869" t="s">
        <v>76</v>
      </c>
      <c r="N869">
        <v>107</v>
      </c>
      <c r="O869" t="str">
        <f>VLOOKUP(N869,Клиенты_[],4,FALSE)</f>
        <v>нет</v>
      </c>
      <c r="P869" s="35">
        <f>VLOOKUP(N869,Клиенты_[],5,FALSE)</f>
        <v>44744</v>
      </c>
      <c r="Q869" s="23">
        <f t="shared" si="144"/>
        <v>573</v>
      </c>
      <c r="R869" t="str">
        <f>VLOOKUP(N869,Клиенты_[],7,FALSE)</f>
        <v>Таджикистан</v>
      </c>
      <c r="S869" s="20" t="str">
        <f>VLOOKUP(N869,Клиенты_[],8,FALSE)</f>
        <v>Антип</v>
      </c>
      <c r="T869" s="20">
        <f t="shared" si="145"/>
        <v>3</v>
      </c>
      <c r="U869" s="20">
        <f t="shared" si="146"/>
        <v>2496</v>
      </c>
      <c r="V869" s="20">
        <f t="shared" si="147"/>
        <v>832</v>
      </c>
      <c r="W869" s="20">
        <f t="shared" si="148"/>
        <v>186</v>
      </c>
      <c r="X869" s="20">
        <f t="shared" si="139"/>
        <v>0.33333333333333331</v>
      </c>
    </row>
    <row r="870" spans="1:24" x14ac:dyDescent="0.3">
      <c r="A870">
        <v>92</v>
      </c>
      <c r="B870">
        <v>357</v>
      </c>
      <c r="C870" t="str">
        <f>VLOOKUP(Продажи_[[#This Row],[id товара]],Товары_[],3,FALSE)</f>
        <v>Снежана</v>
      </c>
      <c r="D870" t="str">
        <f>VLOOKUP(Продажи_[[#This Row],[id товара]],Товары_[],2,FALSE)</f>
        <v>Мясо</v>
      </c>
      <c r="E870" s="22">
        <v>206</v>
      </c>
      <c r="F870" s="21">
        <f t="shared" si="140"/>
        <v>271.74545454545455</v>
      </c>
      <c r="G870" s="26">
        <f t="shared" si="141"/>
        <v>-0.24193764217850933</v>
      </c>
      <c r="H870" s="31">
        <f t="shared" si="142"/>
        <v>272.35294117647061</v>
      </c>
      <c r="I870" s="26">
        <f t="shared" si="143"/>
        <v>-0.24362850971922256</v>
      </c>
      <c r="J870">
        <v>2</v>
      </c>
      <c r="K870" s="22">
        <v>412</v>
      </c>
      <c r="L870" s="1">
        <v>45424</v>
      </c>
      <c r="M870" t="s">
        <v>84</v>
      </c>
      <c r="N870">
        <v>452</v>
      </c>
      <c r="O870" t="str">
        <f>VLOOKUP(N870,Клиенты_[],4,FALSE)</f>
        <v>да</v>
      </c>
      <c r="P870" s="35">
        <f>VLOOKUP(N870,Клиенты_[],5,FALSE)</f>
        <v>44769</v>
      </c>
      <c r="Q870" s="23">
        <f t="shared" si="144"/>
        <v>655</v>
      </c>
      <c r="R870" t="str">
        <f>VLOOKUP(N870,Клиенты_[],7,FALSE)</f>
        <v>Россия</v>
      </c>
      <c r="S870" s="20" t="str">
        <f>VLOOKUP(N870,Клиенты_[],8,FALSE)</f>
        <v>Чеслав</v>
      </c>
      <c r="T870" s="20">
        <f t="shared" si="145"/>
        <v>2</v>
      </c>
      <c r="U870" s="20">
        <f t="shared" si="146"/>
        <v>1231</v>
      </c>
      <c r="V870" s="20">
        <f t="shared" si="147"/>
        <v>615.5</v>
      </c>
      <c r="W870" s="20">
        <f t="shared" si="148"/>
        <v>314</v>
      </c>
      <c r="X870" s="20">
        <f t="shared" si="139"/>
        <v>0.5</v>
      </c>
    </row>
    <row r="871" spans="1:24" x14ac:dyDescent="0.3">
      <c r="A871">
        <v>677</v>
      </c>
      <c r="B871">
        <v>187</v>
      </c>
      <c r="C871" t="str">
        <f>VLOOKUP(Продажи_[[#This Row],[id товара]],Товары_[],3,FALSE)</f>
        <v>Паста Зара</v>
      </c>
      <c r="D871" t="str">
        <f>VLOOKUP(Продажи_[[#This Row],[id товара]],Товары_[],2,FALSE)</f>
        <v>Макароны</v>
      </c>
      <c r="E871" s="22">
        <v>273</v>
      </c>
      <c r="F871" s="21">
        <f t="shared" si="140"/>
        <v>265.47674418604652</v>
      </c>
      <c r="G871" s="26">
        <f t="shared" si="141"/>
        <v>2.8338662345057219E-2</v>
      </c>
      <c r="H871" s="31">
        <f t="shared" si="142"/>
        <v>276.67567567567568</v>
      </c>
      <c r="I871" s="26">
        <f t="shared" si="143"/>
        <v>-1.3285142131483796E-2</v>
      </c>
      <c r="J871">
        <v>3</v>
      </c>
      <c r="K871" s="22">
        <v>819</v>
      </c>
      <c r="L871" s="1">
        <v>44980</v>
      </c>
      <c r="M871" t="s">
        <v>80</v>
      </c>
      <c r="N871">
        <v>452</v>
      </c>
      <c r="O871" t="str">
        <f>VLOOKUP(N871,Клиенты_[],4,FALSE)</f>
        <v>да</v>
      </c>
      <c r="P871" s="35">
        <f>VLOOKUP(N871,Клиенты_[],5,FALSE)</f>
        <v>44769</v>
      </c>
      <c r="Q871" s="23">
        <f t="shared" si="144"/>
        <v>211</v>
      </c>
      <c r="R871" t="str">
        <f>VLOOKUP(N871,Клиенты_[],7,FALSE)</f>
        <v>Россия</v>
      </c>
      <c r="S871" s="20" t="str">
        <f>VLOOKUP(N871,Клиенты_[],8,FALSE)</f>
        <v>Чеслав</v>
      </c>
      <c r="T871" s="20">
        <f t="shared" si="145"/>
        <v>2</v>
      </c>
      <c r="U871" s="20">
        <f t="shared" si="146"/>
        <v>1231</v>
      </c>
      <c r="V871" s="20">
        <f t="shared" si="147"/>
        <v>615.5</v>
      </c>
      <c r="W871" s="20">
        <f t="shared" si="148"/>
        <v>314</v>
      </c>
      <c r="X871" s="20">
        <f t="shared" si="139"/>
        <v>0.5</v>
      </c>
    </row>
    <row r="872" spans="1:24" x14ac:dyDescent="0.3">
      <c r="A872">
        <v>871</v>
      </c>
      <c r="B872">
        <v>215</v>
      </c>
      <c r="C872" t="str">
        <f>VLOOKUP(Продажи_[[#This Row],[id товара]],Товары_[],3,FALSE)</f>
        <v>Фруктовый сад</v>
      </c>
      <c r="D872" t="str">
        <f>VLOOKUP(Продажи_[[#This Row],[id товара]],Товары_[],2,FALSE)</f>
        <v>Сок</v>
      </c>
      <c r="E872" s="22">
        <v>147</v>
      </c>
      <c r="F872" s="21">
        <f t="shared" si="140"/>
        <v>268.60344827586209</v>
      </c>
      <c r="G872" s="26">
        <f t="shared" si="141"/>
        <v>-0.45272482187560181</v>
      </c>
      <c r="H872" s="31">
        <f t="shared" si="142"/>
        <v>281.96875</v>
      </c>
      <c r="I872" s="26">
        <f t="shared" si="143"/>
        <v>-0.4786656322730799</v>
      </c>
      <c r="J872">
        <v>3</v>
      </c>
      <c r="K872" s="22">
        <v>441</v>
      </c>
      <c r="L872" s="1">
        <v>45173</v>
      </c>
      <c r="M872" t="s">
        <v>70</v>
      </c>
      <c r="N872">
        <v>368</v>
      </c>
      <c r="O872" t="str">
        <f>VLOOKUP(N872,Клиенты_[],4,FALSE)</f>
        <v>да</v>
      </c>
      <c r="P872" s="35">
        <f>VLOOKUP(N872,Клиенты_[],5,FALSE)</f>
        <v>44872</v>
      </c>
      <c r="Q872" s="23">
        <f t="shared" si="144"/>
        <v>301</v>
      </c>
      <c r="R872" t="str">
        <f>VLOOKUP(N872,Клиенты_[],7,FALSE)</f>
        <v>Узбекистан</v>
      </c>
      <c r="S872" s="20" t="str">
        <f>VLOOKUP(N872,Клиенты_[],8,FALSE)</f>
        <v>Никодим</v>
      </c>
      <c r="T872" s="20">
        <f t="shared" si="145"/>
        <v>2</v>
      </c>
      <c r="U872" s="20">
        <f t="shared" si="146"/>
        <v>1989</v>
      </c>
      <c r="V872" s="20">
        <f t="shared" si="147"/>
        <v>994.5</v>
      </c>
      <c r="W872" s="20">
        <f t="shared" si="148"/>
        <v>191</v>
      </c>
      <c r="X872" s="20">
        <f t="shared" si="139"/>
        <v>0.5</v>
      </c>
    </row>
    <row r="873" spans="1:24" x14ac:dyDescent="0.3">
      <c r="A873">
        <v>872</v>
      </c>
      <c r="B873">
        <v>307</v>
      </c>
      <c r="C873" t="str">
        <f>VLOOKUP(Продажи_[[#This Row],[id товара]],Товары_[],3,FALSE)</f>
        <v>Карат</v>
      </c>
      <c r="D873" t="str">
        <f>VLOOKUP(Продажи_[[#This Row],[id товара]],Товары_[],2,FALSE)</f>
        <v>Сыр</v>
      </c>
      <c r="E873" s="22">
        <v>419</v>
      </c>
      <c r="F873" s="21">
        <f t="shared" si="140"/>
        <v>262.63492063492066</v>
      </c>
      <c r="G873" s="26">
        <f t="shared" si="141"/>
        <v>0.59537048229179246</v>
      </c>
      <c r="H873" s="31">
        <f t="shared" si="142"/>
        <v>311.33333333333331</v>
      </c>
      <c r="I873" s="26">
        <f t="shared" si="143"/>
        <v>0.34582441113490381</v>
      </c>
      <c r="J873">
        <v>1</v>
      </c>
      <c r="K873" s="22">
        <v>419</v>
      </c>
      <c r="L873" s="1">
        <v>45189</v>
      </c>
      <c r="M873" t="s">
        <v>82</v>
      </c>
      <c r="N873">
        <v>64</v>
      </c>
      <c r="O873" t="str">
        <f>VLOOKUP(N873,Клиенты_[],4,FALSE)</f>
        <v>да</v>
      </c>
      <c r="P873" s="35">
        <f>VLOOKUP(N873,Клиенты_[],5,FALSE)</f>
        <v>44707</v>
      </c>
      <c r="Q873" s="23">
        <f t="shared" si="144"/>
        <v>482</v>
      </c>
      <c r="R873" t="str">
        <f>VLOOKUP(N873,Клиенты_[],7,FALSE)</f>
        <v>Узбекистан</v>
      </c>
      <c r="S873" s="20" t="str">
        <f>VLOOKUP(N873,Клиенты_[],8,FALSE)</f>
        <v>Ратибор</v>
      </c>
      <c r="T873" s="20">
        <f t="shared" si="145"/>
        <v>3</v>
      </c>
      <c r="U873" s="20">
        <f t="shared" si="146"/>
        <v>833</v>
      </c>
      <c r="V873" s="20">
        <f t="shared" si="147"/>
        <v>277.66666666666669</v>
      </c>
      <c r="W873" s="20">
        <f t="shared" si="148"/>
        <v>191</v>
      </c>
      <c r="X873" s="20">
        <f t="shared" si="139"/>
        <v>0.33333333333333331</v>
      </c>
    </row>
    <row r="874" spans="1:24" x14ac:dyDescent="0.3">
      <c r="A874">
        <v>873</v>
      </c>
      <c r="B874">
        <v>424</v>
      </c>
      <c r="C874" t="str">
        <f>VLOOKUP(Продажи_[[#This Row],[id товара]],Товары_[],3,FALSE)</f>
        <v>КДВ</v>
      </c>
      <c r="D874" t="str">
        <f>VLOOKUP(Продажи_[[#This Row],[id товара]],Товары_[],2,FALSE)</f>
        <v>Печенье</v>
      </c>
      <c r="E874" s="22">
        <v>457</v>
      </c>
      <c r="F874" s="21">
        <f t="shared" si="140"/>
        <v>283.468085106383</v>
      </c>
      <c r="G874" s="26">
        <f t="shared" si="141"/>
        <v>0.61217443518726999</v>
      </c>
      <c r="H874" s="31">
        <f t="shared" si="142"/>
        <v>323.07692307692309</v>
      </c>
      <c r="I874" s="26">
        <f t="shared" si="143"/>
        <v>0.41452380952380952</v>
      </c>
      <c r="J874">
        <v>1</v>
      </c>
      <c r="K874" s="22">
        <v>457</v>
      </c>
      <c r="L874" s="1">
        <v>45099</v>
      </c>
      <c r="M874" t="s">
        <v>85</v>
      </c>
      <c r="N874">
        <v>286</v>
      </c>
      <c r="O874" t="str">
        <f>VLOOKUP(N874,Клиенты_[],4,FALSE)</f>
        <v>нет</v>
      </c>
      <c r="P874" s="35">
        <f>VLOOKUP(N874,Клиенты_[],5,FALSE)</f>
        <v>44563</v>
      </c>
      <c r="Q874" s="23">
        <f t="shared" si="144"/>
        <v>536</v>
      </c>
      <c r="R874" t="str">
        <f>VLOOKUP(N874,Клиенты_[],7,FALSE)</f>
        <v>Таджикистан</v>
      </c>
      <c r="S874" s="20" t="str">
        <f>VLOOKUP(N874,Клиенты_[],8,FALSE)</f>
        <v>Федосий</v>
      </c>
      <c r="T874" s="20">
        <f t="shared" si="145"/>
        <v>4</v>
      </c>
      <c r="U874" s="20">
        <f t="shared" si="146"/>
        <v>2088</v>
      </c>
      <c r="V874" s="20">
        <f t="shared" si="147"/>
        <v>522</v>
      </c>
      <c r="W874" s="20">
        <f t="shared" si="148"/>
        <v>186</v>
      </c>
      <c r="X874" s="20">
        <f t="shared" si="139"/>
        <v>0.25</v>
      </c>
    </row>
    <row r="875" spans="1:24" x14ac:dyDescent="0.3">
      <c r="A875">
        <v>298</v>
      </c>
      <c r="B875">
        <v>298</v>
      </c>
      <c r="C875" t="str">
        <f>VLOOKUP(Продажи_[[#This Row],[id товара]],Товары_[],3,FALSE)</f>
        <v>Увелка</v>
      </c>
      <c r="D875" t="str">
        <f>VLOOKUP(Продажи_[[#This Row],[id товара]],Товары_[],2,FALSE)</f>
        <v>Крупа</v>
      </c>
      <c r="E875" s="22">
        <v>65</v>
      </c>
      <c r="F875" s="21">
        <f t="shared" si="140"/>
        <v>255.11627906976744</v>
      </c>
      <c r="G875" s="26">
        <f t="shared" si="141"/>
        <v>-0.74521422060164078</v>
      </c>
      <c r="H875" s="31">
        <f t="shared" si="142"/>
        <v>251.91666666666666</v>
      </c>
      <c r="I875" s="26">
        <f t="shared" si="143"/>
        <v>-0.74197816738339395</v>
      </c>
      <c r="J875">
        <v>1</v>
      </c>
      <c r="K875" s="22">
        <v>65</v>
      </c>
      <c r="L875" s="1">
        <v>44985</v>
      </c>
      <c r="M875" t="s">
        <v>81</v>
      </c>
      <c r="N875">
        <v>453</v>
      </c>
      <c r="O875" t="str">
        <f>VLOOKUP(N875,Клиенты_[],4,FALSE)</f>
        <v>да</v>
      </c>
      <c r="P875" s="35">
        <f>VLOOKUP(N875,Клиенты_[],5,FALSE)</f>
        <v>44635</v>
      </c>
      <c r="Q875" s="23">
        <f t="shared" si="144"/>
        <v>350</v>
      </c>
      <c r="R875" t="str">
        <f>VLOOKUP(N875,Клиенты_[],7,FALSE)</f>
        <v>Россия</v>
      </c>
      <c r="S875" s="20" t="str">
        <f>VLOOKUP(N875,Клиенты_[],8,FALSE)</f>
        <v>Богдан</v>
      </c>
      <c r="T875" s="20">
        <f t="shared" si="145"/>
        <v>2</v>
      </c>
      <c r="U875" s="20">
        <f t="shared" si="146"/>
        <v>797</v>
      </c>
      <c r="V875" s="20">
        <f t="shared" si="147"/>
        <v>398.5</v>
      </c>
      <c r="W875" s="20">
        <f t="shared" si="148"/>
        <v>314</v>
      </c>
      <c r="X875" s="20">
        <f t="shared" si="139"/>
        <v>0.5</v>
      </c>
    </row>
    <row r="876" spans="1:24" x14ac:dyDescent="0.3">
      <c r="A876">
        <v>875</v>
      </c>
      <c r="B876">
        <v>83</v>
      </c>
      <c r="C876" t="str">
        <f>VLOOKUP(Продажи_[[#This Row],[id товара]],Товары_[],3,FALSE)</f>
        <v>Сады Придонья</v>
      </c>
      <c r="D876" t="str">
        <f>VLOOKUP(Продажи_[[#This Row],[id товара]],Товары_[],2,FALSE)</f>
        <v>Сок</v>
      </c>
      <c r="E876" s="22">
        <v>282</v>
      </c>
      <c r="F876" s="21">
        <f t="shared" si="140"/>
        <v>268.60344827586209</v>
      </c>
      <c r="G876" s="26">
        <f t="shared" si="141"/>
        <v>4.9874831503947448E-2</v>
      </c>
      <c r="H876" s="31">
        <f t="shared" si="142"/>
        <v>254.18181818181819</v>
      </c>
      <c r="I876" s="26">
        <f t="shared" si="143"/>
        <v>0.10944206008583679</v>
      </c>
      <c r="J876">
        <v>5</v>
      </c>
      <c r="K876" s="22">
        <v>1410</v>
      </c>
      <c r="L876" s="1">
        <v>44970</v>
      </c>
      <c r="M876" t="s">
        <v>69</v>
      </c>
      <c r="N876">
        <v>6</v>
      </c>
      <c r="O876" t="str">
        <f>VLOOKUP(N876,Клиенты_[],4,FALSE)</f>
        <v>нет</v>
      </c>
      <c r="P876" s="35">
        <f>VLOOKUP(N876,Клиенты_[],5,FALSE)</f>
        <v>44710</v>
      </c>
      <c r="Q876" s="23">
        <f t="shared" si="144"/>
        <v>260</v>
      </c>
      <c r="R876" t="str">
        <f>VLOOKUP(N876,Клиенты_[],7,FALSE)</f>
        <v>Украина</v>
      </c>
      <c r="S876" s="20" t="str">
        <f>VLOOKUP(N876,Клиенты_[],8,FALSE)</f>
        <v>Эмилия</v>
      </c>
      <c r="T876" s="20">
        <f t="shared" si="145"/>
        <v>2</v>
      </c>
      <c r="U876" s="20">
        <f t="shared" si="146"/>
        <v>2555</v>
      </c>
      <c r="V876" s="20">
        <f t="shared" si="147"/>
        <v>1277.5</v>
      </c>
      <c r="W876" s="20">
        <f t="shared" si="148"/>
        <v>187</v>
      </c>
      <c r="X876" s="20">
        <f t="shared" si="139"/>
        <v>0.5</v>
      </c>
    </row>
    <row r="877" spans="1:24" x14ac:dyDescent="0.3">
      <c r="A877">
        <v>876</v>
      </c>
      <c r="B877">
        <v>329</v>
      </c>
      <c r="C877" t="str">
        <f>VLOOKUP(Продажи_[[#This Row],[id товара]],Товары_[],3,FALSE)</f>
        <v>Славянская</v>
      </c>
      <c r="D877" t="str">
        <f>VLOOKUP(Продажи_[[#This Row],[id товара]],Товары_[],2,FALSE)</f>
        <v>Соль</v>
      </c>
      <c r="E877" s="22">
        <v>265</v>
      </c>
      <c r="F877" s="21">
        <f t="shared" si="140"/>
        <v>264.8679245283019</v>
      </c>
      <c r="G877" s="26">
        <f t="shared" si="141"/>
        <v>4.9864653084474853E-4</v>
      </c>
      <c r="H877" s="31">
        <f t="shared" si="142"/>
        <v>236.91666666666666</v>
      </c>
      <c r="I877" s="26">
        <f t="shared" si="143"/>
        <v>0.11853675694688715</v>
      </c>
      <c r="J877">
        <v>2</v>
      </c>
      <c r="K877" s="22">
        <v>530</v>
      </c>
      <c r="L877" s="1">
        <v>45413</v>
      </c>
      <c r="M877" t="s">
        <v>79</v>
      </c>
      <c r="N877">
        <v>258</v>
      </c>
      <c r="O877" t="str">
        <f>VLOOKUP(N877,Клиенты_[],4,FALSE)</f>
        <v>да</v>
      </c>
      <c r="P877" s="35">
        <f>VLOOKUP(N877,Клиенты_[],5,FALSE)</f>
        <v>44717</v>
      </c>
      <c r="Q877" s="23">
        <f t="shared" si="144"/>
        <v>696</v>
      </c>
      <c r="R877" t="str">
        <f>VLOOKUP(N877,Клиенты_[],7,FALSE)</f>
        <v>Украина</v>
      </c>
      <c r="S877" s="20" t="str">
        <f>VLOOKUP(N877,Клиенты_[],8,FALSE)</f>
        <v>Василиса</v>
      </c>
      <c r="T877" s="20">
        <f t="shared" si="145"/>
        <v>3</v>
      </c>
      <c r="U877" s="20">
        <f t="shared" si="146"/>
        <v>1675</v>
      </c>
      <c r="V877" s="20">
        <f t="shared" si="147"/>
        <v>558.33333333333337</v>
      </c>
      <c r="W877" s="20">
        <f t="shared" si="148"/>
        <v>187</v>
      </c>
      <c r="X877" s="20">
        <f t="shared" si="139"/>
        <v>0.33333333333333331</v>
      </c>
    </row>
    <row r="878" spans="1:24" x14ac:dyDescent="0.3">
      <c r="A878">
        <v>877</v>
      </c>
      <c r="B878">
        <v>91</v>
      </c>
      <c r="C878" t="str">
        <f>VLOOKUP(Продажи_[[#This Row],[id товара]],Товары_[],3,FALSE)</f>
        <v>Сырная долина</v>
      </c>
      <c r="D878" t="str">
        <f>VLOOKUP(Продажи_[[#This Row],[id товара]],Товары_[],2,FALSE)</f>
        <v>Сыр</v>
      </c>
      <c r="E878" s="22">
        <v>146</v>
      </c>
      <c r="F878" s="21">
        <f t="shared" si="140"/>
        <v>262.63492063492066</v>
      </c>
      <c r="G878" s="26">
        <f t="shared" si="141"/>
        <v>-0.44409524960715585</v>
      </c>
      <c r="H878" s="31">
        <f t="shared" si="142"/>
        <v>271</v>
      </c>
      <c r="I878" s="26">
        <f t="shared" si="143"/>
        <v>-0.46125461254612543</v>
      </c>
      <c r="J878">
        <v>1</v>
      </c>
      <c r="K878" s="22">
        <v>146</v>
      </c>
      <c r="L878" s="1">
        <v>45022</v>
      </c>
      <c r="M878" t="s">
        <v>80</v>
      </c>
      <c r="N878">
        <v>138</v>
      </c>
      <c r="O878" t="str">
        <f>VLOOKUP(N878,Клиенты_[],4,FALSE)</f>
        <v>да</v>
      </c>
      <c r="P878" s="35">
        <f>VLOOKUP(N878,Клиенты_[],5,FALSE)</f>
        <v>44723</v>
      </c>
      <c r="Q878" s="23">
        <f t="shared" si="144"/>
        <v>299</v>
      </c>
      <c r="R878" t="str">
        <f>VLOOKUP(N878,Клиенты_[],7,FALSE)</f>
        <v>Украина</v>
      </c>
      <c r="S878" s="20" t="str">
        <f>VLOOKUP(N878,Клиенты_[],8,FALSE)</f>
        <v>Нинель</v>
      </c>
      <c r="T878" s="20">
        <f t="shared" si="145"/>
        <v>4</v>
      </c>
      <c r="U878" s="20">
        <f t="shared" si="146"/>
        <v>1084</v>
      </c>
      <c r="V878" s="20">
        <f t="shared" si="147"/>
        <v>271</v>
      </c>
      <c r="W878" s="20">
        <f t="shared" si="148"/>
        <v>187</v>
      </c>
      <c r="X878" s="20">
        <f t="shared" si="139"/>
        <v>0.25</v>
      </c>
    </row>
    <row r="879" spans="1:24" x14ac:dyDescent="0.3">
      <c r="A879">
        <v>878</v>
      </c>
      <c r="B879">
        <v>296</v>
      </c>
      <c r="C879" t="str">
        <f>VLOOKUP(Продажи_[[#This Row],[id товара]],Товары_[],3,FALSE)</f>
        <v>Мистраль</v>
      </c>
      <c r="D879" t="str">
        <f>VLOOKUP(Продажи_[[#This Row],[id товара]],Товары_[],2,FALSE)</f>
        <v>Крупа</v>
      </c>
      <c r="E879" s="22">
        <v>58</v>
      </c>
      <c r="F879" s="21">
        <f t="shared" si="140"/>
        <v>255.11627906976744</v>
      </c>
      <c r="G879" s="26">
        <f t="shared" si="141"/>
        <v>-0.7726526891522334</v>
      </c>
      <c r="H879" s="31">
        <f t="shared" si="142"/>
        <v>250.30769230769232</v>
      </c>
      <c r="I879" s="26">
        <f t="shared" si="143"/>
        <v>-0.76828518746158569</v>
      </c>
      <c r="J879">
        <v>2</v>
      </c>
      <c r="K879" s="22">
        <v>116</v>
      </c>
      <c r="L879" s="1">
        <v>45401</v>
      </c>
      <c r="M879" t="s">
        <v>66</v>
      </c>
      <c r="N879">
        <v>419</v>
      </c>
      <c r="O879" t="str">
        <f>VLOOKUP(N879,Клиенты_[],4,FALSE)</f>
        <v>да</v>
      </c>
      <c r="P879" s="35">
        <f>VLOOKUP(N879,Клиенты_[],5,FALSE)</f>
        <v>44869</v>
      </c>
      <c r="Q879" s="23">
        <f t="shared" si="144"/>
        <v>532</v>
      </c>
      <c r="R879" t="str">
        <f>VLOOKUP(N879,Клиенты_[],7,FALSE)</f>
        <v>Таджикистан</v>
      </c>
      <c r="S879" s="20" t="str">
        <f>VLOOKUP(N879,Клиенты_[],8,FALSE)</f>
        <v>Аверьян</v>
      </c>
      <c r="T879" s="20">
        <f t="shared" si="145"/>
        <v>4</v>
      </c>
      <c r="U879" s="20">
        <f t="shared" si="146"/>
        <v>2769</v>
      </c>
      <c r="V879" s="20">
        <f t="shared" si="147"/>
        <v>692.25</v>
      </c>
      <c r="W879" s="20">
        <f t="shared" si="148"/>
        <v>186</v>
      </c>
      <c r="X879" s="20">
        <f t="shared" si="139"/>
        <v>0.25</v>
      </c>
    </row>
    <row r="880" spans="1:24" x14ac:dyDescent="0.3">
      <c r="A880">
        <v>504</v>
      </c>
      <c r="B880">
        <v>234</v>
      </c>
      <c r="C880" t="str">
        <f>VLOOKUP(Продажи_[[#This Row],[id товара]],Товары_[],3,FALSE)</f>
        <v>Greenfield</v>
      </c>
      <c r="D880" t="str">
        <f>VLOOKUP(Продажи_[[#This Row],[id товара]],Товары_[],2,FALSE)</f>
        <v>Чай</v>
      </c>
      <c r="E880" s="22">
        <v>244</v>
      </c>
      <c r="F880" s="21">
        <f t="shared" si="140"/>
        <v>271.18181818181819</v>
      </c>
      <c r="G880" s="26">
        <f t="shared" si="141"/>
        <v>-0.10023466309084816</v>
      </c>
      <c r="H880" s="31">
        <f t="shared" si="142"/>
        <v>291.45454545454544</v>
      </c>
      <c r="I880" s="26">
        <f t="shared" si="143"/>
        <v>-0.16281971303805365</v>
      </c>
      <c r="J880">
        <v>3</v>
      </c>
      <c r="K880" s="22">
        <v>732</v>
      </c>
      <c r="L880" s="1">
        <v>45081</v>
      </c>
      <c r="M880" t="s">
        <v>78</v>
      </c>
      <c r="N880">
        <v>453</v>
      </c>
      <c r="O880" t="str">
        <f>VLOOKUP(N880,Клиенты_[],4,FALSE)</f>
        <v>да</v>
      </c>
      <c r="P880" s="35">
        <f>VLOOKUP(N880,Клиенты_[],5,FALSE)</f>
        <v>44635</v>
      </c>
      <c r="Q880" s="23">
        <f t="shared" si="144"/>
        <v>446</v>
      </c>
      <c r="R880" t="str">
        <f>VLOOKUP(N880,Клиенты_[],7,FALSE)</f>
        <v>Россия</v>
      </c>
      <c r="S880" s="20" t="str">
        <f>VLOOKUP(N880,Клиенты_[],8,FALSE)</f>
        <v>Богдан</v>
      </c>
      <c r="T880" s="20">
        <f t="shared" si="145"/>
        <v>2</v>
      </c>
      <c r="U880" s="20">
        <f t="shared" si="146"/>
        <v>797</v>
      </c>
      <c r="V880" s="20">
        <f t="shared" si="147"/>
        <v>398.5</v>
      </c>
      <c r="W880" s="20">
        <f t="shared" si="148"/>
        <v>314</v>
      </c>
      <c r="X880" s="20">
        <f t="shared" si="139"/>
        <v>0.5</v>
      </c>
    </row>
    <row r="881" spans="1:24" x14ac:dyDescent="0.3">
      <c r="A881">
        <v>880</v>
      </c>
      <c r="B881">
        <v>193</v>
      </c>
      <c r="C881" t="str">
        <f>VLOOKUP(Продажи_[[#This Row],[id товара]],Товары_[],3,FALSE)</f>
        <v>Салта</v>
      </c>
      <c r="D881" t="str">
        <f>VLOOKUP(Продажи_[[#This Row],[id товара]],Товары_[],2,FALSE)</f>
        <v>Соль</v>
      </c>
      <c r="E881" s="22">
        <v>201</v>
      </c>
      <c r="F881" s="21">
        <f t="shared" si="140"/>
        <v>264.8679245283019</v>
      </c>
      <c r="G881" s="26">
        <f t="shared" si="141"/>
        <v>-0.24113121527283088</v>
      </c>
      <c r="H881" s="31">
        <f t="shared" si="142"/>
        <v>273.7</v>
      </c>
      <c r="I881" s="26">
        <f t="shared" si="143"/>
        <v>-0.2656192911947387</v>
      </c>
      <c r="J881">
        <v>4</v>
      </c>
      <c r="K881" s="22">
        <v>804</v>
      </c>
      <c r="L881" s="1">
        <v>45203</v>
      </c>
      <c r="M881" t="s">
        <v>71</v>
      </c>
      <c r="N881">
        <v>105</v>
      </c>
      <c r="O881" t="str">
        <f>VLOOKUP(N881,Клиенты_[],4,FALSE)</f>
        <v>да</v>
      </c>
      <c r="P881" s="35">
        <f>VLOOKUP(N881,Клиенты_[],5,FALSE)</f>
        <v>44918</v>
      </c>
      <c r="Q881" s="23">
        <f t="shared" si="144"/>
        <v>285</v>
      </c>
      <c r="R881" t="str">
        <f>VLOOKUP(N881,Клиенты_[],7,FALSE)</f>
        <v>Узбекистан</v>
      </c>
      <c r="S881" s="20" t="str">
        <f>VLOOKUP(N881,Клиенты_[],8,FALSE)</f>
        <v>Зоя</v>
      </c>
      <c r="T881" s="20">
        <f t="shared" si="145"/>
        <v>2</v>
      </c>
      <c r="U881" s="20">
        <f t="shared" si="146"/>
        <v>3289</v>
      </c>
      <c r="V881" s="20">
        <f t="shared" si="147"/>
        <v>1644.5</v>
      </c>
      <c r="W881" s="20">
        <f t="shared" si="148"/>
        <v>191</v>
      </c>
      <c r="X881" s="20">
        <f t="shared" si="139"/>
        <v>0.5</v>
      </c>
    </row>
    <row r="882" spans="1:24" x14ac:dyDescent="0.3">
      <c r="A882">
        <v>881</v>
      </c>
      <c r="B882">
        <v>144</v>
      </c>
      <c r="C882" t="str">
        <f>VLOOKUP(Продажи_[[#This Row],[id товара]],Товары_[],3,FALSE)</f>
        <v>Роллтон</v>
      </c>
      <c r="D882" t="str">
        <f>VLOOKUP(Продажи_[[#This Row],[id товара]],Товары_[],2,FALSE)</f>
        <v>Макароны</v>
      </c>
      <c r="E882" s="22">
        <v>337</v>
      </c>
      <c r="F882" s="21">
        <f t="shared" si="140"/>
        <v>265.47674418604652</v>
      </c>
      <c r="G882" s="26">
        <f t="shared" si="141"/>
        <v>0.2694143927116639</v>
      </c>
      <c r="H882" s="31">
        <f t="shared" si="142"/>
        <v>235.55555555555554</v>
      </c>
      <c r="I882" s="26">
        <f t="shared" si="143"/>
        <v>0.43066037735849072</v>
      </c>
      <c r="J882">
        <v>3</v>
      </c>
      <c r="K882" s="22">
        <v>1011</v>
      </c>
      <c r="L882" s="1">
        <v>45039</v>
      </c>
      <c r="M882" t="s">
        <v>80</v>
      </c>
      <c r="N882">
        <v>365</v>
      </c>
      <c r="O882" t="str">
        <f>VLOOKUP(N882,Клиенты_[],4,FALSE)</f>
        <v>нет</v>
      </c>
      <c r="P882" s="35">
        <f>VLOOKUP(N882,Клиенты_[],5,FALSE)</f>
        <v>44841</v>
      </c>
      <c r="Q882" s="23">
        <f t="shared" si="144"/>
        <v>198</v>
      </c>
      <c r="R882" t="str">
        <f>VLOOKUP(N882,Клиенты_[],7,FALSE)</f>
        <v>Беларусь</v>
      </c>
      <c r="S882" s="20" t="str">
        <f>VLOOKUP(N882,Клиенты_[],8,FALSE)</f>
        <v>Елизавета</v>
      </c>
      <c r="T882" s="20">
        <f t="shared" si="145"/>
        <v>3</v>
      </c>
      <c r="U882" s="20">
        <f t="shared" si="146"/>
        <v>2355</v>
      </c>
      <c r="V882" s="20">
        <f t="shared" si="147"/>
        <v>785</v>
      </c>
      <c r="W882" s="20">
        <f t="shared" si="148"/>
        <v>122</v>
      </c>
      <c r="X882" s="20">
        <f t="shared" si="139"/>
        <v>0.33333333333333331</v>
      </c>
    </row>
    <row r="883" spans="1:24" x14ac:dyDescent="0.3">
      <c r="A883">
        <v>882</v>
      </c>
      <c r="B883">
        <v>27</v>
      </c>
      <c r="C883" t="str">
        <f>VLOOKUP(Продажи_[[#This Row],[id товара]],Товары_[],3,FALSE)</f>
        <v>Паста Зара</v>
      </c>
      <c r="D883" t="str">
        <f>VLOOKUP(Продажи_[[#This Row],[id товара]],Товары_[],2,FALSE)</f>
        <v>Макароны</v>
      </c>
      <c r="E883" s="22">
        <v>160</v>
      </c>
      <c r="F883" s="21">
        <f t="shared" si="140"/>
        <v>265.47674418604652</v>
      </c>
      <c r="G883" s="26">
        <f t="shared" si="141"/>
        <v>-0.39731067408348297</v>
      </c>
      <c r="H883" s="31">
        <f t="shared" si="142"/>
        <v>276.67567567567568</v>
      </c>
      <c r="I883" s="26">
        <f t="shared" si="143"/>
        <v>-0.42170557780599782</v>
      </c>
      <c r="J883">
        <v>1</v>
      </c>
      <c r="K883" s="22">
        <v>160</v>
      </c>
      <c r="L883" s="1">
        <v>45276</v>
      </c>
      <c r="M883" t="s">
        <v>73</v>
      </c>
      <c r="N883">
        <v>416</v>
      </c>
      <c r="O883" t="str">
        <f>VLOOKUP(N883,Клиенты_[],4,FALSE)</f>
        <v>нет</v>
      </c>
      <c r="P883" s="35">
        <f>VLOOKUP(N883,Клиенты_[],5,FALSE)</f>
        <v>44703</v>
      </c>
      <c r="Q883" s="23">
        <f t="shared" si="144"/>
        <v>573</v>
      </c>
      <c r="R883" t="str">
        <f>VLOOKUP(N883,Клиенты_[],7,FALSE)</f>
        <v>Таджикистан</v>
      </c>
      <c r="S883" s="20" t="str">
        <f>VLOOKUP(N883,Клиенты_[],8,FALSE)</f>
        <v>Гостомысл</v>
      </c>
      <c r="T883" s="20">
        <f t="shared" si="145"/>
        <v>2</v>
      </c>
      <c r="U883" s="20">
        <f t="shared" si="146"/>
        <v>852</v>
      </c>
      <c r="V883" s="20">
        <f t="shared" si="147"/>
        <v>426</v>
      </c>
      <c r="W883" s="20">
        <f t="shared" si="148"/>
        <v>186</v>
      </c>
      <c r="X883" s="20">
        <f t="shared" si="139"/>
        <v>0.5</v>
      </c>
    </row>
    <row r="884" spans="1:24" x14ac:dyDescent="0.3">
      <c r="A884">
        <v>883</v>
      </c>
      <c r="B884">
        <v>375</v>
      </c>
      <c r="C884" t="str">
        <f>VLOOKUP(Продажи_[[#This Row],[id товара]],Товары_[],3,FALSE)</f>
        <v>Борилла</v>
      </c>
      <c r="D884" t="str">
        <f>VLOOKUP(Продажи_[[#This Row],[id товара]],Товары_[],2,FALSE)</f>
        <v>Макароны</v>
      </c>
      <c r="E884" s="22">
        <v>197</v>
      </c>
      <c r="F884" s="21">
        <f t="shared" si="140"/>
        <v>265.47674418604652</v>
      </c>
      <c r="G884" s="26">
        <f t="shared" si="141"/>
        <v>-0.25793876746528843</v>
      </c>
      <c r="H884" s="31">
        <f t="shared" si="142"/>
        <v>236.27586206896552</v>
      </c>
      <c r="I884" s="26">
        <f t="shared" si="143"/>
        <v>-0.16622883829538826</v>
      </c>
      <c r="J884">
        <v>5</v>
      </c>
      <c r="K884" s="22">
        <v>985</v>
      </c>
      <c r="L884" s="1">
        <v>45368</v>
      </c>
      <c r="M884" t="s">
        <v>72</v>
      </c>
      <c r="N884">
        <v>315</v>
      </c>
      <c r="O884" t="str">
        <f>VLOOKUP(N884,Клиенты_[],4,FALSE)</f>
        <v>да</v>
      </c>
      <c r="P884" s="35">
        <f>VLOOKUP(N884,Клиенты_[],5,FALSE)</f>
        <v>44747</v>
      </c>
      <c r="Q884" s="23">
        <f t="shared" si="144"/>
        <v>621</v>
      </c>
      <c r="R884" t="str">
        <f>VLOOKUP(N884,Клиенты_[],7,FALSE)</f>
        <v>Узбекистан</v>
      </c>
      <c r="S884" s="20" t="str">
        <f>VLOOKUP(N884,Клиенты_[],8,FALSE)</f>
        <v>Фадей</v>
      </c>
      <c r="T884" s="20">
        <f t="shared" si="145"/>
        <v>2</v>
      </c>
      <c r="U884" s="20">
        <f t="shared" si="146"/>
        <v>1397</v>
      </c>
      <c r="V884" s="20">
        <f t="shared" si="147"/>
        <v>698.5</v>
      </c>
      <c r="W884" s="20">
        <f t="shared" si="148"/>
        <v>191</v>
      </c>
      <c r="X884" s="20">
        <f t="shared" si="139"/>
        <v>0.5</v>
      </c>
    </row>
    <row r="885" spans="1:24" x14ac:dyDescent="0.3">
      <c r="A885">
        <v>265</v>
      </c>
      <c r="B885">
        <v>497</v>
      </c>
      <c r="C885" t="str">
        <f>VLOOKUP(Продажи_[[#This Row],[id товара]],Товары_[],3,FALSE)</f>
        <v>Бабаевский</v>
      </c>
      <c r="D885" t="str">
        <f>VLOOKUP(Продажи_[[#This Row],[id товара]],Товары_[],2,FALSE)</f>
        <v>Конфеты</v>
      </c>
      <c r="E885" s="22">
        <v>387</v>
      </c>
      <c r="F885" s="21">
        <f t="shared" si="140"/>
        <v>267.85483870967744</v>
      </c>
      <c r="G885" s="26">
        <f t="shared" si="141"/>
        <v>0.44481242849400848</v>
      </c>
      <c r="H885" s="31">
        <f t="shared" si="142"/>
        <v>250.25925925925927</v>
      </c>
      <c r="I885" s="26">
        <f t="shared" si="143"/>
        <v>0.5463963297321297</v>
      </c>
      <c r="J885">
        <v>2</v>
      </c>
      <c r="K885" s="22">
        <v>774</v>
      </c>
      <c r="L885" s="1">
        <v>44945</v>
      </c>
      <c r="M885" t="s">
        <v>72</v>
      </c>
      <c r="N885">
        <v>456</v>
      </c>
      <c r="O885" t="str">
        <f>VLOOKUP(N885,Клиенты_[],4,FALSE)</f>
        <v>да</v>
      </c>
      <c r="P885" s="35">
        <f>VLOOKUP(N885,Клиенты_[],5,FALSE)</f>
        <v>44618</v>
      </c>
      <c r="Q885" s="23">
        <f t="shared" si="144"/>
        <v>327</v>
      </c>
      <c r="R885" t="str">
        <f>VLOOKUP(N885,Клиенты_[],7,FALSE)</f>
        <v>Россия</v>
      </c>
      <c r="S885" s="20" t="str">
        <f>VLOOKUP(N885,Клиенты_[],8,FALSE)</f>
        <v>Алла</v>
      </c>
      <c r="T885" s="20">
        <f t="shared" si="145"/>
        <v>2</v>
      </c>
      <c r="U885" s="20">
        <f t="shared" si="146"/>
        <v>903</v>
      </c>
      <c r="V885" s="20">
        <f t="shared" si="147"/>
        <v>451.5</v>
      </c>
      <c r="W885" s="20">
        <f t="shared" si="148"/>
        <v>314</v>
      </c>
      <c r="X885" s="20">
        <f t="shared" si="139"/>
        <v>0.5</v>
      </c>
    </row>
    <row r="886" spans="1:24" x14ac:dyDescent="0.3">
      <c r="A886">
        <v>885</v>
      </c>
      <c r="B886">
        <v>388</v>
      </c>
      <c r="C886" t="str">
        <f>VLOOKUP(Продажи_[[#This Row],[id товара]],Товары_[],3,FALSE)</f>
        <v>Меридиан</v>
      </c>
      <c r="D886" t="str">
        <f>VLOOKUP(Продажи_[[#This Row],[id товара]],Товары_[],2,FALSE)</f>
        <v>Рыба</v>
      </c>
      <c r="E886" s="22">
        <v>205</v>
      </c>
      <c r="F886" s="21">
        <f t="shared" si="140"/>
        <v>258.5128205128205</v>
      </c>
      <c r="G886" s="26">
        <f t="shared" si="141"/>
        <v>-0.20700257885340201</v>
      </c>
      <c r="H886" s="31">
        <f t="shared" si="142"/>
        <v>260.64705882352939</v>
      </c>
      <c r="I886" s="26">
        <f t="shared" si="143"/>
        <v>-0.21349582487023244</v>
      </c>
      <c r="J886">
        <v>2</v>
      </c>
      <c r="K886" s="22">
        <v>410</v>
      </c>
      <c r="L886" s="1">
        <v>45404</v>
      </c>
      <c r="M886" t="s">
        <v>75</v>
      </c>
      <c r="N886">
        <v>262</v>
      </c>
      <c r="O886" t="str">
        <f>VLOOKUP(N886,Клиенты_[],4,FALSE)</f>
        <v>да</v>
      </c>
      <c r="P886" s="35">
        <f>VLOOKUP(N886,Клиенты_[],5,FALSE)</f>
        <v>44778</v>
      </c>
      <c r="Q886" s="23">
        <f t="shared" si="144"/>
        <v>626</v>
      </c>
      <c r="R886" t="str">
        <f>VLOOKUP(N886,Клиенты_[],7,FALSE)</f>
        <v>Таджикистан</v>
      </c>
      <c r="S886" s="20" t="str">
        <f>VLOOKUP(N886,Клиенты_[],8,FALSE)</f>
        <v>Иванна</v>
      </c>
      <c r="T886" s="20">
        <f t="shared" si="145"/>
        <v>3</v>
      </c>
      <c r="U886" s="20">
        <f t="shared" si="146"/>
        <v>3342</v>
      </c>
      <c r="V886" s="20">
        <f t="shared" si="147"/>
        <v>1114</v>
      </c>
      <c r="W886" s="20">
        <f t="shared" si="148"/>
        <v>186</v>
      </c>
      <c r="X886" s="20">
        <f t="shared" si="139"/>
        <v>0.33333333333333331</v>
      </c>
    </row>
    <row r="887" spans="1:24" x14ac:dyDescent="0.3">
      <c r="A887">
        <v>886</v>
      </c>
      <c r="B887">
        <v>312</v>
      </c>
      <c r="C887" t="str">
        <f>VLOOKUP(Продажи_[[#This Row],[id товара]],Товары_[],3,FALSE)</f>
        <v>Каравай</v>
      </c>
      <c r="D887" t="str">
        <f>VLOOKUP(Продажи_[[#This Row],[id товара]],Товары_[],2,FALSE)</f>
        <v>Хлеб</v>
      </c>
      <c r="E887" s="22">
        <v>476</v>
      </c>
      <c r="F887" s="21">
        <f t="shared" si="140"/>
        <v>300.31818181818181</v>
      </c>
      <c r="G887" s="26">
        <f t="shared" si="141"/>
        <v>0.58498562131073117</v>
      </c>
      <c r="H887" s="31">
        <f t="shared" si="142"/>
        <v>331.16666666666669</v>
      </c>
      <c r="I887" s="26">
        <f t="shared" si="143"/>
        <v>0.43734272773024663</v>
      </c>
      <c r="J887">
        <v>2</v>
      </c>
      <c r="K887" s="22">
        <v>952</v>
      </c>
      <c r="L887" s="1">
        <v>45113</v>
      </c>
      <c r="M887" t="s">
        <v>80</v>
      </c>
      <c r="N887">
        <v>239</v>
      </c>
      <c r="O887" t="str">
        <f>VLOOKUP(N887,Клиенты_[],4,FALSE)</f>
        <v>нет</v>
      </c>
      <c r="P887" s="35">
        <f>VLOOKUP(N887,Клиенты_[],5,FALSE)</f>
        <v>44767</v>
      </c>
      <c r="Q887" s="23">
        <f t="shared" si="144"/>
        <v>346</v>
      </c>
      <c r="R887" t="str">
        <f>VLOOKUP(N887,Клиенты_[],7,FALSE)</f>
        <v>Узбекистан</v>
      </c>
      <c r="S887" s="20" t="str">
        <f>VLOOKUP(N887,Клиенты_[],8,FALSE)</f>
        <v>Христофор</v>
      </c>
      <c r="T887" s="20">
        <f t="shared" si="145"/>
        <v>3</v>
      </c>
      <c r="U887" s="20">
        <f t="shared" si="146"/>
        <v>1690</v>
      </c>
      <c r="V887" s="20">
        <f t="shared" si="147"/>
        <v>563.33333333333337</v>
      </c>
      <c r="W887" s="20">
        <f t="shared" si="148"/>
        <v>191</v>
      </c>
      <c r="X887" s="20">
        <f t="shared" si="139"/>
        <v>0.33333333333333331</v>
      </c>
    </row>
    <row r="888" spans="1:24" x14ac:dyDescent="0.3">
      <c r="A888">
        <v>887</v>
      </c>
      <c r="B888">
        <v>486</v>
      </c>
      <c r="C888" t="str">
        <f>VLOOKUP(Продажи_[[#This Row],[id товара]],Товары_[],3,FALSE)</f>
        <v>Илецкая</v>
      </c>
      <c r="D888" t="str">
        <f>VLOOKUP(Продажи_[[#This Row],[id товара]],Товары_[],2,FALSE)</f>
        <v>Соль</v>
      </c>
      <c r="E888" s="22">
        <v>230</v>
      </c>
      <c r="F888" s="21">
        <f t="shared" si="140"/>
        <v>264.8679245283019</v>
      </c>
      <c r="G888" s="26">
        <f t="shared" si="141"/>
        <v>-0.13164268414304037</v>
      </c>
      <c r="H888" s="31">
        <f t="shared" si="142"/>
        <v>238.16666666666666</v>
      </c>
      <c r="I888" s="26">
        <f t="shared" si="143"/>
        <v>-3.4289713086074092E-2</v>
      </c>
      <c r="J888">
        <v>2</v>
      </c>
      <c r="K888" s="22">
        <v>460</v>
      </c>
      <c r="L888" s="1">
        <v>45207</v>
      </c>
      <c r="M888" t="s">
        <v>67</v>
      </c>
      <c r="N888">
        <v>358</v>
      </c>
      <c r="O888" t="str">
        <f>VLOOKUP(N888,Клиенты_[],4,FALSE)</f>
        <v>да</v>
      </c>
      <c r="P888" s="35">
        <f>VLOOKUP(N888,Клиенты_[],5,FALSE)</f>
        <v>44771</v>
      </c>
      <c r="Q888" s="23">
        <f t="shared" si="144"/>
        <v>436</v>
      </c>
      <c r="R888" t="str">
        <f>VLOOKUP(N888,Клиенты_[],7,FALSE)</f>
        <v>Украина</v>
      </c>
      <c r="S888" s="20" t="str">
        <f>VLOOKUP(N888,Клиенты_[],8,FALSE)</f>
        <v>Евфросиния</v>
      </c>
      <c r="T888" s="20">
        <f t="shared" si="145"/>
        <v>3</v>
      </c>
      <c r="U888" s="20">
        <f t="shared" si="146"/>
        <v>3802</v>
      </c>
      <c r="V888" s="20">
        <f t="shared" si="147"/>
        <v>1267.3333333333333</v>
      </c>
      <c r="W888" s="20">
        <f t="shared" si="148"/>
        <v>187</v>
      </c>
      <c r="X888" s="20">
        <f t="shared" si="139"/>
        <v>0.33333333333333331</v>
      </c>
    </row>
    <row r="889" spans="1:24" x14ac:dyDescent="0.3">
      <c r="A889">
        <v>888</v>
      </c>
      <c r="B889">
        <v>295</v>
      </c>
      <c r="C889" t="str">
        <f>VLOOKUP(Продажи_[[#This Row],[id товара]],Товары_[],3,FALSE)</f>
        <v>Белогорье</v>
      </c>
      <c r="D889" t="str">
        <f>VLOOKUP(Продажи_[[#This Row],[id товара]],Товары_[],2,FALSE)</f>
        <v>Печенье</v>
      </c>
      <c r="E889" s="22">
        <v>219</v>
      </c>
      <c r="F889" s="21">
        <f t="shared" si="140"/>
        <v>283.468085106383</v>
      </c>
      <c r="G889" s="26">
        <f t="shared" si="141"/>
        <v>-0.22742625534789462</v>
      </c>
      <c r="H889" s="31">
        <f t="shared" si="142"/>
        <v>249.5</v>
      </c>
      <c r="I889" s="26">
        <f t="shared" si="143"/>
        <v>-0.12224448897795592</v>
      </c>
      <c r="J889">
        <v>5</v>
      </c>
      <c r="K889" s="22">
        <v>1095</v>
      </c>
      <c r="L889" s="1">
        <v>45165</v>
      </c>
      <c r="M889" t="s">
        <v>77</v>
      </c>
      <c r="N889">
        <v>331</v>
      </c>
      <c r="O889" t="str">
        <f>VLOOKUP(N889,Клиенты_[],4,FALSE)</f>
        <v>нет</v>
      </c>
      <c r="P889" s="35">
        <f>VLOOKUP(N889,Клиенты_[],5,FALSE)</f>
        <v>44813</v>
      </c>
      <c r="Q889" s="23">
        <f t="shared" si="144"/>
        <v>352</v>
      </c>
      <c r="R889" t="str">
        <f>VLOOKUP(N889,Клиенты_[],7,FALSE)</f>
        <v>Узбекистан</v>
      </c>
      <c r="S889" s="20" t="str">
        <f>VLOOKUP(N889,Клиенты_[],8,FALSE)</f>
        <v>Фома</v>
      </c>
      <c r="T889" s="20">
        <f t="shared" si="145"/>
        <v>3</v>
      </c>
      <c r="U889" s="20">
        <f t="shared" si="146"/>
        <v>3074</v>
      </c>
      <c r="V889" s="20">
        <f t="shared" si="147"/>
        <v>1024.6666666666667</v>
      </c>
      <c r="W889" s="20">
        <f t="shared" si="148"/>
        <v>191</v>
      </c>
      <c r="X889" s="20">
        <f t="shared" si="139"/>
        <v>0.33333333333333331</v>
      </c>
    </row>
    <row r="890" spans="1:24" x14ac:dyDescent="0.3">
      <c r="A890">
        <v>889</v>
      </c>
      <c r="B890">
        <v>1</v>
      </c>
      <c r="C890" t="str">
        <f>VLOOKUP(Продажи_[[#This Row],[id товара]],Товары_[],3,FALSE)</f>
        <v>Ярмарка</v>
      </c>
      <c r="D890" t="str">
        <f>VLOOKUP(Продажи_[[#This Row],[id товара]],Товары_[],2,FALSE)</f>
        <v>Крупа</v>
      </c>
      <c r="E890" s="22">
        <v>206</v>
      </c>
      <c r="F890" s="21">
        <f t="shared" si="140"/>
        <v>255.11627906976744</v>
      </c>
      <c r="G890" s="26">
        <f t="shared" si="141"/>
        <v>-0.1925250683682771</v>
      </c>
      <c r="H890" s="31">
        <f t="shared" si="142"/>
        <v>252.09090909090909</v>
      </c>
      <c r="I890" s="26">
        <f t="shared" si="143"/>
        <v>-0.18283447529751173</v>
      </c>
      <c r="J890">
        <v>3</v>
      </c>
      <c r="K890" s="22">
        <v>618</v>
      </c>
      <c r="L890" s="1">
        <v>44986</v>
      </c>
      <c r="M890" t="s">
        <v>70</v>
      </c>
      <c r="N890">
        <v>31</v>
      </c>
      <c r="O890" t="str">
        <f>VLOOKUP(N890,Клиенты_[],4,FALSE)</f>
        <v>нет</v>
      </c>
      <c r="P890" s="35">
        <f>VLOOKUP(N890,Клиенты_[],5,FALSE)</f>
        <v>44580</v>
      </c>
      <c r="Q890" s="23">
        <f t="shared" si="144"/>
        <v>406</v>
      </c>
      <c r="R890" t="str">
        <f>VLOOKUP(N890,Клиенты_[],7,FALSE)</f>
        <v>Украина</v>
      </c>
      <c r="S890" s="20" t="str">
        <f>VLOOKUP(N890,Клиенты_[],8,FALSE)</f>
        <v>Татьяна</v>
      </c>
      <c r="T890" s="20">
        <f t="shared" si="145"/>
        <v>2</v>
      </c>
      <c r="U890" s="20">
        <f t="shared" si="146"/>
        <v>1444</v>
      </c>
      <c r="V890" s="20">
        <f t="shared" si="147"/>
        <v>722</v>
      </c>
      <c r="W890" s="20">
        <f t="shared" si="148"/>
        <v>187</v>
      </c>
      <c r="X890" s="20">
        <f t="shared" si="139"/>
        <v>0.5</v>
      </c>
    </row>
    <row r="891" spans="1:24" x14ac:dyDescent="0.3">
      <c r="A891">
        <v>406</v>
      </c>
      <c r="B891">
        <v>377</v>
      </c>
      <c r="C891" t="str">
        <f>VLOOKUP(Продажи_[[#This Row],[id товара]],Товары_[],3,FALSE)</f>
        <v>Окраина</v>
      </c>
      <c r="D891" t="str">
        <f>VLOOKUP(Продажи_[[#This Row],[id товара]],Товары_[],2,FALSE)</f>
        <v>Колбаса</v>
      </c>
      <c r="E891" s="22">
        <v>129</v>
      </c>
      <c r="F891" s="21">
        <f t="shared" si="140"/>
        <v>286.92307692307691</v>
      </c>
      <c r="G891" s="26">
        <f t="shared" si="141"/>
        <v>-0.55040214477211791</v>
      </c>
      <c r="H891" s="31">
        <f t="shared" si="142"/>
        <v>273.58333333333331</v>
      </c>
      <c r="I891" s="26">
        <f t="shared" si="143"/>
        <v>-0.52848004873591226</v>
      </c>
      <c r="J891">
        <v>1</v>
      </c>
      <c r="K891" s="22">
        <v>129</v>
      </c>
      <c r="L891" s="1">
        <v>45231</v>
      </c>
      <c r="M891" t="s">
        <v>69</v>
      </c>
      <c r="N891">
        <v>456</v>
      </c>
      <c r="O891" t="str">
        <f>VLOOKUP(N891,Клиенты_[],4,FALSE)</f>
        <v>да</v>
      </c>
      <c r="P891" s="35">
        <f>VLOOKUP(N891,Клиенты_[],5,FALSE)</f>
        <v>44618</v>
      </c>
      <c r="Q891" s="23">
        <f t="shared" si="144"/>
        <v>613</v>
      </c>
      <c r="R891" t="str">
        <f>VLOOKUP(N891,Клиенты_[],7,FALSE)</f>
        <v>Россия</v>
      </c>
      <c r="S891" s="20" t="str">
        <f>VLOOKUP(N891,Клиенты_[],8,FALSE)</f>
        <v>Алла</v>
      </c>
      <c r="T891" s="20">
        <f t="shared" si="145"/>
        <v>2</v>
      </c>
      <c r="U891" s="20">
        <f t="shared" si="146"/>
        <v>903</v>
      </c>
      <c r="V891" s="20">
        <f t="shared" si="147"/>
        <v>451.5</v>
      </c>
      <c r="W891" s="20">
        <f t="shared" si="148"/>
        <v>314</v>
      </c>
      <c r="X891" s="20">
        <f t="shared" si="139"/>
        <v>0.5</v>
      </c>
    </row>
    <row r="892" spans="1:24" x14ac:dyDescent="0.3">
      <c r="A892">
        <v>891</v>
      </c>
      <c r="B892">
        <v>308</v>
      </c>
      <c r="C892" t="str">
        <f>VLOOKUP(Продажи_[[#This Row],[id товара]],Товары_[],3,FALSE)</f>
        <v>Бабаевский</v>
      </c>
      <c r="D892" t="str">
        <f>VLOOKUP(Продажи_[[#This Row],[id товара]],Товары_[],2,FALSE)</f>
        <v>Конфеты</v>
      </c>
      <c r="E892" s="22">
        <v>147</v>
      </c>
      <c r="F892" s="21">
        <f t="shared" si="140"/>
        <v>267.85483870967744</v>
      </c>
      <c r="G892" s="26">
        <f t="shared" si="141"/>
        <v>-0.45119527909917512</v>
      </c>
      <c r="H892" s="31">
        <f t="shared" si="142"/>
        <v>250.25925925925927</v>
      </c>
      <c r="I892" s="26">
        <f t="shared" si="143"/>
        <v>-0.41260914607074151</v>
      </c>
      <c r="J892">
        <v>2</v>
      </c>
      <c r="K892" s="22">
        <v>294</v>
      </c>
      <c r="L892" s="1">
        <v>45261</v>
      </c>
      <c r="M892" t="s">
        <v>77</v>
      </c>
      <c r="N892">
        <v>80</v>
      </c>
      <c r="O892" t="str">
        <f>VLOOKUP(N892,Клиенты_[],4,FALSE)</f>
        <v>нет</v>
      </c>
      <c r="P892" s="35">
        <f>VLOOKUP(N892,Клиенты_[],5,FALSE)</f>
        <v>44623</v>
      </c>
      <c r="Q892" s="23">
        <f t="shared" si="144"/>
        <v>638</v>
      </c>
      <c r="R892" t="str">
        <f>VLOOKUP(N892,Клиенты_[],7,FALSE)</f>
        <v>Беларусь</v>
      </c>
      <c r="S892" s="20" t="str">
        <f>VLOOKUP(N892,Клиенты_[],8,FALSE)</f>
        <v>Рубен</v>
      </c>
      <c r="T892" s="20">
        <f t="shared" si="145"/>
        <v>4</v>
      </c>
      <c r="U892" s="20">
        <f t="shared" si="146"/>
        <v>2588</v>
      </c>
      <c r="V892" s="20">
        <f t="shared" si="147"/>
        <v>647</v>
      </c>
      <c r="W892" s="20">
        <f t="shared" si="148"/>
        <v>122</v>
      </c>
      <c r="X892" s="20">
        <f t="shared" si="139"/>
        <v>0.25</v>
      </c>
    </row>
    <row r="893" spans="1:24" x14ac:dyDescent="0.3">
      <c r="A893">
        <v>892</v>
      </c>
      <c r="B893">
        <v>52</v>
      </c>
      <c r="C893" t="str">
        <f>VLOOKUP(Продажи_[[#This Row],[id товара]],Товары_[],3,FALSE)</f>
        <v>Илецкая</v>
      </c>
      <c r="D893" t="str">
        <f>VLOOKUP(Продажи_[[#This Row],[id товара]],Товары_[],2,FALSE)</f>
        <v>Соль</v>
      </c>
      <c r="E893" s="22">
        <v>423</v>
      </c>
      <c r="F893" s="21">
        <f t="shared" si="140"/>
        <v>264.8679245283019</v>
      </c>
      <c r="G893" s="26">
        <f t="shared" si="141"/>
        <v>0.59702236785866925</v>
      </c>
      <c r="H893" s="31">
        <f t="shared" si="142"/>
        <v>238.16666666666666</v>
      </c>
      <c r="I893" s="26">
        <f t="shared" si="143"/>
        <v>0.77606717984604634</v>
      </c>
      <c r="J893">
        <v>3</v>
      </c>
      <c r="K893" s="22">
        <v>1269</v>
      </c>
      <c r="L893" s="1">
        <v>45378</v>
      </c>
      <c r="M893" t="s">
        <v>71</v>
      </c>
      <c r="N893">
        <v>496</v>
      </c>
      <c r="O893" t="str">
        <f>VLOOKUP(N893,Клиенты_[],4,FALSE)</f>
        <v>да</v>
      </c>
      <c r="P893" s="35">
        <f>VLOOKUP(N893,Клиенты_[],5,FALSE)</f>
        <v>44867</v>
      </c>
      <c r="Q893" s="23">
        <f t="shared" si="144"/>
        <v>511</v>
      </c>
      <c r="R893" t="str">
        <f>VLOOKUP(N893,Клиенты_[],7,FALSE)</f>
        <v>Украина</v>
      </c>
      <c r="S893" s="20" t="str">
        <f>VLOOKUP(N893,Клиенты_[],8,FALSE)</f>
        <v>Фома</v>
      </c>
      <c r="T893" s="20">
        <f t="shared" si="145"/>
        <v>4</v>
      </c>
      <c r="U893" s="20">
        <f t="shared" si="146"/>
        <v>3561</v>
      </c>
      <c r="V893" s="20">
        <f t="shared" si="147"/>
        <v>890.25</v>
      </c>
      <c r="W893" s="20">
        <f t="shared" si="148"/>
        <v>187</v>
      </c>
      <c r="X893" s="20">
        <f t="shared" si="139"/>
        <v>0.25</v>
      </c>
    </row>
    <row r="894" spans="1:24" x14ac:dyDescent="0.3">
      <c r="A894">
        <v>893</v>
      </c>
      <c r="B894">
        <v>75</v>
      </c>
      <c r="C894" t="str">
        <f>VLOOKUP(Продажи_[[#This Row],[id товара]],Товары_[],3,FALSE)</f>
        <v>Белогорье</v>
      </c>
      <c r="D894" t="str">
        <f>VLOOKUP(Продажи_[[#This Row],[id товара]],Товары_[],2,FALSE)</f>
        <v>Печенье</v>
      </c>
      <c r="E894" s="22">
        <v>494</v>
      </c>
      <c r="F894" s="21">
        <f t="shared" si="140"/>
        <v>283.468085106383</v>
      </c>
      <c r="G894" s="26">
        <f t="shared" si="141"/>
        <v>0.7427005929595436</v>
      </c>
      <c r="H894" s="31">
        <f t="shared" si="142"/>
        <v>249.5</v>
      </c>
      <c r="I894" s="26">
        <f t="shared" si="143"/>
        <v>0.97995991983967934</v>
      </c>
      <c r="J894">
        <v>4</v>
      </c>
      <c r="K894" s="22">
        <v>1976</v>
      </c>
      <c r="L894" s="1">
        <v>45030</v>
      </c>
      <c r="M894" t="s">
        <v>74</v>
      </c>
      <c r="N894">
        <v>477</v>
      </c>
      <c r="O894" t="str">
        <f>VLOOKUP(N894,Клиенты_[],4,FALSE)</f>
        <v>да</v>
      </c>
      <c r="P894" s="35">
        <f>VLOOKUP(N894,Клиенты_[],5,FALSE)</f>
        <v>44738</v>
      </c>
      <c r="Q894" s="23">
        <f t="shared" si="144"/>
        <v>292</v>
      </c>
      <c r="R894" t="str">
        <f>VLOOKUP(N894,Клиенты_[],7,FALSE)</f>
        <v>Узбекистан</v>
      </c>
      <c r="S894" s="20" t="str">
        <f>VLOOKUP(N894,Клиенты_[],8,FALSE)</f>
        <v>Зоя</v>
      </c>
      <c r="T894" s="20">
        <f t="shared" si="145"/>
        <v>5</v>
      </c>
      <c r="U894" s="20">
        <f t="shared" si="146"/>
        <v>6766</v>
      </c>
      <c r="V894" s="20">
        <f t="shared" si="147"/>
        <v>1353.2</v>
      </c>
      <c r="W894" s="20">
        <f t="shared" si="148"/>
        <v>191</v>
      </c>
      <c r="X894" s="20">
        <f t="shared" si="139"/>
        <v>0.2</v>
      </c>
    </row>
    <row r="895" spans="1:24" x14ac:dyDescent="0.3">
      <c r="A895">
        <v>85</v>
      </c>
      <c r="B895">
        <v>276</v>
      </c>
      <c r="C895" t="str">
        <f>VLOOKUP(Продажи_[[#This Row],[id товара]],Товары_[],3,FALSE)</f>
        <v>Дымов</v>
      </c>
      <c r="D895" t="str">
        <f>VLOOKUP(Продажи_[[#This Row],[id товара]],Товары_[],2,FALSE)</f>
        <v>Колбаса</v>
      </c>
      <c r="E895" s="22">
        <v>295</v>
      </c>
      <c r="F895" s="21">
        <f t="shared" si="140"/>
        <v>286.92307692307691</v>
      </c>
      <c r="G895" s="26">
        <f t="shared" si="141"/>
        <v>2.8150134048257502E-2</v>
      </c>
      <c r="H895" s="31">
        <f t="shared" si="142"/>
        <v>312.66666666666669</v>
      </c>
      <c r="I895" s="26">
        <f t="shared" si="143"/>
        <v>-5.6503198294243107E-2</v>
      </c>
      <c r="J895">
        <v>1</v>
      </c>
      <c r="K895" s="22">
        <v>295</v>
      </c>
      <c r="L895" s="1">
        <v>45272</v>
      </c>
      <c r="M895" t="s">
        <v>76</v>
      </c>
      <c r="N895">
        <v>458</v>
      </c>
      <c r="O895" t="str">
        <f>VLOOKUP(N895,Клиенты_[],4,FALSE)</f>
        <v>да</v>
      </c>
      <c r="P895" s="35">
        <f>VLOOKUP(N895,Клиенты_[],5,FALSE)</f>
        <v>44694</v>
      </c>
      <c r="Q895" s="23">
        <f t="shared" si="144"/>
        <v>578</v>
      </c>
      <c r="R895" t="str">
        <f>VLOOKUP(N895,Клиенты_[],7,FALSE)</f>
        <v>Россия</v>
      </c>
      <c r="S895" s="20" t="str">
        <f>VLOOKUP(N895,Клиенты_[],8,FALSE)</f>
        <v>Зоя</v>
      </c>
      <c r="T895" s="20">
        <f t="shared" si="145"/>
        <v>3</v>
      </c>
      <c r="U895" s="20">
        <f t="shared" si="146"/>
        <v>1353</v>
      </c>
      <c r="V895" s="20">
        <f t="shared" si="147"/>
        <v>451</v>
      </c>
      <c r="W895" s="20">
        <f t="shared" si="148"/>
        <v>314</v>
      </c>
      <c r="X895" s="20">
        <f t="shared" si="139"/>
        <v>0.33333333333333331</v>
      </c>
    </row>
    <row r="896" spans="1:24" x14ac:dyDescent="0.3">
      <c r="A896">
        <v>895</v>
      </c>
      <c r="B896">
        <v>481</v>
      </c>
      <c r="C896" t="str">
        <f>VLOOKUP(Продажи_[[#This Row],[id товара]],Товары_[],3,FALSE)</f>
        <v>Pringles</v>
      </c>
      <c r="D896" t="str">
        <f>VLOOKUP(Продажи_[[#This Row],[id товара]],Товары_[],2,FALSE)</f>
        <v>Чипсы</v>
      </c>
      <c r="E896" s="22">
        <v>470</v>
      </c>
      <c r="F896" s="21">
        <f t="shared" si="140"/>
        <v>273.72549019607845</v>
      </c>
      <c r="G896" s="26">
        <f t="shared" si="141"/>
        <v>0.71704871060171915</v>
      </c>
      <c r="H896" s="31">
        <f t="shared" si="142"/>
        <v>280.23809523809524</v>
      </c>
      <c r="I896" s="26">
        <f t="shared" si="143"/>
        <v>0.67714528462192014</v>
      </c>
      <c r="J896">
        <v>2</v>
      </c>
      <c r="K896" s="22">
        <v>940</v>
      </c>
      <c r="L896" s="1">
        <v>45101</v>
      </c>
      <c r="M896" t="s">
        <v>67</v>
      </c>
      <c r="N896">
        <v>400</v>
      </c>
      <c r="O896" t="str">
        <f>VLOOKUP(N896,Клиенты_[],4,FALSE)</f>
        <v>да</v>
      </c>
      <c r="P896" s="35">
        <f>VLOOKUP(N896,Клиенты_[],5,FALSE)</f>
        <v>44765</v>
      </c>
      <c r="Q896" s="23">
        <f t="shared" si="144"/>
        <v>336</v>
      </c>
      <c r="R896" t="str">
        <f>VLOOKUP(N896,Клиенты_[],7,FALSE)</f>
        <v>Беларусь</v>
      </c>
      <c r="S896" s="20" t="str">
        <f>VLOOKUP(N896,Клиенты_[],8,FALSE)</f>
        <v>Милован</v>
      </c>
      <c r="T896" s="20">
        <f t="shared" si="145"/>
        <v>1</v>
      </c>
      <c r="U896" s="20">
        <f t="shared" si="146"/>
        <v>940</v>
      </c>
      <c r="V896" s="20">
        <f t="shared" si="147"/>
        <v>940</v>
      </c>
      <c r="W896" s="20">
        <f t="shared" si="148"/>
        <v>122</v>
      </c>
      <c r="X896" s="20">
        <f t="shared" si="139"/>
        <v>1</v>
      </c>
    </row>
    <row r="897" spans="1:24" x14ac:dyDescent="0.3">
      <c r="A897">
        <v>896</v>
      </c>
      <c r="B897">
        <v>194</v>
      </c>
      <c r="C897" t="str">
        <f>VLOOKUP(Продажи_[[#This Row],[id товара]],Товары_[],3,FALSE)</f>
        <v>Салта</v>
      </c>
      <c r="D897" t="str">
        <f>VLOOKUP(Продажи_[[#This Row],[id товара]],Товары_[],2,FALSE)</f>
        <v>Соль</v>
      </c>
      <c r="E897" s="22">
        <v>278</v>
      </c>
      <c r="F897" s="21">
        <f t="shared" si="140"/>
        <v>264.8679245283019</v>
      </c>
      <c r="G897" s="26">
        <f t="shared" si="141"/>
        <v>4.9579712209716353E-2</v>
      </c>
      <c r="H897" s="31">
        <f t="shared" si="142"/>
        <v>273.7</v>
      </c>
      <c r="I897" s="26">
        <f t="shared" si="143"/>
        <v>1.5710632078918652E-2</v>
      </c>
      <c r="J897">
        <v>4</v>
      </c>
      <c r="K897" s="22">
        <v>1112</v>
      </c>
      <c r="L897" s="1">
        <v>45286</v>
      </c>
      <c r="M897" t="s">
        <v>76</v>
      </c>
      <c r="N897">
        <v>271</v>
      </c>
      <c r="O897" t="str">
        <f>VLOOKUP(N897,Клиенты_[],4,FALSE)</f>
        <v>нет</v>
      </c>
      <c r="P897" s="35">
        <f>VLOOKUP(N897,Клиенты_[],5,FALSE)</f>
        <v>44892</v>
      </c>
      <c r="Q897" s="23">
        <f t="shared" si="144"/>
        <v>394</v>
      </c>
      <c r="R897" t="str">
        <f>VLOOKUP(N897,Клиенты_[],7,FALSE)</f>
        <v>Беларусь</v>
      </c>
      <c r="S897" s="20" t="str">
        <f>VLOOKUP(N897,Клиенты_[],8,FALSE)</f>
        <v>Степан</v>
      </c>
      <c r="T897" s="20">
        <f t="shared" si="145"/>
        <v>3</v>
      </c>
      <c r="U897" s="20">
        <f t="shared" si="146"/>
        <v>2704</v>
      </c>
      <c r="V897" s="20">
        <f t="shared" si="147"/>
        <v>901.33333333333337</v>
      </c>
      <c r="W897" s="20">
        <f t="shared" si="148"/>
        <v>122</v>
      </c>
      <c r="X897" s="20">
        <f t="shared" si="139"/>
        <v>0.33333333333333331</v>
      </c>
    </row>
    <row r="898" spans="1:24" x14ac:dyDescent="0.3">
      <c r="A898">
        <v>897</v>
      </c>
      <c r="B898">
        <v>422</v>
      </c>
      <c r="C898" t="str">
        <f>VLOOKUP(Продажи_[[#This Row],[id товара]],Товары_[],3,FALSE)</f>
        <v>Nescafe</v>
      </c>
      <c r="D898" t="str">
        <f>VLOOKUP(Продажи_[[#This Row],[id товара]],Товары_[],2,FALSE)</f>
        <v>Кофе</v>
      </c>
      <c r="E898" s="22">
        <v>244</v>
      </c>
      <c r="F898" s="21">
        <f t="shared" si="140"/>
        <v>249.02380952380952</v>
      </c>
      <c r="G898" s="26">
        <f t="shared" si="141"/>
        <v>-2.0174012811932318E-2</v>
      </c>
      <c r="H898" s="31">
        <f t="shared" si="142"/>
        <v>256.89999999999998</v>
      </c>
      <c r="I898" s="26">
        <f t="shared" si="143"/>
        <v>-5.0214091086025592E-2</v>
      </c>
      <c r="J898">
        <v>3</v>
      </c>
      <c r="K898" s="22">
        <v>732</v>
      </c>
      <c r="L898" s="1">
        <v>45370</v>
      </c>
      <c r="M898" t="s">
        <v>70</v>
      </c>
      <c r="N898">
        <v>265</v>
      </c>
      <c r="O898" t="str">
        <f>VLOOKUP(N898,Клиенты_[],4,FALSE)</f>
        <v>нет</v>
      </c>
      <c r="P898" s="35">
        <f>VLOOKUP(N898,Клиенты_[],5,FALSE)</f>
        <v>44756</v>
      </c>
      <c r="Q898" s="23">
        <f t="shared" si="144"/>
        <v>614</v>
      </c>
      <c r="R898" t="str">
        <f>VLOOKUP(N898,Клиенты_[],7,FALSE)</f>
        <v>Узбекистан</v>
      </c>
      <c r="S898" s="20" t="str">
        <f>VLOOKUP(N898,Клиенты_[],8,FALSE)</f>
        <v>Эраст</v>
      </c>
      <c r="T898" s="20">
        <f t="shared" si="145"/>
        <v>5</v>
      </c>
      <c r="U898" s="20">
        <f t="shared" si="146"/>
        <v>3450</v>
      </c>
      <c r="V898" s="20">
        <f t="shared" si="147"/>
        <v>690</v>
      </c>
      <c r="W898" s="20">
        <f t="shared" si="148"/>
        <v>191</v>
      </c>
      <c r="X898" s="20">
        <f t="shared" ref="X898:X961" si="149">1/T898</f>
        <v>0.2</v>
      </c>
    </row>
    <row r="899" spans="1:24" x14ac:dyDescent="0.3">
      <c r="A899">
        <v>898</v>
      </c>
      <c r="B899">
        <v>52</v>
      </c>
      <c r="C899" t="str">
        <f>VLOOKUP(Продажи_[[#This Row],[id товара]],Товары_[],3,FALSE)</f>
        <v>Илецкая</v>
      </c>
      <c r="D899" t="str">
        <f>VLOOKUP(Продажи_[[#This Row],[id товара]],Товары_[],2,FALSE)</f>
        <v>Соль</v>
      </c>
      <c r="E899" s="22">
        <v>142</v>
      </c>
      <c r="F899" s="21">
        <f t="shared" si="140"/>
        <v>264.8679245283019</v>
      </c>
      <c r="G899" s="26">
        <f t="shared" si="141"/>
        <v>-0.46388374412309452</v>
      </c>
      <c r="H899" s="31">
        <f t="shared" si="142"/>
        <v>238.16666666666666</v>
      </c>
      <c r="I899" s="26">
        <f t="shared" si="143"/>
        <v>-0.40377886634009796</v>
      </c>
      <c r="J899">
        <v>3</v>
      </c>
      <c r="K899" s="22">
        <v>426</v>
      </c>
      <c r="L899" s="1">
        <v>44929</v>
      </c>
      <c r="M899" t="s">
        <v>85</v>
      </c>
      <c r="N899">
        <v>366</v>
      </c>
      <c r="O899" t="str">
        <f>VLOOKUP(N899,Клиенты_[],4,FALSE)</f>
        <v>нет</v>
      </c>
      <c r="P899" s="35">
        <f>VLOOKUP(N899,Клиенты_[],5,FALSE)</f>
        <v>44827</v>
      </c>
      <c r="Q899" s="23">
        <f t="shared" si="144"/>
        <v>102</v>
      </c>
      <c r="R899" t="str">
        <f>VLOOKUP(N899,Клиенты_[],7,FALSE)</f>
        <v>Узбекистан</v>
      </c>
      <c r="S899" s="20" t="str">
        <f>VLOOKUP(N899,Клиенты_[],8,FALSE)</f>
        <v>Анна</v>
      </c>
      <c r="T899" s="20">
        <f t="shared" si="145"/>
        <v>4</v>
      </c>
      <c r="U899" s="20">
        <f t="shared" si="146"/>
        <v>2813</v>
      </c>
      <c r="V899" s="20">
        <f t="shared" si="147"/>
        <v>703.25</v>
      </c>
      <c r="W899" s="20">
        <f t="shared" si="148"/>
        <v>191</v>
      </c>
      <c r="X899" s="20">
        <f t="shared" si="149"/>
        <v>0.25</v>
      </c>
    </row>
    <row r="900" spans="1:24" x14ac:dyDescent="0.3">
      <c r="A900">
        <v>308</v>
      </c>
      <c r="B900">
        <v>74</v>
      </c>
      <c r="C900" t="str">
        <f>VLOOKUP(Продажи_[[#This Row],[id товара]],Товары_[],3,FALSE)</f>
        <v>Черкизово</v>
      </c>
      <c r="D900" t="str">
        <f>VLOOKUP(Продажи_[[#This Row],[id товара]],Товары_[],2,FALSE)</f>
        <v>Колбаса</v>
      </c>
      <c r="E900" s="22">
        <v>397</v>
      </c>
      <c r="F900" s="21">
        <f t="shared" si="140"/>
        <v>286.92307692307691</v>
      </c>
      <c r="G900" s="26">
        <f t="shared" si="141"/>
        <v>0.38364611260053638</v>
      </c>
      <c r="H900" s="31">
        <f t="shared" si="142"/>
        <v>320.25</v>
      </c>
      <c r="I900" s="26">
        <f t="shared" si="143"/>
        <v>0.23965651834504298</v>
      </c>
      <c r="J900">
        <v>2</v>
      </c>
      <c r="K900" s="22">
        <v>794</v>
      </c>
      <c r="L900" s="1">
        <v>45178</v>
      </c>
      <c r="M900" t="s">
        <v>77</v>
      </c>
      <c r="N900">
        <v>458</v>
      </c>
      <c r="O900" t="str">
        <f>VLOOKUP(N900,Клиенты_[],4,FALSE)</f>
        <v>да</v>
      </c>
      <c r="P900" s="35">
        <f>VLOOKUP(N900,Клиенты_[],5,FALSE)</f>
        <v>44694</v>
      </c>
      <c r="Q900" s="23">
        <f t="shared" si="144"/>
        <v>484</v>
      </c>
      <c r="R900" t="str">
        <f>VLOOKUP(N900,Клиенты_[],7,FALSE)</f>
        <v>Россия</v>
      </c>
      <c r="S900" s="20" t="str">
        <f>VLOOKUP(N900,Клиенты_[],8,FALSE)</f>
        <v>Зоя</v>
      </c>
      <c r="T900" s="20">
        <f t="shared" si="145"/>
        <v>3</v>
      </c>
      <c r="U900" s="20">
        <f t="shared" si="146"/>
        <v>1353</v>
      </c>
      <c r="V900" s="20">
        <f t="shared" si="147"/>
        <v>451</v>
      </c>
      <c r="W900" s="20">
        <f t="shared" si="148"/>
        <v>314</v>
      </c>
      <c r="X900" s="20">
        <f t="shared" si="149"/>
        <v>0.33333333333333331</v>
      </c>
    </row>
    <row r="901" spans="1:24" x14ac:dyDescent="0.3">
      <c r="A901">
        <v>318</v>
      </c>
      <c r="B901">
        <v>331</v>
      </c>
      <c r="C901" t="str">
        <f>VLOOKUP(Продажи_[[#This Row],[id товара]],Товары_[],3,FALSE)</f>
        <v>Салта</v>
      </c>
      <c r="D901" t="str">
        <f>VLOOKUP(Продажи_[[#This Row],[id товара]],Товары_[],2,FALSE)</f>
        <v>Соль</v>
      </c>
      <c r="E901" s="22">
        <v>88</v>
      </c>
      <c r="F901" s="21">
        <f t="shared" ref="F901:F964" si="150">AVERAGEIF($D:$D,D901,$E:$E)</f>
        <v>264.8679245283019</v>
      </c>
      <c r="G901" s="26">
        <f t="shared" ref="G901:G964" si="151">E901/F901-1</f>
        <v>-0.66775894001994596</v>
      </c>
      <c r="H901" s="31">
        <f t="shared" ref="H901:H964" si="152">AVERAGEIFS($E:$E,$D:$D,D901,$C:$C,C901)</f>
        <v>273.7</v>
      </c>
      <c r="I901" s="26">
        <f t="shared" ref="I901:I964" si="153">E901/H901-1</f>
        <v>-0.67848008768724877</v>
      </c>
      <c r="J901">
        <v>3</v>
      </c>
      <c r="K901" s="22">
        <v>264</v>
      </c>
      <c r="L901" s="1">
        <v>45211</v>
      </c>
      <c r="M901" t="s">
        <v>66</v>
      </c>
      <c r="N901">
        <v>458</v>
      </c>
      <c r="O901" t="str">
        <f>VLOOKUP(N901,Клиенты_[],4,FALSE)</f>
        <v>да</v>
      </c>
      <c r="P901" s="35">
        <f>VLOOKUP(N901,Клиенты_[],5,FALSE)</f>
        <v>44694</v>
      </c>
      <c r="Q901" s="23">
        <f t="shared" ref="Q901:Q964" si="154">L901-P901</f>
        <v>517</v>
      </c>
      <c r="R901" t="str">
        <f>VLOOKUP(N901,Клиенты_[],7,FALSE)</f>
        <v>Россия</v>
      </c>
      <c r="S901" s="20" t="str">
        <f>VLOOKUP(N901,Клиенты_[],8,FALSE)</f>
        <v>Зоя</v>
      </c>
      <c r="T901" s="20">
        <f t="shared" ref="T901:T964" si="155">COUNTIF(N:N,N901)</f>
        <v>3</v>
      </c>
      <c r="U901" s="20">
        <f t="shared" ref="U901:U964" si="156">SUMIF(N:N,N901,K:K)</f>
        <v>1353</v>
      </c>
      <c r="V901" s="20">
        <f t="shared" ref="V901:V964" si="157">U901/T901</f>
        <v>451</v>
      </c>
      <c r="W901" s="20">
        <f t="shared" ref="W901:W964" si="158">COUNTIF(R:R,R901)</f>
        <v>314</v>
      </c>
      <c r="X901" s="20">
        <f t="shared" si="149"/>
        <v>0.33333333333333331</v>
      </c>
    </row>
    <row r="902" spans="1:24" x14ac:dyDescent="0.3">
      <c r="A902">
        <v>901</v>
      </c>
      <c r="B902">
        <v>458</v>
      </c>
      <c r="C902" t="str">
        <f>VLOOKUP(Продажи_[[#This Row],[id товара]],Товары_[],3,FALSE)</f>
        <v>Борилла</v>
      </c>
      <c r="D902" t="str">
        <f>VLOOKUP(Продажи_[[#This Row],[id товара]],Товары_[],2,FALSE)</f>
        <v>Макароны</v>
      </c>
      <c r="E902" s="22">
        <v>343</v>
      </c>
      <c r="F902" s="21">
        <f t="shared" si="150"/>
        <v>265.47674418604652</v>
      </c>
      <c r="G902" s="26">
        <f t="shared" si="151"/>
        <v>0.29201524243353338</v>
      </c>
      <c r="H902" s="31">
        <f t="shared" si="152"/>
        <v>236.27586206896552</v>
      </c>
      <c r="I902" s="26">
        <f t="shared" si="153"/>
        <v>0.45169293636894325</v>
      </c>
      <c r="J902">
        <v>3</v>
      </c>
      <c r="K902" s="22">
        <v>1029</v>
      </c>
      <c r="L902" s="1">
        <v>45005</v>
      </c>
      <c r="M902" t="s">
        <v>78</v>
      </c>
      <c r="N902">
        <v>282</v>
      </c>
      <c r="O902" t="str">
        <f>VLOOKUP(N902,Клиенты_[],4,FALSE)</f>
        <v>да</v>
      </c>
      <c r="P902" s="35">
        <f>VLOOKUP(N902,Клиенты_[],5,FALSE)</f>
        <v>44735</v>
      </c>
      <c r="Q902" s="23">
        <f t="shared" si="154"/>
        <v>270</v>
      </c>
      <c r="R902" t="str">
        <f>VLOOKUP(N902,Клиенты_[],7,FALSE)</f>
        <v>Узбекистан</v>
      </c>
      <c r="S902" s="20" t="str">
        <f>VLOOKUP(N902,Клиенты_[],8,FALSE)</f>
        <v>Светлана</v>
      </c>
      <c r="T902" s="20">
        <f t="shared" si="155"/>
        <v>1</v>
      </c>
      <c r="U902" s="20">
        <f t="shared" si="156"/>
        <v>1029</v>
      </c>
      <c r="V902" s="20">
        <f t="shared" si="157"/>
        <v>1029</v>
      </c>
      <c r="W902" s="20">
        <f t="shared" si="158"/>
        <v>191</v>
      </c>
      <c r="X902" s="20">
        <f t="shared" si="149"/>
        <v>1</v>
      </c>
    </row>
    <row r="903" spans="1:24" x14ac:dyDescent="0.3">
      <c r="A903">
        <v>107</v>
      </c>
      <c r="B903">
        <v>332</v>
      </c>
      <c r="C903" t="str">
        <f>VLOOKUP(Продажи_[[#This Row],[id товара]],Товары_[],3,FALSE)</f>
        <v>Тесс</v>
      </c>
      <c r="D903" t="str">
        <f>VLOOKUP(Продажи_[[#This Row],[id товара]],Товары_[],2,FALSE)</f>
        <v>Чай</v>
      </c>
      <c r="E903" s="22">
        <v>327</v>
      </c>
      <c r="F903" s="21">
        <f t="shared" si="150"/>
        <v>271.18181818181819</v>
      </c>
      <c r="G903" s="26">
        <f t="shared" si="151"/>
        <v>0.20583305397251084</v>
      </c>
      <c r="H903" s="31">
        <f t="shared" si="152"/>
        <v>281.75</v>
      </c>
      <c r="I903" s="26">
        <f t="shared" si="153"/>
        <v>0.16060337178349604</v>
      </c>
      <c r="J903">
        <v>2</v>
      </c>
      <c r="K903" s="22">
        <v>654</v>
      </c>
      <c r="L903" s="1">
        <v>45095</v>
      </c>
      <c r="M903" t="s">
        <v>77</v>
      </c>
      <c r="N903">
        <v>459</v>
      </c>
      <c r="O903" t="str">
        <f>VLOOKUP(N903,Клиенты_[],4,FALSE)</f>
        <v>да</v>
      </c>
      <c r="P903" s="35">
        <f>VLOOKUP(N903,Клиенты_[],5,FALSE)</f>
        <v>44743</v>
      </c>
      <c r="Q903" s="23">
        <f t="shared" si="154"/>
        <v>352</v>
      </c>
      <c r="R903" t="str">
        <f>VLOOKUP(N903,Клиенты_[],7,FALSE)</f>
        <v>Россия</v>
      </c>
      <c r="S903" s="20" t="str">
        <f>VLOOKUP(N903,Клиенты_[],8,FALSE)</f>
        <v>Назар</v>
      </c>
      <c r="T903" s="20">
        <f t="shared" si="155"/>
        <v>2</v>
      </c>
      <c r="U903" s="20">
        <f t="shared" si="156"/>
        <v>1294</v>
      </c>
      <c r="V903" s="20">
        <f t="shared" si="157"/>
        <v>647</v>
      </c>
      <c r="W903" s="20">
        <f t="shared" si="158"/>
        <v>314</v>
      </c>
      <c r="X903" s="20">
        <f t="shared" si="149"/>
        <v>0.5</v>
      </c>
    </row>
    <row r="904" spans="1:24" x14ac:dyDescent="0.3">
      <c r="A904">
        <v>377</v>
      </c>
      <c r="B904">
        <v>142</v>
      </c>
      <c r="C904" t="str">
        <f>VLOOKUP(Продажи_[[#This Row],[id товара]],Товары_[],3,FALSE)</f>
        <v>Фруктовый Рай</v>
      </c>
      <c r="D904" t="str">
        <f>VLOOKUP(Продажи_[[#This Row],[id товара]],Товары_[],2,FALSE)</f>
        <v>Фрукты</v>
      </c>
      <c r="E904" s="22">
        <v>160</v>
      </c>
      <c r="F904" s="21">
        <f t="shared" si="150"/>
        <v>274.16279069767444</v>
      </c>
      <c r="G904" s="26">
        <f t="shared" si="151"/>
        <v>-0.41640512342013747</v>
      </c>
      <c r="H904" s="31">
        <f t="shared" si="152"/>
        <v>258.30769230769232</v>
      </c>
      <c r="I904" s="26">
        <f t="shared" si="153"/>
        <v>-0.3805836807623586</v>
      </c>
      <c r="J904">
        <v>4</v>
      </c>
      <c r="K904" s="22">
        <v>640</v>
      </c>
      <c r="L904" s="1">
        <v>45414</v>
      </c>
      <c r="M904" t="s">
        <v>68</v>
      </c>
      <c r="N904">
        <v>459</v>
      </c>
      <c r="O904" t="str">
        <f>VLOOKUP(N904,Клиенты_[],4,FALSE)</f>
        <v>да</v>
      </c>
      <c r="P904" s="35">
        <f>VLOOKUP(N904,Клиенты_[],5,FALSE)</f>
        <v>44743</v>
      </c>
      <c r="Q904" s="23">
        <f t="shared" si="154"/>
        <v>671</v>
      </c>
      <c r="R904" t="str">
        <f>VLOOKUP(N904,Клиенты_[],7,FALSE)</f>
        <v>Россия</v>
      </c>
      <c r="S904" s="20" t="str">
        <f>VLOOKUP(N904,Клиенты_[],8,FALSE)</f>
        <v>Назар</v>
      </c>
      <c r="T904" s="20">
        <f t="shared" si="155"/>
        <v>2</v>
      </c>
      <c r="U904" s="20">
        <f t="shared" si="156"/>
        <v>1294</v>
      </c>
      <c r="V904" s="20">
        <f t="shared" si="157"/>
        <v>647</v>
      </c>
      <c r="W904" s="20">
        <f t="shared" si="158"/>
        <v>314</v>
      </c>
      <c r="X904" s="20">
        <f t="shared" si="149"/>
        <v>0.5</v>
      </c>
    </row>
    <row r="905" spans="1:24" x14ac:dyDescent="0.3">
      <c r="A905">
        <v>904</v>
      </c>
      <c r="B905">
        <v>6</v>
      </c>
      <c r="C905" t="str">
        <f>VLOOKUP(Продажи_[[#This Row],[id товара]],Товары_[],3,FALSE)</f>
        <v>Фрукты-Ягоды</v>
      </c>
      <c r="D905" t="str">
        <f>VLOOKUP(Продажи_[[#This Row],[id товара]],Товары_[],2,FALSE)</f>
        <v>Фрукты</v>
      </c>
      <c r="E905" s="22">
        <v>70</v>
      </c>
      <c r="F905" s="21">
        <f t="shared" si="150"/>
        <v>274.16279069767444</v>
      </c>
      <c r="G905" s="26">
        <f t="shared" si="151"/>
        <v>-0.74467724149631009</v>
      </c>
      <c r="H905" s="31">
        <f t="shared" si="152"/>
        <v>280.66666666666669</v>
      </c>
      <c r="I905" s="26">
        <f t="shared" si="153"/>
        <v>-0.75059382422802856</v>
      </c>
      <c r="J905">
        <v>5</v>
      </c>
      <c r="K905" s="22">
        <v>350</v>
      </c>
      <c r="L905" s="1">
        <v>45364</v>
      </c>
      <c r="M905" t="s">
        <v>69</v>
      </c>
      <c r="N905">
        <v>433</v>
      </c>
      <c r="O905" t="str">
        <f>VLOOKUP(N905,Клиенты_[],4,FALSE)</f>
        <v>да</v>
      </c>
      <c r="P905" s="35">
        <f>VLOOKUP(N905,Клиенты_[],5,FALSE)</f>
        <v>44832</v>
      </c>
      <c r="Q905" s="23">
        <f t="shared" si="154"/>
        <v>532</v>
      </c>
      <c r="R905" t="str">
        <f>VLOOKUP(N905,Клиенты_[],7,FALSE)</f>
        <v>Таджикистан</v>
      </c>
      <c r="S905" s="20" t="str">
        <f>VLOOKUP(N905,Клиенты_[],8,FALSE)</f>
        <v>Людмила</v>
      </c>
      <c r="T905" s="20">
        <f t="shared" si="155"/>
        <v>1</v>
      </c>
      <c r="U905" s="20">
        <f t="shared" si="156"/>
        <v>350</v>
      </c>
      <c r="V905" s="20">
        <f t="shared" si="157"/>
        <v>350</v>
      </c>
      <c r="W905" s="20">
        <f t="shared" si="158"/>
        <v>186</v>
      </c>
      <c r="X905" s="20">
        <f t="shared" si="149"/>
        <v>1</v>
      </c>
    </row>
    <row r="906" spans="1:24" x14ac:dyDescent="0.3">
      <c r="A906">
        <v>905</v>
      </c>
      <c r="B906">
        <v>318</v>
      </c>
      <c r="C906" t="str">
        <f>VLOOKUP(Продажи_[[#This Row],[id товара]],Товары_[],3,FALSE)</f>
        <v>Домик в деревне</v>
      </c>
      <c r="D906" t="str">
        <f>VLOOKUP(Продажи_[[#This Row],[id товара]],Товары_[],2,FALSE)</f>
        <v>Молоко</v>
      </c>
      <c r="E906" s="22">
        <v>280</v>
      </c>
      <c r="F906" s="21">
        <f t="shared" si="150"/>
        <v>294.95238095238096</v>
      </c>
      <c r="G906" s="26">
        <f t="shared" si="151"/>
        <v>-5.0694220213109542E-2</v>
      </c>
      <c r="H906" s="31">
        <f t="shared" si="152"/>
        <v>274.77777777777777</v>
      </c>
      <c r="I906" s="26">
        <f t="shared" si="153"/>
        <v>1.9005256773150014E-2</v>
      </c>
      <c r="J906">
        <v>1</v>
      </c>
      <c r="K906" s="22">
        <v>280</v>
      </c>
      <c r="L906" s="1">
        <v>45213</v>
      </c>
      <c r="M906" t="s">
        <v>67</v>
      </c>
      <c r="N906">
        <v>382</v>
      </c>
      <c r="O906" t="str">
        <f>VLOOKUP(N906,Клиенты_[],4,FALSE)</f>
        <v>да</v>
      </c>
      <c r="P906" s="35">
        <f>VLOOKUP(N906,Клиенты_[],5,FALSE)</f>
        <v>44850</v>
      </c>
      <c r="Q906" s="23">
        <f t="shared" si="154"/>
        <v>363</v>
      </c>
      <c r="R906" t="str">
        <f>VLOOKUP(N906,Клиенты_[],7,FALSE)</f>
        <v>Беларусь</v>
      </c>
      <c r="S906" s="20" t="str">
        <f>VLOOKUP(N906,Клиенты_[],8,FALSE)</f>
        <v>Алина</v>
      </c>
      <c r="T906" s="20">
        <f t="shared" si="155"/>
        <v>2</v>
      </c>
      <c r="U906" s="20">
        <f t="shared" si="156"/>
        <v>339</v>
      </c>
      <c r="V906" s="20">
        <f t="shared" si="157"/>
        <v>169.5</v>
      </c>
      <c r="W906" s="20">
        <f t="shared" si="158"/>
        <v>122</v>
      </c>
      <c r="X906" s="20">
        <f t="shared" si="149"/>
        <v>0.5</v>
      </c>
    </row>
    <row r="907" spans="1:24" x14ac:dyDescent="0.3">
      <c r="A907">
        <v>631</v>
      </c>
      <c r="B907">
        <v>453</v>
      </c>
      <c r="C907" t="str">
        <f>VLOOKUP(Продажи_[[#This Row],[id товара]],Товары_[],3,FALSE)</f>
        <v>Макфа</v>
      </c>
      <c r="D907" t="str">
        <f>VLOOKUP(Продажи_[[#This Row],[id товара]],Товары_[],2,FALSE)</f>
        <v>Макароны</v>
      </c>
      <c r="E907" s="22">
        <v>404</v>
      </c>
      <c r="F907" s="21">
        <f t="shared" si="150"/>
        <v>265.47674418604652</v>
      </c>
      <c r="G907" s="26">
        <f t="shared" si="151"/>
        <v>0.52179054793920554</v>
      </c>
      <c r="H907" s="31">
        <f t="shared" si="152"/>
        <v>329.27272727272725</v>
      </c>
      <c r="I907" s="26">
        <f t="shared" si="153"/>
        <v>0.22694643843180562</v>
      </c>
      <c r="J907">
        <v>5</v>
      </c>
      <c r="K907" s="22">
        <v>2020</v>
      </c>
      <c r="L907" s="1">
        <v>45108</v>
      </c>
      <c r="M907" t="s">
        <v>66</v>
      </c>
      <c r="N907">
        <v>460</v>
      </c>
      <c r="O907" t="str">
        <f>VLOOKUP(N907,Клиенты_[],4,FALSE)</f>
        <v>нет</v>
      </c>
      <c r="P907" s="35">
        <f>VLOOKUP(N907,Клиенты_[],5,FALSE)</f>
        <v>44821</v>
      </c>
      <c r="Q907" s="23">
        <f t="shared" si="154"/>
        <v>287</v>
      </c>
      <c r="R907" t="str">
        <f>VLOOKUP(N907,Клиенты_[],7,FALSE)</f>
        <v>Россия</v>
      </c>
      <c r="S907" s="20" t="str">
        <f>VLOOKUP(N907,Клиенты_[],8,FALSE)</f>
        <v>Алевтина</v>
      </c>
      <c r="T907" s="20">
        <f t="shared" si="155"/>
        <v>3</v>
      </c>
      <c r="U907" s="20">
        <f t="shared" si="156"/>
        <v>4605</v>
      </c>
      <c r="V907" s="20">
        <f t="shared" si="157"/>
        <v>1535</v>
      </c>
      <c r="W907" s="20">
        <f t="shared" si="158"/>
        <v>314</v>
      </c>
      <c r="X907" s="20">
        <f t="shared" si="149"/>
        <v>0.33333333333333331</v>
      </c>
    </row>
    <row r="908" spans="1:24" x14ac:dyDescent="0.3">
      <c r="A908">
        <v>907</v>
      </c>
      <c r="B908">
        <v>55</v>
      </c>
      <c r="C908" t="str">
        <f>VLOOKUP(Продажи_[[#This Row],[id товара]],Товары_[],3,FALSE)</f>
        <v>Националь</v>
      </c>
      <c r="D908" t="str">
        <f>VLOOKUP(Продажи_[[#This Row],[id товара]],Товары_[],2,FALSE)</f>
        <v>Крупа</v>
      </c>
      <c r="E908" s="22">
        <v>353</v>
      </c>
      <c r="F908" s="21">
        <f t="shared" si="150"/>
        <v>255.11627906976744</v>
      </c>
      <c r="G908" s="26">
        <f t="shared" si="151"/>
        <v>0.38368277119416594</v>
      </c>
      <c r="H908" s="31">
        <f t="shared" si="152"/>
        <v>274.28571428571428</v>
      </c>
      <c r="I908" s="26">
        <f t="shared" si="153"/>
        <v>0.28697916666666679</v>
      </c>
      <c r="J908">
        <v>1</v>
      </c>
      <c r="K908" s="22">
        <v>353</v>
      </c>
      <c r="L908" s="1">
        <v>45413</v>
      </c>
      <c r="M908" t="s">
        <v>81</v>
      </c>
      <c r="N908">
        <v>129</v>
      </c>
      <c r="O908" t="str">
        <f>VLOOKUP(N908,Клиенты_[],4,FALSE)</f>
        <v>нет</v>
      </c>
      <c r="P908" s="35">
        <f>VLOOKUP(N908,Клиенты_[],5,FALSE)</f>
        <v>44868</v>
      </c>
      <c r="Q908" s="23">
        <f t="shared" si="154"/>
        <v>545</v>
      </c>
      <c r="R908" t="str">
        <f>VLOOKUP(N908,Клиенты_[],7,FALSE)</f>
        <v>Беларусь</v>
      </c>
      <c r="S908" s="20" t="str">
        <f>VLOOKUP(N908,Клиенты_[],8,FALSE)</f>
        <v>Ираида</v>
      </c>
      <c r="T908" s="20">
        <f t="shared" si="155"/>
        <v>2</v>
      </c>
      <c r="U908" s="20">
        <f t="shared" si="156"/>
        <v>2478</v>
      </c>
      <c r="V908" s="20">
        <f t="shared" si="157"/>
        <v>1239</v>
      </c>
      <c r="W908" s="20">
        <f t="shared" si="158"/>
        <v>122</v>
      </c>
      <c r="X908" s="20">
        <f t="shared" si="149"/>
        <v>0.5</v>
      </c>
    </row>
    <row r="909" spans="1:24" x14ac:dyDescent="0.3">
      <c r="A909">
        <v>908</v>
      </c>
      <c r="B909">
        <v>327</v>
      </c>
      <c r="C909" t="str">
        <f>VLOOKUP(Продажи_[[#This Row],[id товара]],Товары_[],3,FALSE)</f>
        <v>Черкизово</v>
      </c>
      <c r="D909" t="str">
        <f>VLOOKUP(Продажи_[[#This Row],[id товара]],Товары_[],2,FALSE)</f>
        <v>Колбаса</v>
      </c>
      <c r="E909" s="22">
        <v>342</v>
      </c>
      <c r="F909" s="21">
        <f t="shared" si="150"/>
        <v>286.92307692307691</v>
      </c>
      <c r="G909" s="26">
        <f t="shared" si="151"/>
        <v>0.19195710455764092</v>
      </c>
      <c r="H909" s="31">
        <f t="shared" si="152"/>
        <v>320.25</v>
      </c>
      <c r="I909" s="26">
        <f t="shared" si="153"/>
        <v>6.7915690866510614E-2</v>
      </c>
      <c r="J909">
        <v>2</v>
      </c>
      <c r="K909" s="22">
        <v>684</v>
      </c>
      <c r="L909" s="1">
        <v>45284</v>
      </c>
      <c r="M909" t="s">
        <v>67</v>
      </c>
      <c r="N909">
        <v>335</v>
      </c>
      <c r="O909" t="str">
        <f>VLOOKUP(N909,Клиенты_[],4,FALSE)</f>
        <v>нет</v>
      </c>
      <c r="P909" s="35">
        <f>VLOOKUP(N909,Клиенты_[],5,FALSE)</f>
        <v>44619</v>
      </c>
      <c r="Q909" s="23">
        <f t="shared" si="154"/>
        <v>665</v>
      </c>
      <c r="R909" t="str">
        <f>VLOOKUP(N909,Клиенты_[],7,FALSE)</f>
        <v>Узбекистан</v>
      </c>
      <c r="S909" s="20" t="str">
        <f>VLOOKUP(N909,Клиенты_[],8,FALSE)</f>
        <v>Светозар</v>
      </c>
      <c r="T909" s="20">
        <f t="shared" si="155"/>
        <v>4</v>
      </c>
      <c r="U909" s="20">
        <f t="shared" si="156"/>
        <v>3908</v>
      </c>
      <c r="V909" s="20">
        <f t="shared" si="157"/>
        <v>977</v>
      </c>
      <c r="W909" s="20">
        <f t="shared" si="158"/>
        <v>191</v>
      </c>
      <c r="X909" s="20">
        <f t="shared" si="149"/>
        <v>0.25</v>
      </c>
    </row>
    <row r="910" spans="1:24" x14ac:dyDescent="0.3">
      <c r="A910">
        <v>651</v>
      </c>
      <c r="B910">
        <v>473</v>
      </c>
      <c r="C910" t="str">
        <f>VLOOKUP(Продажи_[[#This Row],[id товара]],Товары_[],3,FALSE)</f>
        <v>Хлебный Дом</v>
      </c>
      <c r="D910" t="str">
        <f>VLOOKUP(Продажи_[[#This Row],[id товара]],Товары_[],2,FALSE)</f>
        <v>Хлеб</v>
      </c>
      <c r="E910" s="22">
        <v>343</v>
      </c>
      <c r="F910" s="21">
        <f t="shared" si="150"/>
        <v>300.31818181818181</v>
      </c>
      <c r="G910" s="26">
        <f t="shared" si="151"/>
        <v>0.14212199182685037</v>
      </c>
      <c r="H910" s="31">
        <f t="shared" si="152"/>
        <v>281.73333333333335</v>
      </c>
      <c r="I910" s="26">
        <f t="shared" si="153"/>
        <v>0.21746332229058196</v>
      </c>
      <c r="J910">
        <v>5</v>
      </c>
      <c r="K910" s="22">
        <v>1715</v>
      </c>
      <c r="L910" s="1">
        <v>45086</v>
      </c>
      <c r="M910" t="s">
        <v>74</v>
      </c>
      <c r="N910">
        <v>460</v>
      </c>
      <c r="O910" t="str">
        <f>VLOOKUP(N910,Клиенты_[],4,FALSE)</f>
        <v>нет</v>
      </c>
      <c r="P910" s="35">
        <f>VLOOKUP(N910,Клиенты_[],5,FALSE)</f>
        <v>44821</v>
      </c>
      <c r="Q910" s="23">
        <f t="shared" si="154"/>
        <v>265</v>
      </c>
      <c r="R910" t="str">
        <f>VLOOKUP(N910,Клиенты_[],7,FALSE)</f>
        <v>Россия</v>
      </c>
      <c r="S910" s="20" t="str">
        <f>VLOOKUP(N910,Клиенты_[],8,FALSE)</f>
        <v>Алевтина</v>
      </c>
      <c r="T910" s="20">
        <f t="shared" si="155"/>
        <v>3</v>
      </c>
      <c r="U910" s="20">
        <f t="shared" si="156"/>
        <v>4605</v>
      </c>
      <c r="V910" s="20">
        <f t="shared" si="157"/>
        <v>1535</v>
      </c>
      <c r="W910" s="20">
        <f t="shared" si="158"/>
        <v>314</v>
      </c>
      <c r="X910" s="20">
        <f t="shared" si="149"/>
        <v>0.33333333333333331</v>
      </c>
    </row>
    <row r="911" spans="1:24" x14ac:dyDescent="0.3">
      <c r="A911">
        <v>910</v>
      </c>
      <c r="B911">
        <v>378</v>
      </c>
      <c r="C911" t="str">
        <f>VLOOKUP(Продажи_[[#This Row],[id товара]],Товары_[],3,FALSE)</f>
        <v>Фруктовый сад</v>
      </c>
      <c r="D911" t="str">
        <f>VLOOKUP(Продажи_[[#This Row],[id товара]],Товары_[],2,FALSE)</f>
        <v>Сок</v>
      </c>
      <c r="E911" s="22">
        <v>397</v>
      </c>
      <c r="F911" s="21">
        <f t="shared" si="150"/>
        <v>268.60344827586209</v>
      </c>
      <c r="G911" s="26">
        <f t="shared" si="151"/>
        <v>0.47801527697541557</v>
      </c>
      <c r="H911" s="31">
        <f t="shared" si="152"/>
        <v>281.96875</v>
      </c>
      <c r="I911" s="26">
        <f t="shared" si="153"/>
        <v>0.40795744209243034</v>
      </c>
      <c r="J911">
        <v>1</v>
      </c>
      <c r="K911" s="22">
        <v>397</v>
      </c>
      <c r="L911" s="1">
        <v>45000</v>
      </c>
      <c r="M911" t="s">
        <v>70</v>
      </c>
      <c r="N911">
        <v>56</v>
      </c>
      <c r="O911" t="str">
        <f>VLOOKUP(N911,Клиенты_[],4,FALSE)</f>
        <v>нет</v>
      </c>
      <c r="P911" s="35">
        <f>VLOOKUP(N911,Клиенты_[],5,FALSE)</f>
        <v>44662</v>
      </c>
      <c r="Q911" s="23">
        <f t="shared" si="154"/>
        <v>338</v>
      </c>
      <c r="R911" t="str">
        <f>VLOOKUP(N911,Клиенты_[],7,FALSE)</f>
        <v>Таджикистан</v>
      </c>
      <c r="S911" s="20" t="str">
        <f>VLOOKUP(N911,Клиенты_[],8,FALSE)</f>
        <v>Пелагея</v>
      </c>
      <c r="T911" s="20">
        <f t="shared" si="155"/>
        <v>4</v>
      </c>
      <c r="U911" s="20">
        <f t="shared" si="156"/>
        <v>2450</v>
      </c>
      <c r="V911" s="20">
        <f t="shared" si="157"/>
        <v>612.5</v>
      </c>
      <c r="W911" s="20">
        <f t="shared" si="158"/>
        <v>186</v>
      </c>
      <c r="X911" s="20">
        <f t="shared" si="149"/>
        <v>0.25</v>
      </c>
    </row>
    <row r="912" spans="1:24" x14ac:dyDescent="0.3">
      <c r="A912">
        <v>911</v>
      </c>
      <c r="B912">
        <v>462</v>
      </c>
      <c r="C912" t="str">
        <f>VLOOKUP(Продажи_[[#This Row],[id товара]],Товары_[],3,FALSE)</f>
        <v>Белый Злат</v>
      </c>
      <c r="D912" t="str">
        <f>VLOOKUP(Продажи_[[#This Row],[id товара]],Товары_[],2,FALSE)</f>
        <v>Рис</v>
      </c>
      <c r="E912" s="22">
        <v>231</v>
      </c>
      <c r="F912" s="21">
        <f t="shared" si="150"/>
        <v>258.375</v>
      </c>
      <c r="G912" s="26">
        <f t="shared" si="151"/>
        <v>-0.10595065312046448</v>
      </c>
      <c r="H912" s="31">
        <f t="shared" si="152"/>
        <v>269.70588235294116</v>
      </c>
      <c r="I912" s="26">
        <f t="shared" si="153"/>
        <v>-0.14351145038167934</v>
      </c>
      <c r="J912">
        <v>2</v>
      </c>
      <c r="K912" s="22">
        <v>462</v>
      </c>
      <c r="L912" s="1">
        <v>44950</v>
      </c>
      <c r="M912" t="s">
        <v>84</v>
      </c>
      <c r="N912">
        <v>493</v>
      </c>
      <c r="O912" t="str">
        <f>VLOOKUP(N912,Клиенты_[],4,FALSE)</f>
        <v>да</v>
      </c>
      <c r="P912" s="35">
        <f>VLOOKUP(N912,Клиенты_[],5,FALSE)</f>
        <v>44855</v>
      </c>
      <c r="Q912" s="23">
        <f t="shared" si="154"/>
        <v>95</v>
      </c>
      <c r="R912" t="str">
        <f>VLOOKUP(N912,Клиенты_[],7,FALSE)</f>
        <v>Украина</v>
      </c>
      <c r="S912" s="20" t="str">
        <f>VLOOKUP(N912,Клиенты_[],8,FALSE)</f>
        <v>Валентина</v>
      </c>
      <c r="T912" s="20">
        <f t="shared" si="155"/>
        <v>3</v>
      </c>
      <c r="U912" s="20">
        <f t="shared" si="156"/>
        <v>1997</v>
      </c>
      <c r="V912" s="20">
        <f t="shared" si="157"/>
        <v>665.66666666666663</v>
      </c>
      <c r="W912" s="20">
        <f t="shared" si="158"/>
        <v>187</v>
      </c>
      <c r="X912" s="20">
        <f t="shared" si="149"/>
        <v>0.33333333333333331</v>
      </c>
    </row>
    <row r="913" spans="1:24" x14ac:dyDescent="0.3">
      <c r="A913">
        <v>912</v>
      </c>
      <c r="B913">
        <v>89</v>
      </c>
      <c r="C913" t="str">
        <f>VLOOKUP(Продажи_[[#This Row],[id товара]],Товары_[],3,FALSE)</f>
        <v>Рот Фронт</v>
      </c>
      <c r="D913" t="str">
        <f>VLOOKUP(Продажи_[[#This Row],[id товара]],Товары_[],2,FALSE)</f>
        <v>Конфеты</v>
      </c>
      <c r="E913" s="22">
        <v>120</v>
      </c>
      <c r="F913" s="21">
        <f t="shared" si="150"/>
        <v>267.85483870967744</v>
      </c>
      <c r="G913" s="26">
        <f t="shared" si="151"/>
        <v>-0.5519961462034082</v>
      </c>
      <c r="H913" s="31">
        <f t="shared" si="152"/>
        <v>288.23809523809524</v>
      </c>
      <c r="I913" s="26">
        <f t="shared" si="153"/>
        <v>-0.58367751528167844</v>
      </c>
      <c r="J913">
        <v>5</v>
      </c>
      <c r="K913" s="22">
        <v>600</v>
      </c>
      <c r="L913" s="1">
        <v>44962</v>
      </c>
      <c r="M913" t="s">
        <v>81</v>
      </c>
      <c r="N913">
        <v>222</v>
      </c>
      <c r="O913" t="str">
        <f>VLOOKUP(N913,Клиенты_[],4,FALSE)</f>
        <v>да</v>
      </c>
      <c r="P913" s="35">
        <f>VLOOKUP(N913,Клиенты_[],5,FALSE)</f>
        <v>44694</v>
      </c>
      <c r="Q913" s="23">
        <f t="shared" si="154"/>
        <v>268</v>
      </c>
      <c r="R913" t="str">
        <f>VLOOKUP(N913,Клиенты_[],7,FALSE)</f>
        <v>Украина</v>
      </c>
      <c r="S913" s="20" t="str">
        <f>VLOOKUP(N913,Клиенты_[],8,FALSE)</f>
        <v>Эмилия</v>
      </c>
      <c r="T913" s="20">
        <f t="shared" si="155"/>
        <v>3</v>
      </c>
      <c r="U913" s="20">
        <f t="shared" si="156"/>
        <v>1403</v>
      </c>
      <c r="V913" s="20">
        <f t="shared" si="157"/>
        <v>467.66666666666669</v>
      </c>
      <c r="W913" s="20">
        <f t="shared" si="158"/>
        <v>187</v>
      </c>
      <c r="X913" s="20">
        <f t="shared" si="149"/>
        <v>0.33333333333333331</v>
      </c>
    </row>
    <row r="914" spans="1:24" x14ac:dyDescent="0.3">
      <c r="A914">
        <v>913</v>
      </c>
      <c r="B914">
        <v>465</v>
      </c>
      <c r="C914" t="str">
        <f>VLOOKUP(Продажи_[[#This Row],[id товара]],Товары_[],3,FALSE)</f>
        <v>Ростагроэкспорт</v>
      </c>
      <c r="D914" t="str">
        <f>VLOOKUP(Продажи_[[#This Row],[id товара]],Товары_[],2,FALSE)</f>
        <v>Йогурт</v>
      </c>
      <c r="E914" s="22">
        <v>177</v>
      </c>
      <c r="F914" s="21">
        <f t="shared" si="150"/>
        <v>263.25423728813558</v>
      </c>
      <c r="G914" s="26">
        <f t="shared" si="151"/>
        <v>-0.32764614988411023</v>
      </c>
      <c r="H914" s="31">
        <f t="shared" si="152"/>
        <v>257.78260869565219</v>
      </c>
      <c r="I914" s="26">
        <f t="shared" si="153"/>
        <v>-0.31337493675156014</v>
      </c>
      <c r="J914">
        <v>1</v>
      </c>
      <c r="K914" s="22">
        <v>177</v>
      </c>
      <c r="L914" s="1">
        <v>45122</v>
      </c>
      <c r="M914" t="s">
        <v>73</v>
      </c>
      <c r="N914">
        <v>167</v>
      </c>
      <c r="O914" t="str">
        <f>VLOOKUP(N914,Клиенты_[],4,FALSE)</f>
        <v>да</v>
      </c>
      <c r="P914" s="35">
        <f>VLOOKUP(N914,Клиенты_[],5,FALSE)</f>
        <v>44563</v>
      </c>
      <c r="Q914" s="23">
        <f t="shared" si="154"/>
        <v>559</v>
      </c>
      <c r="R914" t="str">
        <f>VLOOKUP(N914,Клиенты_[],7,FALSE)</f>
        <v>Узбекистан</v>
      </c>
      <c r="S914" s="20" t="str">
        <f>VLOOKUP(N914,Клиенты_[],8,FALSE)</f>
        <v>Никифор</v>
      </c>
      <c r="T914" s="20">
        <f t="shared" si="155"/>
        <v>5</v>
      </c>
      <c r="U914" s="20">
        <f t="shared" si="156"/>
        <v>4243</v>
      </c>
      <c r="V914" s="20">
        <f t="shared" si="157"/>
        <v>848.6</v>
      </c>
      <c r="W914" s="20">
        <f t="shared" si="158"/>
        <v>191</v>
      </c>
      <c r="X914" s="20">
        <f t="shared" si="149"/>
        <v>0.2</v>
      </c>
    </row>
    <row r="915" spans="1:24" x14ac:dyDescent="0.3">
      <c r="A915">
        <v>914</v>
      </c>
      <c r="B915">
        <v>208</v>
      </c>
      <c r="C915" t="str">
        <f>VLOOKUP(Продажи_[[#This Row],[id товара]],Товары_[],3,FALSE)</f>
        <v>Славянка</v>
      </c>
      <c r="D915" t="str">
        <f>VLOOKUP(Продажи_[[#This Row],[id товара]],Товары_[],2,FALSE)</f>
        <v>Конфеты</v>
      </c>
      <c r="E915" s="22">
        <v>412</v>
      </c>
      <c r="F915" s="21">
        <f t="shared" si="150"/>
        <v>267.85483870967744</v>
      </c>
      <c r="G915" s="26">
        <f t="shared" si="151"/>
        <v>0.53814656470163169</v>
      </c>
      <c r="H915" s="31">
        <f t="shared" si="152"/>
        <v>268</v>
      </c>
      <c r="I915" s="26">
        <f t="shared" si="153"/>
        <v>0.53731343283582089</v>
      </c>
      <c r="J915">
        <v>4</v>
      </c>
      <c r="K915" s="22">
        <v>1648</v>
      </c>
      <c r="L915" s="1">
        <v>45319</v>
      </c>
      <c r="M915" t="s">
        <v>71</v>
      </c>
      <c r="N915">
        <v>212</v>
      </c>
      <c r="O915" t="str">
        <f>VLOOKUP(N915,Клиенты_[],4,FALSE)</f>
        <v>нет</v>
      </c>
      <c r="P915" s="35">
        <f>VLOOKUP(N915,Клиенты_[],5,FALSE)</f>
        <v>44815</v>
      </c>
      <c r="Q915" s="23">
        <f t="shared" si="154"/>
        <v>504</v>
      </c>
      <c r="R915" t="str">
        <f>VLOOKUP(N915,Клиенты_[],7,FALSE)</f>
        <v>Узбекистан</v>
      </c>
      <c r="S915" s="20" t="str">
        <f>VLOOKUP(N915,Клиенты_[],8,FALSE)</f>
        <v>Амос</v>
      </c>
      <c r="T915" s="20">
        <f t="shared" si="155"/>
        <v>1</v>
      </c>
      <c r="U915" s="20">
        <f t="shared" si="156"/>
        <v>1648</v>
      </c>
      <c r="V915" s="20">
        <f t="shared" si="157"/>
        <v>1648</v>
      </c>
      <c r="W915" s="20">
        <f t="shared" si="158"/>
        <v>191</v>
      </c>
      <c r="X915" s="20">
        <f t="shared" si="149"/>
        <v>1</v>
      </c>
    </row>
    <row r="916" spans="1:24" x14ac:dyDescent="0.3">
      <c r="A916">
        <v>915</v>
      </c>
      <c r="B916">
        <v>357</v>
      </c>
      <c r="C916" t="str">
        <f>VLOOKUP(Продажи_[[#This Row],[id товара]],Товары_[],3,FALSE)</f>
        <v>Снежана</v>
      </c>
      <c r="D916" t="str">
        <f>VLOOKUP(Продажи_[[#This Row],[id товара]],Товары_[],2,FALSE)</f>
        <v>Мясо</v>
      </c>
      <c r="E916" s="22">
        <v>279</v>
      </c>
      <c r="F916" s="21">
        <f t="shared" si="150"/>
        <v>271.74545454545455</v>
      </c>
      <c r="G916" s="26">
        <f t="shared" si="151"/>
        <v>2.6696105981533602E-2</v>
      </c>
      <c r="H916" s="31">
        <f t="shared" si="152"/>
        <v>272.35294117647061</v>
      </c>
      <c r="I916" s="26">
        <f t="shared" si="153"/>
        <v>2.4406047516198681E-2</v>
      </c>
      <c r="J916">
        <v>2</v>
      </c>
      <c r="K916" s="22">
        <v>558</v>
      </c>
      <c r="L916" s="1">
        <v>45266</v>
      </c>
      <c r="M916" t="s">
        <v>83</v>
      </c>
      <c r="N916">
        <v>499</v>
      </c>
      <c r="O916" t="str">
        <f>VLOOKUP(N916,Клиенты_[],4,FALSE)</f>
        <v>да</v>
      </c>
      <c r="P916" s="35">
        <f>VLOOKUP(N916,Клиенты_[],5,FALSE)</f>
        <v>44798</v>
      </c>
      <c r="Q916" s="23">
        <f t="shared" si="154"/>
        <v>468</v>
      </c>
      <c r="R916" t="str">
        <f>VLOOKUP(N916,Клиенты_[],7,FALSE)</f>
        <v>Беларусь</v>
      </c>
      <c r="S916" s="20" t="str">
        <f>VLOOKUP(N916,Клиенты_[],8,FALSE)</f>
        <v>Якуб</v>
      </c>
      <c r="T916" s="20">
        <f t="shared" si="155"/>
        <v>2</v>
      </c>
      <c r="U916" s="20">
        <f t="shared" si="156"/>
        <v>1366</v>
      </c>
      <c r="V916" s="20">
        <f t="shared" si="157"/>
        <v>683</v>
      </c>
      <c r="W916" s="20">
        <f t="shared" si="158"/>
        <v>122</v>
      </c>
      <c r="X916" s="20">
        <f t="shared" si="149"/>
        <v>0.5</v>
      </c>
    </row>
    <row r="917" spans="1:24" x14ac:dyDescent="0.3">
      <c r="A917">
        <v>925</v>
      </c>
      <c r="B917">
        <v>46</v>
      </c>
      <c r="C917" t="str">
        <f>VLOOKUP(Продажи_[[#This Row],[id товара]],Товары_[],3,FALSE)</f>
        <v>Активиа</v>
      </c>
      <c r="D917" t="str">
        <f>VLOOKUP(Продажи_[[#This Row],[id товара]],Товары_[],2,FALSE)</f>
        <v>Йогурт</v>
      </c>
      <c r="E917" s="22">
        <v>290</v>
      </c>
      <c r="F917" s="21">
        <f t="shared" si="150"/>
        <v>263.25423728813558</v>
      </c>
      <c r="G917" s="26">
        <f t="shared" si="151"/>
        <v>0.10159670357970652</v>
      </c>
      <c r="H917" s="31">
        <f t="shared" si="152"/>
        <v>293.66666666666669</v>
      </c>
      <c r="I917" s="26">
        <f t="shared" si="153"/>
        <v>-1.2485811577752637E-2</v>
      </c>
      <c r="J917">
        <v>3</v>
      </c>
      <c r="K917" s="22">
        <v>870</v>
      </c>
      <c r="L917" s="1">
        <v>45059</v>
      </c>
      <c r="M917" t="s">
        <v>70</v>
      </c>
      <c r="N917">
        <v>460</v>
      </c>
      <c r="O917" t="str">
        <f>VLOOKUP(N917,Клиенты_[],4,FALSE)</f>
        <v>нет</v>
      </c>
      <c r="P917" s="35">
        <f>VLOOKUP(N917,Клиенты_[],5,FALSE)</f>
        <v>44821</v>
      </c>
      <c r="Q917" s="23">
        <f t="shared" si="154"/>
        <v>238</v>
      </c>
      <c r="R917" t="str">
        <f>VLOOKUP(N917,Клиенты_[],7,FALSE)</f>
        <v>Россия</v>
      </c>
      <c r="S917" s="20" t="str">
        <f>VLOOKUP(N917,Клиенты_[],8,FALSE)</f>
        <v>Алевтина</v>
      </c>
      <c r="T917" s="20">
        <f t="shared" si="155"/>
        <v>3</v>
      </c>
      <c r="U917" s="20">
        <f t="shared" si="156"/>
        <v>4605</v>
      </c>
      <c r="V917" s="20">
        <f t="shared" si="157"/>
        <v>1535</v>
      </c>
      <c r="W917" s="20">
        <f t="shared" si="158"/>
        <v>314</v>
      </c>
      <c r="X917" s="20">
        <f t="shared" si="149"/>
        <v>0.33333333333333331</v>
      </c>
    </row>
    <row r="918" spans="1:24" x14ac:dyDescent="0.3">
      <c r="A918">
        <v>917</v>
      </c>
      <c r="B918">
        <v>374</v>
      </c>
      <c r="C918" t="str">
        <f>VLOOKUP(Продажи_[[#This Row],[id товара]],Товары_[],3,FALSE)</f>
        <v>Tchibo</v>
      </c>
      <c r="D918" t="str">
        <f>VLOOKUP(Продажи_[[#This Row],[id товара]],Товары_[],2,FALSE)</f>
        <v>Кофе</v>
      </c>
      <c r="E918" s="22">
        <v>52</v>
      </c>
      <c r="F918" s="21">
        <f t="shared" si="150"/>
        <v>249.02380952380952</v>
      </c>
      <c r="G918" s="26">
        <f t="shared" si="151"/>
        <v>-0.79118462568123149</v>
      </c>
      <c r="H918" s="31">
        <f t="shared" si="152"/>
        <v>140</v>
      </c>
      <c r="I918" s="26">
        <f t="shared" si="153"/>
        <v>-0.62857142857142856</v>
      </c>
      <c r="J918">
        <v>3</v>
      </c>
      <c r="K918" s="22">
        <v>156</v>
      </c>
      <c r="L918" s="1">
        <v>45026</v>
      </c>
      <c r="M918" t="s">
        <v>84</v>
      </c>
      <c r="N918">
        <v>463</v>
      </c>
      <c r="O918" t="str">
        <f>VLOOKUP(N918,Клиенты_[],4,FALSE)</f>
        <v>нет</v>
      </c>
      <c r="P918" s="35">
        <f>VLOOKUP(N918,Клиенты_[],5,FALSE)</f>
        <v>44869</v>
      </c>
      <c r="Q918" s="23">
        <f t="shared" si="154"/>
        <v>157</v>
      </c>
      <c r="R918" t="str">
        <f>VLOOKUP(N918,Клиенты_[],7,FALSE)</f>
        <v>Украина</v>
      </c>
      <c r="S918" s="20" t="str">
        <f>VLOOKUP(N918,Клиенты_[],8,FALSE)</f>
        <v>Вероника</v>
      </c>
      <c r="T918" s="20">
        <f t="shared" si="155"/>
        <v>2</v>
      </c>
      <c r="U918" s="20">
        <f t="shared" si="156"/>
        <v>1608</v>
      </c>
      <c r="V918" s="20">
        <f t="shared" si="157"/>
        <v>804</v>
      </c>
      <c r="W918" s="20">
        <f t="shared" si="158"/>
        <v>187</v>
      </c>
      <c r="X918" s="20">
        <f t="shared" si="149"/>
        <v>0.5</v>
      </c>
    </row>
    <row r="919" spans="1:24" x14ac:dyDescent="0.3">
      <c r="A919">
        <v>918</v>
      </c>
      <c r="B919">
        <v>145</v>
      </c>
      <c r="C919" t="str">
        <f>VLOOKUP(Продажи_[[#This Row],[id товара]],Товары_[],3,FALSE)</f>
        <v>Семко</v>
      </c>
      <c r="D919" t="str">
        <f>VLOOKUP(Продажи_[[#This Row],[id товара]],Товары_[],2,FALSE)</f>
        <v>Овощи</v>
      </c>
      <c r="E919" s="22">
        <v>144</v>
      </c>
      <c r="F919" s="21">
        <f t="shared" si="150"/>
        <v>250.48780487804879</v>
      </c>
      <c r="G919" s="26">
        <f t="shared" si="151"/>
        <v>-0.42512171372930874</v>
      </c>
      <c r="H919" s="31">
        <f t="shared" si="152"/>
        <v>208</v>
      </c>
      <c r="I919" s="26">
        <f t="shared" si="153"/>
        <v>-0.30769230769230771</v>
      </c>
      <c r="J919">
        <v>5</v>
      </c>
      <c r="K919" s="22">
        <v>720</v>
      </c>
      <c r="L919" s="1">
        <v>45312</v>
      </c>
      <c r="M919" t="s">
        <v>66</v>
      </c>
      <c r="N919">
        <v>347</v>
      </c>
      <c r="O919" t="str">
        <f>VLOOKUP(N919,Клиенты_[],4,FALSE)</f>
        <v>да</v>
      </c>
      <c r="P919" s="35">
        <f>VLOOKUP(N919,Клиенты_[],5,FALSE)</f>
        <v>44588</v>
      </c>
      <c r="Q919" s="23">
        <f t="shared" si="154"/>
        <v>724</v>
      </c>
      <c r="R919" t="str">
        <f>VLOOKUP(N919,Клиенты_[],7,FALSE)</f>
        <v>Таджикистан</v>
      </c>
      <c r="S919" s="20" t="str">
        <f>VLOOKUP(N919,Клиенты_[],8,FALSE)</f>
        <v>Кузьма</v>
      </c>
      <c r="T919" s="20">
        <f t="shared" si="155"/>
        <v>1</v>
      </c>
      <c r="U919" s="20">
        <f t="shared" si="156"/>
        <v>720</v>
      </c>
      <c r="V919" s="20">
        <f t="shared" si="157"/>
        <v>720</v>
      </c>
      <c r="W919" s="20">
        <f t="shared" si="158"/>
        <v>186</v>
      </c>
      <c r="X919" s="20">
        <f t="shared" si="149"/>
        <v>1</v>
      </c>
    </row>
    <row r="920" spans="1:24" x14ac:dyDescent="0.3">
      <c r="A920">
        <v>919</v>
      </c>
      <c r="B920">
        <v>289</v>
      </c>
      <c r="C920" t="str">
        <f>VLOOKUP(Продажи_[[#This Row],[id товара]],Товары_[],3,FALSE)</f>
        <v>Добрый</v>
      </c>
      <c r="D920" t="str">
        <f>VLOOKUP(Продажи_[[#This Row],[id товара]],Товары_[],2,FALSE)</f>
        <v>Сок</v>
      </c>
      <c r="E920" s="22">
        <v>258</v>
      </c>
      <c r="F920" s="21">
        <f t="shared" si="150"/>
        <v>268.60344827586209</v>
      </c>
      <c r="G920" s="26">
        <f t="shared" si="151"/>
        <v>-3.9476217985750184E-2</v>
      </c>
      <c r="H920" s="31">
        <f t="shared" si="152"/>
        <v>242.81818181818181</v>
      </c>
      <c r="I920" s="26">
        <f t="shared" si="153"/>
        <v>6.2523399475851837E-2</v>
      </c>
      <c r="J920">
        <v>2</v>
      </c>
      <c r="K920" s="22">
        <v>516</v>
      </c>
      <c r="L920" s="1">
        <v>45392</v>
      </c>
      <c r="M920" t="s">
        <v>67</v>
      </c>
      <c r="N920">
        <v>54</v>
      </c>
      <c r="O920" t="str">
        <f>VLOOKUP(N920,Клиенты_[],4,FALSE)</f>
        <v>нет</v>
      </c>
      <c r="P920" s="35">
        <f>VLOOKUP(N920,Клиенты_[],5,FALSE)</f>
        <v>44847</v>
      </c>
      <c r="Q920" s="23">
        <f t="shared" si="154"/>
        <v>545</v>
      </c>
      <c r="R920" t="str">
        <f>VLOOKUP(N920,Клиенты_[],7,FALSE)</f>
        <v>Беларусь</v>
      </c>
      <c r="S920" s="20" t="str">
        <f>VLOOKUP(N920,Клиенты_[],8,FALSE)</f>
        <v>Сила</v>
      </c>
      <c r="T920" s="20">
        <f t="shared" si="155"/>
        <v>2</v>
      </c>
      <c r="U920" s="20">
        <f t="shared" si="156"/>
        <v>1451</v>
      </c>
      <c r="V920" s="20">
        <f t="shared" si="157"/>
        <v>725.5</v>
      </c>
      <c r="W920" s="20">
        <f t="shared" si="158"/>
        <v>122</v>
      </c>
      <c r="X920" s="20">
        <f t="shared" si="149"/>
        <v>0.5</v>
      </c>
    </row>
    <row r="921" spans="1:24" x14ac:dyDescent="0.3">
      <c r="A921">
        <v>920</v>
      </c>
      <c r="B921">
        <v>173</v>
      </c>
      <c r="C921" t="str">
        <f>VLOOKUP(Продажи_[[#This Row],[id товара]],Товары_[],3,FALSE)</f>
        <v>Фруктовый сад</v>
      </c>
      <c r="D921" t="str">
        <f>VLOOKUP(Продажи_[[#This Row],[id товара]],Товары_[],2,FALSE)</f>
        <v>Сок</v>
      </c>
      <c r="E921" s="22">
        <v>173</v>
      </c>
      <c r="F921" s="21">
        <f t="shared" si="150"/>
        <v>268.60344827586209</v>
      </c>
      <c r="G921" s="26">
        <f t="shared" si="151"/>
        <v>-0.35592785159509599</v>
      </c>
      <c r="H921" s="31">
        <f t="shared" si="152"/>
        <v>281.96875</v>
      </c>
      <c r="I921" s="26">
        <f t="shared" si="153"/>
        <v>-0.38645683253906682</v>
      </c>
      <c r="J921">
        <v>2</v>
      </c>
      <c r="K921" s="22">
        <v>346</v>
      </c>
      <c r="L921" s="1">
        <v>45097</v>
      </c>
      <c r="M921" t="s">
        <v>84</v>
      </c>
      <c r="N921">
        <v>246</v>
      </c>
      <c r="O921" t="str">
        <f>VLOOKUP(N921,Клиенты_[],4,FALSE)</f>
        <v>нет</v>
      </c>
      <c r="P921" s="35">
        <f>VLOOKUP(N921,Клиенты_[],5,FALSE)</f>
        <v>44805</v>
      </c>
      <c r="Q921" s="23">
        <f t="shared" si="154"/>
        <v>292</v>
      </c>
      <c r="R921" t="str">
        <f>VLOOKUP(N921,Клиенты_[],7,FALSE)</f>
        <v>Узбекистан</v>
      </c>
      <c r="S921" s="20" t="str">
        <f>VLOOKUP(N921,Клиенты_[],8,FALSE)</f>
        <v>Евфросиния</v>
      </c>
      <c r="T921" s="20">
        <f t="shared" si="155"/>
        <v>3</v>
      </c>
      <c r="U921" s="20">
        <f t="shared" si="156"/>
        <v>2466</v>
      </c>
      <c r="V921" s="20">
        <f t="shared" si="157"/>
        <v>822</v>
      </c>
      <c r="W921" s="20">
        <f t="shared" si="158"/>
        <v>191</v>
      </c>
      <c r="X921" s="20">
        <f t="shared" si="149"/>
        <v>0.33333333333333331</v>
      </c>
    </row>
    <row r="922" spans="1:24" x14ac:dyDescent="0.3">
      <c r="A922">
        <v>921</v>
      </c>
      <c r="B922">
        <v>390</v>
      </c>
      <c r="C922" t="str">
        <f>VLOOKUP(Продажи_[[#This Row],[id товара]],Товары_[],3,FALSE)</f>
        <v>Сады Придонья</v>
      </c>
      <c r="D922" t="str">
        <f>VLOOKUP(Продажи_[[#This Row],[id товара]],Товары_[],2,FALSE)</f>
        <v>Сок</v>
      </c>
      <c r="E922" s="22">
        <v>494</v>
      </c>
      <c r="F922" s="21">
        <f t="shared" si="150"/>
        <v>268.60344827586209</v>
      </c>
      <c r="G922" s="26">
        <f t="shared" si="151"/>
        <v>0.83914243532961019</v>
      </c>
      <c r="H922" s="31">
        <f t="shared" si="152"/>
        <v>254.18181818181819</v>
      </c>
      <c r="I922" s="26">
        <f t="shared" si="153"/>
        <v>0.94349070100143062</v>
      </c>
      <c r="J922">
        <v>3</v>
      </c>
      <c r="K922" s="22">
        <v>1482</v>
      </c>
      <c r="L922" s="1">
        <v>45196</v>
      </c>
      <c r="M922" t="s">
        <v>77</v>
      </c>
      <c r="N922">
        <v>65</v>
      </c>
      <c r="O922" t="str">
        <f>VLOOKUP(N922,Клиенты_[],4,FALSE)</f>
        <v>нет</v>
      </c>
      <c r="P922" s="35">
        <f>VLOOKUP(N922,Клиенты_[],5,FALSE)</f>
        <v>44623</v>
      </c>
      <c r="Q922" s="23">
        <f t="shared" si="154"/>
        <v>573</v>
      </c>
      <c r="R922" t="str">
        <f>VLOOKUP(N922,Клиенты_[],7,FALSE)</f>
        <v>Украина</v>
      </c>
      <c r="S922" s="20" t="str">
        <f>VLOOKUP(N922,Клиенты_[],8,FALSE)</f>
        <v>Жанна</v>
      </c>
      <c r="T922" s="20">
        <f t="shared" si="155"/>
        <v>4</v>
      </c>
      <c r="U922" s="20">
        <f t="shared" si="156"/>
        <v>3215</v>
      </c>
      <c r="V922" s="20">
        <f t="shared" si="157"/>
        <v>803.75</v>
      </c>
      <c r="W922" s="20">
        <f t="shared" si="158"/>
        <v>187</v>
      </c>
      <c r="X922" s="20">
        <f t="shared" si="149"/>
        <v>0.25</v>
      </c>
    </row>
    <row r="923" spans="1:24" x14ac:dyDescent="0.3">
      <c r="A923">
        <v>922</v>
      </c>
      <c r="B923">
        <v>482</v>
      </c>
      <c r="C923" t="str">
        <f>VLOOKUP(Продажи_[[#This Row],[id товара]],Товары_[],3,FALSE)</f>
        <v>Мистраль</v>
      </c>
      <c r="D923" t="str">
        <f>VLOOKUP(Продажи_[[#This Row],[id товара]],Товары_[],2,FALSE)</f>
        <v>Крупа</v>
      </c>
      <c r="E923" s="22">
        <v>198</v>
      </c>
      <c r="F923" s="21">
        <f t="shared" si="150"/>
        <v>255.11627906976744</v>
      </c>
      <c r="G923" s="26">
        <f t="shared" si="151"/>
        <v>-0.22388331814038287</v>
      </c>
      <c r="H923" s="31">
        <f t="shared" si="152"/>
        <v>250.30769230769232</v>
      </c>
      <c r="I923" s="26">
        <f t="shared" si="153"/>
        <v>-0.20897357098955138</v>
      </c>
      <c r="J923">
        <v>2</v>
      </c>
      <c r="K923" s="22">
        <v>396</v>
      </c>
      <c r="L923" s="1">
        <v>45197</v>
      </c>
      <c r="M923" t="s">
        <v>84</v>
      </c>
      <c r="N923">
        <v>44</v>
      </c>
      <c r="O923" t="str">
        <f>VLOOKUP(N923,Клиенты_[],4,FALSE)</f>
        <v>нет</v>
      </c>
      <c r="P923" s="35">
        <f>VLOOKUP(N923,Клиенты_[],5,FALSE)</f>
        <v>44701</v>
      </c>
      <c r="Q923" s="23">
        <f t="shared" si="154"/>
        <v>496</v>
      </c>
      <c r="R923" t="str">
        <f>VLOOKUP(N923,Клиенты_[],7,FALSE)</f>
        <v>Беларусь</v>
      </c>
      <c r="S923" s="20" t="str">
        <f>VLOOKUP(N923,Клиенты_[],8,FALSE)</f>
        <v>Кир</v>
      </c>
      <c r="T923" s="20">
        <f t="shared" si="155"/>
        <v>3</v>
      </c>
      <c r="U923" s="20">
        <f t="shared" si="156"/>
        <v>1399</v>
      </c>
      <c r="V923" s="20">
        <f t="shared" si="157"/>
        <v>466.33333333333331</v>
      </c>
      <c r="W923" s="20">
        <f t="shared" si="158"/>
        <v>122</v>
      </c>
      <c r="X923" s="20">
        <f t="shared" si="149"/>
        <v>0.33333333333333331</v>
      </c>
    </row>
    <row r="924" spans="1:24" x14ac:dyDescent="0.3">
      <c r="A924">
        <v>923</v>
      </c>
      <c r="B924">
        <v>465</v>
      </c>
      <c r="C924" t="str">
        <f>VLOOKUP(Продажи_[[#This Row],[id товара]],Товары_[],3,FALSE)</f>
        <v>Ростагроэкспорт</v>
      </c>
      <c r="D924" t="str">
        <f>VLOOKUP(Продажи_[[#This Row],[id товара]],Товары_[],2,FALSE)</f>
        <v>Йогурт</v>
      </c>
      <c r="E924" s="22">
        <v>71</v>
      </c>
      <c r="F924" s="21">
        <f t="shared" si="150"/>
        <v>263.25423728813558</v>
      </c>
      <c r="G924" s="26">
        <f t="shared" si="151"/>
        <v>-0.73029873808910639</v>
      </c>
      <c r="H924" s="31">
        <f t="shared" si="152"/>
        <v>257.78260869565219</v>
      </c>
      <c r="I924" s="26">
        <f t="shared" si="153"/>
        <v>-0.7245741271715298</v>
      </c>
      <c r="J924">
        <v>5</v>
      </c>
      <c r="K924" s="22">
        <v>355</v>
      </c>
      <c r="L924" s="1">
        <v>45253</v>
      </c>
      <c r="M924" t="s">
        <v>73</v>
      </c>
      <c r="N924">
        <v>321</v>
      </c>
      <c r="O924" t="str">
        <f>VLOOKUP(N924,Клиенты_[],4,FALSE)</f>
        <v>нет</v>
      </c>
      <c r="P924" s="35">
        <f>VLOOKUP(N924,Клиенты_[],5,FALSE)</f>
        <v>44756</v>
      </c>
      <c r="Q924" s="23">
        <f t="shared" si="154"/>
        <v>497</v>
      </c>
      <c r="R924" t="str">
        <f>VLOOKUP(N924,Клиенты_[],7,FALSE)</f>
        <v>Таджикистан</v>
      </c>
      <c r="S924" s="20" t="str">
        <f>VLOOKUP(N924,Клиенты_[],8,FALSE)</f>
        <v>Натан</v>
      </c>
      <c r="T924" s="20">
        <f t="shared" si="155"/>
        <v>5</v>
      </c>
      <c r="U924" s="20">
        <f t="shared" si="156"/>
        <v>2077</v>
      </c>
      <c r="V924" s="20">
        <f t="shared" si="157"/>
        <v>415.4</v>
      </c>
      <c r="W924" s="20">
        <f t="shared" si="158"/>
        <v>186</v>
      </c>
      <c r="X924" s="20">
        <f t="shared" si="149"/>
        <v>0.2</v>
      </c>
    </row>
    <row r="925" spans="1:24" x14ac:dyDescent="0.3">
      <c r="A925">
        <v>924</v>
      </c>
      <c r="B925">
        <v>114</v>
      </c>
      <c r="C925" t="str">
        <f>VLOOKUP(Продажи_[[#This Row],[id товара]],Товары_[],3,FALSE)</f>
        <v>Сырная долина</v>
      </c>
      <c r="D925" t="str">
        <f>VLOOKUP(Продажи_[[#This Row],[id товара]],Товары_[],2,FALSE)</f>
        <v>Сыр</v>
      </c>
      <c r="E925" s="22">
        <v>228</v>
      </c>
      <c r="F925" s="21">
        <f t="shared" si="150"/>
        <v>262.63492063492066</v>
      </c>
      <c r="G925" s="26">
        <f t="shared" si="151"/>
        <v>-0.13187477335912012</v>
      </c>
      <c r="H925" s="31">
        <f t="shared" si="152"/>
        <v>271</v>
      </c>
      <c r="I925" s="26">
        <f t="shared" si="153"/>
        <v>-0.15867158671586712</v>
      </c>
      <c r="J925">
        <v>2</v>
      </c>
      <c r="K925" s="22">
        <v>456</v>
      </c>
      <c r="L925" s="1">
        <v>45175</v>
      </c>
      <c r="M925" t="s">
        <v>79</v>
      </c>
      <c r="N925">
        <v>50</v>
      </c>
      <c r="O925" t="str">
        <f>VLOOKUP(N925,Клиенты_[],4,FALSE)</f>
        <v>да</v>
      </c>
      <c r="P925" s="35">
        <f>VLOOKUP(N925,Клиенты_[],5,FALSE)</f>
        <v>44576</v>
      </c>
      <c r="Q925" s="23">
        <f t="shared" si="154"/>
        <v>599</v>
      </c>
      <c r="R925" t="str">
        <f>VLOOKUP(N925,Клиенты_[],7,FALSE)</f>
        <v>Узбекистан</v>
      </c>
      <c r="S925" s="20" t="str">
        <f>VLOOKUP(N925,Клиенты_[],8,FALSE)</f>
        <v>Гостомысл</v>
      </c>
      <c r="T925" s="20">
        <f t="shared" si="155"/>
        <v>2</v>
      </c>
      <c r="U925" s="20">
        <f t="shared" si="156"/>
        <v>1161</v>
      </c>
      <c r="V925" s="20">
        <f t="shared" si="157"/>
        <v>580.5</v>
      </c>
      <c r="W925" s="20">
        <f t="shared" si="158"/>
        <v>191</v>
      </c>
      <c r="X925" s="20">
        <f t="shared" si="149"/>
        <v>0.5</v>
      </c>
    </row>
    <row r="926" spans="1:24" x14ac:dyDescent="0.3">
      <c r="A926">
        <v>77</v>
      </c>
      <c r="B926">
        <v>189</v>
      </c>
      <c r="C926" t="str">
        <f>VLOOKUP(Продажи_[[#This Row],[id товара]],Товары_[],3,FALSE)</f>
        <v>Дарница</v>
      </c>
      <c r="D926" t="str">
        <f>VLOOKUP(Продажи_[[#This Row],[id товара]],Товары_[],2,FALSE)</f>
        <v>Хлеб</v>
      </c>
      <c r="E926" s="22">
        <v>278</v>
      </c>
      <c r="F926" s="21">
        <f t="shared" si="150"/>
        <v>300.31818181818181</v>
      </c>
      <c r="G926" s="26">
        <f t="shared" si="151"/>
        <v>-7.4315120326925999E-2</v>
      </c>
      <c r="H926" s="31">
        <f t="shared" si="152"/>
        <v>264</v>
      </c>
      <c r="I926" s="26">
        <f t="shared" si="153"/>
        <v>5.3030303030302983E-2</v>
      </c>
      <c r="J926">
        <v>2</v>
      </c>
      <c r="K926" s="22">
        <v>556</v>
      </c>
      <c r="L926" s="1">
        <v>45109</v>
      </c>
      <c r="M926" t="s">
        <v>83</v>
      </c>
      <c r="N926">
        <v>462</v>
      </c>
      <c r="O926" t="str">
        <f>VLOOKUP(N926,Клиенты_[],4,FALSE)</f>
        <v>да</v>
      </c>
      <c r="P926" s="35">
        <f>VLOOKUP(N926,Клиенты_[],5,FALSE)</f>
        <v>44751</v>
      </c>
      <c r="Q926" s="23">
        <f t="shared" si="154"/>
        <v>358</v>
      </c>
      <c r="R926" t="str">
        <f>VLOOKUP(N926,Клиенты_[],7,FALSE)</f>
        <v>Россия</v>
      </c>
      <c r="S926" s="20" t="str">
        <f>VLOOKUP(N926,Клиенты_[],8,FALSE)</f>
        <v>Владилен</v>
      </c>
      <c r="T926" s="20">
        <f t="shared" si="155"/>
        <v>1</v>
      </c>
      <c r="U926" s="20">
        <f t="shared" si="156"/>
        <v>556</v>
      </c>
      <c r="V926" s="20">
        <f t="shared" si="157"/>
        <v>556</v>
      </c>
      <c r="W926" s="20">
        <f t="shared" si="158"/>
        <v>314</v>
      </c>
      <c r="X926" s="20">
        <f t="shared" si="149"/>
        <v>1</v>
      </c>
    </row>
    <row r="927" spans="1:24" x14ac:dyDescent="0.3">
      <c r="A927">
        <v>926</v>
      </c>
      <c r="B927">
        <v>222</v>
      </c>
      <c r="C927" t="str">
        <f>VLOOKUP(Продажи_[[#This Row],[id товара]],Товары_[],3,FALSE)</f>
        <v>Простоквашино</v>
      </c>
      <c r="D927" t="str">
        <f>VLOOKUP(Продажи_[[#This Row],[id товара]],Товары_[],2,FALSE)</f>
        <v>Молоко</v>
      </c>
      <c r="E927" s="22">
        <v>168</v>
      </c>
      <c r="F927" s="21">
        <f t="shared" si="150"/>
        <v>294.95238095238096</v>
      </c>
      <c r="G927" s="26">
        <f t="shared" si="151"/>
        <v>-0.43041653212786568</v>
      </c>
      <c r="H927" s="31">
        <f t="shared" si="152"/>
        <v>318.81818181818181</v>
      </c>
      <c r="I927" s="26">
        <f t="shared" si="153"/>
        <v>-0.47305389221556882</v>
      </c>
      <c r="J927">
        <v>3</v>
      </c>
      <c r="K927" s="22">
        <v>504</v>
      </c>
      <c r="L927" s="1">
        <v>45313</v>
      </c>
      <c r="M927" t="s">
        <v>75</v>
      </c>
      <c r="N927">
        <v>79</v>
      </c>
      <c r="O927" t="str">
        <f>VLOOKUP(N927,Клиенты_[],4,FALSE)</f>
        <v>нет</v>
      </c>
      <c r="P927" s="35">
        <f>VLOOKUP(N927,Клиенты_[],5,FALSE)</f>
        <v>44716</v>
      </c>
      <c r="Q927" s="23">
        <f t="shared" si="154"/>
        <v>597</v>
      </c>
      <c r="R927" t="str">
        <f>VLOOKUP(N927,Клиенты_[],7,FALSE)</f>
        <v>Таджикистан</v>
      </c>
      <c r="S927" s="20" t="str">
        <f>VLOOKUP(N927,Клиенты_[],8,FALSE)</f>
        <v>Анжелика</v>
      </c>
      <c r="T927" s="20">
        <f t="shared" si="155"/>
        <v>3</v>
      </c>
      <c r="U927" s="20">
        <f t="shared" si="156"/>
        <v>1188</v>
      </c>
      <c r="V927" s="20">
        <f t="shared" si="157"/>
        <v>396</v>
      </c>
      <c r="W927" s="20">
        <f t="shared" si="158"/>
        <v>186</v>
      </c>
      <c r="X927" s="20">
        <f t="shared" si="149"/>
        <v>0.33333333333333331</v>
      </c>
    </row>
    <row r="928" spans="1:24" x14ac:dyDescent="0.3">
      <c r="A928">
        <v>141</v>
      </c>
      <c r="B928">
        <v>309</v>
      </c>
      <c r="C928" t="str">
        <f>VLOOKUP(Продажи_[[#This Row],[id товара]],Товары_[],3,FALSE)</f>
        <v>Рот Фронт</v>
      </c>
      <c r="D928" t="str">
        <f>VLOOKUP(Продажи_[[#This Row],[id товара]],Товары_[],2,FALSE)</f>
        <v>Конфеты</v>
      </c>
      <c r="E928" s="22">
        <v>498</v>
      </c>
      <c r="F928" s="21">
        <f t="shared" si="150"/>
        <v>267.85483870967744</v>
      </c>
      <c r="G928" s="26">
        <f t="shared" si="151"/>
        <v>0.85921599325585585</v>
      </c>
      <c r="H928" s="31">
        <f t="shared" si="152"/>
        <v>288.23809523809524</v>
      </c>
      <c r="I928" s="26">
        <f t="shared" si="153"/>
        <v>0.72773831158103408</v>
      </c>
      <c r="J928">
        <v>1</v>
      </c>
      <c r="K928" s="22">
        <v>498</v>
      </c>
      <c r="L928" s="1">
        <v>45372</v>
      </c>
      <c r="M928" t="s">
        <v>85</v>
      </c>
      <c r="N928">
        <v>464</v>
      </c>
      <c r="O928" t="str">
        <f>VLOOKUP(N928,Клиенты_[],4,FALSE)</f>
        <v>нет</v>
      </c>
      <c r="P928" s="35">
        <f>VLOOKUP(N928,Клиенты_[],5,FALSE)</f>
        <v>44827</v>
      </c>
      <c r="Q928" s="23">
        <f t="shared" si="154"/>
        <v>545</v>
      </c>
      <c r="R928" t="str">
        <f>VLOOKUP(N928,Клиенты_[],7,FALSE)</f>
        <v>Россия</v>
      </c>
      <c r="S928" s="20" t="str">
        <f>VLOOKUP(N928,Клиенты_[],8,FALSE)</f>
        <v>Ольга</v>
      </c>
      <c r="T928" s="20">
        <f t="shared" si="155"/>
        <v>2</v>
      </c>
      <c r="U928" s="20">
        <f t="shared" si="156"/>
        <v>568</v>
      </c>
      <c r="V928" s="20">
        <f t="shared" si="157"/>
        <v>284</v>
      </c>
      <c r="W928" s="20">
        <f t="shared" si="158"/>
        <v>314</v>
      </c>
      <c r="X928" s="20">
        <f t="shared" si="149"/>
        <v>0.5</v>
      </c>
    </row>
    <row r="929" spans="1:24" x14ac:dyDescent="0.3">
      <c r="A929">
        <v>384</v>
      </c>
      <c r="B929">
        <v>480</v>
      </c>
      <c r="C929" t="str">
        <f>VLOOKUP(Продажи_[[#This Row],[id товара]],Товары_[],3,FALSE)</f>
        <v>Беллакт</v>
      </c>
      <c r="D929" t="str">
        <f>VLOOKUP(Продажи_[[#This Row],[id товара]],Товары_[],2,FALSE)</f>
        <v>Молоко</v>
      </c>
      <c r="E929" s="22">
        <v>70</v>
      </c>
      <c r="F929" s="21">
        <f t="shared" si="150"/>
        <v>294.95238095238096</v>
      </c>
      <c r="G929" s="26">
        <f t="shared" si="151"/>
        <v>-0.76267355505327739</v>
      </c>
      <c r="H929" s="31">
        <f t="shared" si="152"/>
        <v>322.54545454545456</v>
      </c>
      <c r="I929" s="26">
        <f t="shared" si="153"/>
        <v>-0.78297632468996614</v>
      </c>
      <c r="J929">
        <v>1</v>
      </c>
      <c r="K929" s="22">
        <v>70</v>
      </c>
      <c r="L929" s="1">
        <v>44945</v>
      </c>
      <c r="M929" t="s">
        <v>68</v>
      </c>
      <c r="N929">
        <v>464</v>
      </c>
      <c r="O929" t="str">
        <f>VLOOKUP(N929,Клиенты_[],4,FALSE)</f>
        <v>нет</v>
      </c>
      <c r="P929" s="35">
        <f>VLOOKUP(N929,Клиенты_[],5,FALSE)</f>
        <v>44827</v>
      </c>
      <c r="Q929" s="23">
        <f t="shared" si="154"/>
        <v>118</v>
      </c>
      <c r="R929" t="str">
        <f>VLOOKUP(N929,Клиенты_[],7,FALSE)</f>
        <v>Россия</v>
      </c>
      <c r="S929" s="20" t="str">
        <f>VLOOKUP(N929,Клиенты_[],8,FALSE)</f>
        <v>Ольга</v>
      </c>
      <c r="T929" s="20">
        <f t="shared" si="155"/>
        <v>2</v>
      </c>
      <c r="U929" s="20">
        <f t="shared" si="156"/>
        <v>568</v>
      </c>
      <c r="V929" s="20">
        <f t="shared" si="157"/>
        <v>284</v>
      </c>
      <c r="W929" s="20">
        <f t="shared" si="158"/>
        <v>314</v>
      </c>
      <c r="X929" s="20">
        <f t="shared" si="149"/>
        <v>0.5</v>
      </c>
    </row>
    <row r="930" spans="1:24" x14ac:dyDescent="0.3">
      <c r="A930">
        <v>929</v>
      </c>
      <c r="B930">
        <v>498</v>
      </c>
      <c r="C930" t="str">
        <f>VLOOKUP(Продажи_[[#This Row],[id товара]],Товары_[],3,FALSE)</f>
        <v>Домик в деревне</v>
      </c>
      <c r="D930" t="str">
        <f>VLOOKUP(Продажи_[[#This Row],[id товара]],Товары_[],2,FALSE)</f>
        <v>Молоко</v>
      </c>
      <c r="E930" s="22">
        <v>244</v>
      </c>
      <c r="F930" s="21">
        <f t="shared" si="150"/>
        <v>294.95238095238096</v>
      </c>
      <c r="G930" s="26">
        <f t="shared" si="151"/>
        <v>-0.17274782047142401</v>
      </c>
      <c r="H930" s="31">
        <f t="shared" si="152"/>
        <v>274.77777777777777</v>
      </c>
      <c r="I930" s="26">
        <f t="shared" si="153"/>
        <v>-0.11200970481196926</v>
      </c>
      <c r="J930">
        <v>2</v>
      </c>
      <c r="K930" s="22">
        <v>488</v>
      </c>
      <c r="L930" s="1">
        <v>45238</v>
      </c>
      <c r="M930" t="s">
        <v>74</v>
      </c>
      <c r="N930">
        <v>49</v>
      </c>
      <c r="O930" t="str">
        <f>VLOOKUP(N930,Клиенты_[],4,FALSE)</f>
        <v>да</v>
      </c>
      <c r="P930" s="35">
        <f>VLOOKUP(N930,Клиенты_[],5,FALSE)</f>
        <v>44672</v>
      </c>
      <c r="Q930" s="23">
        <f t="shared" si="154"/>
        <v>566</v>
      </c>
      <c r="R930" t="str">
        <f>VLOOKUP(N930,Клиенты_[],7,FALSE)</f>
        <v>Таджикистан</v>
      </c>
      <c r="S930" s="20" t="str">
        <f>VLOOKUP(N930,Клиенты_[],8,FALSE)</f>
        <v>Спиридон</v>
      </c>
      <c r="T930" s="20">
        <f t="shared" si="155"/>
        <v>2</v>
      </c>
      <c r="U930" s="20">
        <f t="shared" si="156"/>
        <v>872</v>
      </c>
      <c r="V930" s="20">
        <f t="shared" si="157"/>
        <v>436</v>
      </c>
      <c r="W930" s="20">
        <f t="shared" si="158"/>
        <v>186</v>
      </c>
      <c r="X930" s="20">
        <f t="shared" si="149"/>
        <v>0.5</v>
      </c>
    </row>
    <row r="931" spans="1:24" x14ac:dyDescent="0.3">
      <c r="A931">
        <v>930</v>
      </c>
      <c r="B931">
        <v>170</v>
      </c>
      <c r="C931" t="str">
        <f>VLOOKUP(Продажи_[[#This Row],[id товара]],Товары_[],3,FALSE)</f>
        <v>Славянка</v>
      </c>
      <c r="D931" t="str">
        <f>VLOOKUP(Продажи_[[#This Row],[id товара]],Товары_[],2,FALSE)</f>
        <v>Конфеты</v>
      </c>
      <c r="E931" s="22">
        <v>312</v>
      </c>
      <c r="F931" s="21">
        <f t="shared" si="150"/>
        <v>267.85483870967744</v>
      </c>
      <c r="G931" s="26">
        <f t="shared" si="151"/>
        <v>0.16481001987113864</v>
      </c>
      <c r="H931" s="31">
        <f t="shared" si="152"/>
        <v>268</v>
      </c>
      <c r="I931" s="26">
        <f t="shared" si="153"/>
        <v>0.16417910447761197</v>
      </c>
      <c r="J931">
        <v>1</v>
      </c>
      <c r="K931" s="22">
        <v>312</v>
      </c>
      <c r="L931" s="1">
        <v>45072</v>
      </c>
      <c r="M931" t="s">
        <v>77</v>
      </c>
      <c r="N931">
        <v>162</v>
      </c>
      <c r="O931" t="str">
        <f>VLOOKUP(N931,Клиенты_[],4,FALSE)</f>
        <v>нет</v>
      </c>
      <c r="P931" s="35">
        <f>VLOOKUP(N931,Клиенты_[],5,FALSE)</f>
        <v>44639</v>
      </c>
      <c r="Q931" s="23">
        <f t="shared" si="154"/>
        <v>433</v>
      </c>
      <c r="R931" t="str">
        <f>VLOOKUP(N931,Клиенты_[],7,FALSE)</f>
        <v>Таджикистан</v>
      </c>
      <c r="S931" s="20" t="str">
        <f>VLOOKUP(N931,Клиенты_[],8,FALSE)</f>
        <v>Родион</v>
      </c>
      <c r="T931" s="20">
        <f t="shared" si="155"/>
        <v>2</v>
      </c>
      <c r="U931" s="20">
        <f t="shared" si="156"/>
        <v>1311</v>
      </c>
      <c r="V931" s="20">
        <f t="shared" si="157"/>
        <v>655.5</v>
      </c>
      <c r="W931" s="20">
        <f t="shared" si="158"/>
        <v>186</v>
      </c>
      <c r="X931" s="20">
        <f t="shared" si="149"/>
        <v>0.5</v>
      </c>
    </row>
    <row r="932" spans="1:24" x14ac:dyDescent="0.3">
      <c r="A932">
        <v>931</v>
      </c>
      <c r="B932">
        <v>205</v>
      </c>
      <c r="C932" t="str">
        <f>VLOOKUP(Продажи_[[#This Row],[id товара]],Товары_[],3,FALSE)</f>
        <v>Борилла</v>
      </c>
      <c r="D932" t="str">
        <f>VLOOKUP(Продажи_[[#This Row],[id товара]],Товары_[],2,FALSE)</f>
        <v>Макароны</v>
      </c>
      <c r="E932" s="22">
        <v>212</v>
      </c>
      <c r="F932" s="21">
        <f t="shared" si="150"/>
        <v>265.47674418604652</v>
      </c>
      <c r="G932" s="26">
        <f t="shared" si="151"/>
        <v>-0.20143664316061494</v>
      </c>
      <c r="H932" s="31">
        <f t="shared" si="152"/>
        <v>236.27586206896552</v>
      </c>
      <c r="I932" s="26">
        <f t="shared" si="153"/>
        <v>-0.10274372446001168</v>
      </c>
      <c r="J932">
        <v>4</v>
      </c>
      <c r="K932" s="22">
        <v>848</v>
      </c>
      <c r="L932" s="1">
        <v>45020</v>
      </c>
      <c r="M932" t="s">
        <v>76</v>
      </c>
      <c r="N932">
        <v>414</v>
      </c>
      <c r="O932" t="str">
        <f>VLOOKUP(N932,Клиенты_[],4,FALSE)</f>
        <v>нет</v>
      </c>
      <c r="P932" s="35">
        <f>VLOOKUP(N932,Клиенты_[],5,FALSE)</f>
        <v>44794</v>
      </c>
      <c r="Q932" s="23">
        <f t="shared" si="154"/>
        <v>226</v>
      </c>
      <c r="R932" t="str">
        <f>VLOOKUP(N932,Клиенты_[],7,FALSE)</f>
        <v>Беларусь</v>
      </c>
      <c r="S932" s="20" t="str">
        <f>VLOOKUP(N932,Клиенты_[],8,FALSE)</f>
        <v>Юлия</v>
      </c>
      <c r="T932" s="20">
        <f t="shared" si="155"/>
        <v>3</v>
      </c>
      <c r="U932" s="20">
        <f t="shared" si="156"/>
        <v>2868</v>
      </c>
      <c r="V932" s="20">
        <f t="shared" si="157"/>
        <v>956</v>
      </c>
      <c r="W932" s="20">
        <f t="shared" si="158"/>
        <v>122</v>
      </c>
      <c r="X932" s="20">
        <f t="shared" si="149"/>
        <v>0.33333333333333331</v>
      </c>
    </row>
    <row r="933" spans="1:24" x14ac:dyDescent="0.3">
      <c r="A933">
        <v>941</v>
      </c>
      <c r="B933">
        <v>44</v>
      </c>
      <c r="C933" t="str">
        <f>VLOOKUP(Продажи_[[#This Row],[id товара]],Товары_[],3,FALSE)</f>
        <v>Беллакт</v>
      </c>
      <c r="D933" t="str">
        <f>VLOOKUP(Продажи_[[#This Row],[id товара]],Товары_[],2,FALSE)</f>
        <v>Молоко</v>
      </c>
      <c r="E933" s="22">
        <v>439</v>
      </c>
      <c r="F933" s="21">
        <f t="shared" si="150"/>
        <v>294.95238095238096</v>
      </c>
      <c r="G933" s="26">
        <f t="shared" si="151"/>
        <v>0.48837584759444619</v>
      </c>
      <c r="H933" s="31">
        <f t="shared" si="152"/>
        <v>322.54545454545456</v>
      </c>
      <c r="I933" s="26">
        <f t="shared" si="153"/>
        <v>0.36104847801578344</v>
      </c>
      <c r="J933">
        <v>5</v>
      </c>
      <c r="K933" s="22">
        <v>2195</v>
      </c>
      <c r="L933" s="1">
        <v>45008</v>
      </c>
      <c r="M933" t="s">
        <v>71</v>
      </c>
      <c r="N933">
        <v>469</v>
      </c>
      <c r="O933" t="str">
        <f>VLOOKUP(N933,Клиенты_[],4,FALSE)</f>
        <v>да</v>
      </c>
      <c r="P933" s="35">
        <f>VLOOKUP(N933,Клиенты_[],5,FALSE)</f>
        <v>44659</v>
      </c>
      <c r="Q933" s="23">
        <f t="shared" si="154"/>
        <v>349</v>
      </c>
      <c r="R933" t="str">
        <f>VLOOKUP(N933,Клиенты_[],7,FALSE)</f>
        <v>Россия</v>
      </c>
      <c r="S933" s="20" t="str">
        <f>VLOOKUP(N933,Клиенты_[],8,FALSE)</f>
        <v>Лариса</v>
      </c>
      <c r="T933" s="20">
        <f t="shared" si="155"/>
        <v>1</v>
      </c>
      <c r="U933" s="20">
        <f t="shared" si="156"/>
        <v>2195</v>
      </c>
      <c r="V933" s="20">
        <f t="shared" si="157"/>
        <v>2195</v>
      </c>
      <c r="W933" s="20">
        <f t="shared" si="158"/>
        <v>314</v>
      </c>
      <c r="X933" s="20">
        <f t="shared" si="149"/>
        <v>1</v>
      </c>
    </row>
    <row r="934" spans="1:24" x14ac:dyDescent="0.3">
      <c r="A934">
        <v>933</v>
      </c>
      <c r="B934">
        <v>246</v>
      </c>
      <c r="C934" t="str">
        <f>VLOOKUP(Продажи_[[#This Row],[id товара]],Товары_[],3,FALSE)</f>
        <v>President</v>
      </c>
      <c r="D934" t="str">
        <f>VLOOKUP(Продажи_[[#This Row],[id товара]],Товары_[],2,FALSE)</f>
        <v>Сыр</v>
      </c>
      <c r="E934" s="22">
        <v>400</v>
      </c>
      <c r="F934" s="21">
        <f t="shared" si="150"/>
        <v>262.63492063492066</v>
      </c>
      <c r="G934" s="26">
        <f t="shared" si="151"/>
        <v>0.52302671340505236</v>
      </c>
      <c r="H934" s="31">
        <f t="shared" si="152"/>
        <v>238.72222222222223</v>
      </c>
      <c r="I934" s="26">
        <f t="shared" si="153"/>
        <v>0.67558761926925759</v>
      </c>
      <c r="J934">
        <v>4</v>
      </c>
      <c r="K934" s="22">
        <v>1600</v>
      </c>
      <c r="L934" s="1">
        <v>45376</v>
      </c>
      <c r="M934" t="s">
        <v>83</v>
      </c>
      <c r="N934">
        <v>191</v>
      </c>
      <c r="O934" t="str">
        <f>VLOOKUP(N934,Клиенты_[],4,FALSE)</f>
        <v>да</v>
      </c>
      <c r="P934" s="35">
        <f>VLOOKUP(N934,Клиенты_[],5,FALSE)</f>
        <v>44866</v>
      </c>
      <c r="Q934" s="23">
        <f t="shared" si="154"/>
        <v>510</v>
      </c>
      <c r="R934" t="str">
        <f>VLOOKUP(N934,Клиенты_[],7,FALSE)</f>
        <v>Украина</v>
      </c>
      <c r="S934" s="20" t="str">
        <f>VLOOKUP(N934,Клиенты_[],8,FALSE)</f>
        <v>Матвей</v>
      </c>
      <c r="T934" s="20">
        <f t="shared" si="155"/>
        <v>7</v>
      </c>
      <c r="U934" s="20">
        <f t="shared" si="156"/>
        <v>8294</v>
      </c>
      <c r="V934" s="20">
        <f t="shared" si="157"/>
        <v>1184.8571428571429</v>
      </c>
      <c r="W934" s="20">
        <f t="shared" si="158"/>
        <v>187</v>
      </c>
      <c r="X934" s="20">
        <f t="shared" si="149"/>
        <v>0.14285714285714285</v>
      </c>
    </row>
    <row r="935" spans="1:24" x14ac:dyDescent="0.3">
      <c r="A935">
        <v>934</v>
      </c>
      <c r="B935">
        <v>187</v>
      </c>
      <c r="C935" t="str">
        <f>VLOOKUP(Продажи_[[#This Row],[id товара]],Товары_[],3,FALSE)</f>
        <v>Паста Зара</v>
      </c>
      <c r="D935" t="str">
        <f>VLOOKUP(Продажи_[[#This Row],[id товара]],Товары_[],2,FALSE)</f>
        <v>Макароны</v>
      </c>
      <c r="E935" s="22">
        <v>168</v>
      </c>
      <c r="F935" s="21">
        <f t="shared" si="150"/>
        <v>265.47674418604652</v>
      </c>
      <c r="G935" s="26">
        <f t="shared" si="151"/>
        <v>-0.36717620778765714</v>
      </c>
      <c r="H935" s="31">
        <f t="shared" si="152"/>
        <v>276.67567567567568</v>
      </c>
      <c r="I935" s="26">
        <f t="shared" si="153"/>
        <v>-0.39279085669629776</v>
      </c>
      <c r="J935">
        <v>3</v>
      </c>
      <c r="K935" s="22">
        <v>504</v>
      </c>
      <c r="L935" s="1">
        <v>44946</v>
      </c>
      <c r="M935" t="s">
        <v>79</v>
      </c>
      <c r="N935">
        <v>126</v>
      </c>
      <c r="O935" t="str">
        <f>VLOOKUP(N935,Клиенты_[],4,FALSE)</f>
        <v>да</v>
      </c>
      <c r="P935" s="35">
        <f>VLOOKUP(N935,Клиенты_[],5,FALSE)</f>
        <v>44822</v>
      </c>
      <c r="Q935" s="23">
        <f t="shared" si="154"/>
        <v>124</v>
      </c>
      <c r="R935" t="str">
        <f>VLOOKUP(N935,Клиенты_[],7,FALSE)</f>
        <v>Узбекистан</v>
      </c>
      <c r="S935" s="20" t="str">
        <f>VLOOKUP(N935,Клиенты_[],8,FALSE)</f>
        <v>Жанна</v>
      </c>
      <c r="T935" s="20">
        <f t="shared" si="155"/>
        <v>5</v>
      </c>
      <c r="U935" s="20">
        <f t="shared" si="156"/>
        <v>2459</v>
      </c>
      <c r="V935" s="20">
        <f t="shared" si="157"/>
        <v>491.8</v>
      </c>
      <c r="W935" s="20">
        <f t="shared" si="158"/>
        <v>191</v>
      </c>
      <c r="X935" s="20">
        <f t="shared" si="149"/>
        <v>0.2</v>
      </c>
    </row>
    <row r="936" spans="1:24" x14ac:dyDescent="0.3">
      <c r="A936">
        <v>824</v>
      </c>
      <c r="B936">
        <v>491</v>
      </c>
      <c r="C936" t="str">
        <f>VLOOKUP(Продажи_[[#This Row],[id товара]],Товары_[],3,FALSE)</f>
        <v>Зеленая грядка</v>
      </c>
      <c r="D936" t="str">
        <f>VLOOKUP(Продажи_[[#This Row],[id товара]],Товары_[],2,FALSE)</f>
        <v>Овощи</v>
      </c>
      <c r="E936" s="22">
        <v>111</v>
      </c>
      <c r="F936" s="21">
        <f t="shared" si="150"/>
        <v>250.48780487804879</v>
      </c>
      <c r="G936" s="26">
        <f t="shared" si="151"/>
        <v>-0.5568646543330088</v>
      </c>
      <c r="H936" s="31">
        <f t="shared" si="152"/>
        <v>159.19999999999999</v>
      </c>
      <c r="I936" s="26">
        <f t="shared" si="153"/>
        <v>-0.30276381909547734</v>
      </c>
      <c r="J936">
        <v>4</v>
      </c>
      <c r="K936" s="22">
        <v>444</v>
      </c>
      <c r="L936" s="1">
        <v>45145</v>
      </c>
      <c r="M936" t="s">
        <v>67</v>
      </c>
      <c r="N936">
        <v>473</v>
      </c>
      <c r="O936" t="str">
        <f>VLOOKUP(N936,Клиенты_[],4,FALSE)</f>
        <v>да</v>
      </c>
      <c r="P936" s="35">
        <f>VLOOKUP(N936,Клиенты_[],5,FALSE)</f>
        <v>44799</v>
      </c>
      <c r="Q936" s="23">
        <f t="shared" si="154"/>
        <v>346</v>
      </c>
      <c r="R936" t="str">
        <f>VLOOKUP(N936,Клиенты_[],7,FALSE)</f>
        <v>Россия</v>
      </c>
      <c r="S936" s="20" t="str">
        <f>VLOOKUP(N936,Клиенты_[],8,FALSE)</f>
        <v>Ипат</v>
      </c>
      <c r="T936" s="20">
        <f t="shared" si="155"/>
        <v>1</v>
      </c>
      <c r="U936" s="20">
        <f t="shared" si="156"/>
        <v>444</v>
      </c>
      <c r="V936" s="20">
        <f t="shared" si="157"/>
        <v>444</v>
      </c>
      <c r="W936" s="20">
        <f t="shared" si="158"/>
        <v>314</v>
      </c>
      <c r="X936" s="20">
        <f t="shared" si="149"/>
        <v>1</v>
      </c>
    </row>
    <row r="937" spans="1:24" x14ac:dyDescent="0.3">
      <c r="A937">
        <v>936</v>
      </c>
      <c r="B937">
        <v>302</v>
      </c>
      <c r="C937" t="str">
        <f>VLOOKUP(Продажи_[[#This Row],[id товара]],Товары_[],3,FALSE)</f>
        <v>Домик в деревне</v>
      </c>
      <c r="D937" t="str">
        <f>VLOOKUP(Продажи_[[#This Row],[id товара]],Товары_[],2,FALSE)</f>
        <v>Молоко</v>
      </c>
      <c r="E937" s="22">
        <v>229</v>
      </c>
      <c r="F937" s="21">
        <f t="shared" si="150"/>
        <v>294.95238095238096</v>
      </c>
      <c r="G937" s="26">
        <f t="shared" si="151"/>
        <v>-0.22360348724572165</v>
      </c>
      <c r="H937" s="31">
        <f t="shared" si="152"/>
        <v>274.77777777777777</v>
      </c>
      <c r="I937" s="26">
        <f t="shared" si="153"/>
        <v>-0.16659927213910231</v>
      </c>
      <c r="J937">
        <v>5</v>
      </c>
      <c r="K937" s="22">
        <v>1145</v>
      </c>
      <c r="L937" s="1">
        <v>45372</v>
      </c>
      <c r="M937" t="s">
        <v>69</v>
      </c>
      <c r="N937">
        <v>42</v>
      </c>
      <c r="O937" t="str">
        <f>VLOOKUP(N937,Клиенты_[],4,FALSE)</f>
        <v>да</v>
      </c>
      <c r="P937" s="35">
        <f>VLOOKUP(N937,Клиенты_[],5,FALSE)</f>
        <v>44783</v>
      </c>
      <c r="Q937" s="23">
        <f t="shared" si="154"/>
        <v>589</v>
      </c>
      <c r="R937" t="str">
        <f>VLOOKUP(N937,Клиенты_[],7,FALSE)</f>
        <v>Таджикистан</v>
      </c>
      <c r="S937" s="20" t="str">
        <f>VLOOKUP(N937,Клиенты_[],8,FALSE)</f>
        <v>Панфил</v>
      </c>
      <c r="T937" s="20">
        <f t="shared" si="155"/>
        <v>7</v>
      </c>
      <c r="U937" s="20">
        <f t="shared" si="156"/>
        <v>6110</v>
      </c>
      <c r="V937" s="20">
        <f t="shared" si="157"/>
        <v>872.85714285714289</v>
      </c>
      <c r="W937" s="20">
        <f t="shared" si="158"/>
        <v>186</v>
      </c>
      <c r="X937" s="20">
        <f t="shared" si="149"/>
        <v>0.14285714285714285</v>
      </c>
    </row>
    <row r="938" spans="1:24" x14ac:dyDescent="0.3">
      <c r="A938">
        <v>937</v>
      </c>
      <c r="B938">
        <v>166</v>
      </c>
      <c r="C938" t="str">
        <f>VLOOKUP(Продажи_[[#This Row],[id товара]],Товары_[],3,FALSE)</f>
        <v>Добрый</v>
      </c>
      <c r="D938" t="str">
        <f>VLOOKUP(Продажи_[[#This Row],[id товара]],Товары_[],2,FALSE)</f>
        <v>Сок</v>
      </c>
      <c r="E938" s="22">
        <v>166</v>
      </c>
      <c r="F938" s="21">
        <f t="shared" si="150"/>
        <v>268.60344827586209</v>
      </c>
      <c r="G938" s="26">
        <f t="shared" si="151"/>
        <v>-0.38198857436292455</v>
      </c>
      <c r="H938" s="31">
        <f t="shared" si="152"/>
        <v>242.81818181818181</v>
      </c>
      <c r="I938" s="26">
        <f t="shared" si="153"/>
        <v>-0.31636091351553719</v>
      </c>
      <c r="J938">
        <v>5</v>
      </c>
      <c r="K938" s="22">
        <v>830</v>
      </c>
      <c r="L938" s="1">
        <v>45252</v>
      </c>
      <c r="M938" t="s">
        <v>69</v>
      </c>
      <c r="N938">
        <v>407</v>
      </c>
      <c r="O938" t="str">
        <f>VLOOKUP(N938,Клиенты_[],4,FALSE)</f>
        <v>да</v>
      </c>
      <c r="P938" s="35">
        <f>VLOOKUP(N938,Клиенты_[],5,FALSE)</f>
        <v>44621</v>
      </c>
      <c r="Q938" s="23">
        <f t="shared" si="154"/>
        <v>631</v>
      </c>
      <c r="R938" t="str">
        <f>VLOOKUP(N938,Клиенты_[],7,FALSE)</f>
        <v>Беларусь</v>
      </c>
      <c r="S938" s="20" t="str">
        <f>VLOOKUP(N938,Клиенты_[],8,FALSE)</f>
        <v>Карп</v>
      </c>
      <c r="T938" s="20">
        <f t="shared" si="155"/>
        <v>5</v>
      </c>
      <c r="U938" s="20">
        <f t="shared" si="156"/>
        <v>2557</v>
      </c>
      <c r="V938" s="20">
        <f t="shared" si="157"/>
        <v>511.4</v>
      </c>
      <c r="W938" s="20">
        <f t="shared" si="158"/>
        <v>122</v>
      </c>
      <c r="X938" s="20">
        <f t="shared" si="149"/>
        <v>0.2</v>
      </c>
    </row>
    <row r="939" spans="1:24" x14ac:dyDescent="0.3">
      <c r="A939">
        <v>938</v>
      </c>
      <c r="B939">
        <v>329</v>
      </c>
      <c r="C939" t="str">
        <f>VLOOKUP(Продажи_[[#This Row],[id товара]],Товары_[],3,FALSE)</f>
        <v>Славянская</v>
      </c>
      <c r="D939" t="str">
        <f>VLOOKUP(Продажи_[[#This Row],[id товара]],Товары_[],2,FALSE)</f>
        <v>Соль</v>
      </c>
      <c r="E939" s="22">
        <v>71</v>
      </c>
      <c r="F939" s="21">
        <f t="shared" si="150"/>
        <v>264.8679245283019</v>
      </c>
      <c r="G939" s="26">
        <f t="shared" si="151"/>
        <v>-0.73194187206154726</v>
      </c>
      <c r="H939" s="31">
        <f t="shared" si="152"/>
        <v>236.91666666666666</v>
      </c>
      <c r="I939" s="26">
        <f t="shared" si="153"/>
        <v>-0.7003165670066831</v>
      </c>
      <c r="J939">
        <v>2</v>
      </c>
      <c r="K939" s="22">
        <v>142</v>
      </c>
      <c r="L939" s="1">
        <v>45138</v>
      </c>
      <c r="M939" t="s">
        <v>69</v>
      </c>
      <c r="N939">
        <v>117</v>
      </c>
      <c r="O939" t="str">
        <f>VLOOKUP(N939,Клиенты_[],4,FALSE)</f>
        <v>да</v>
      </c>
      <c r="P939" s="35">
        <f>VLOOKUP(N939,Клиенты_[],5,FALSE)</f>
        <v>44706</v>
      </c>
      <c r="Q939" s="23">
        <f t="shared" si="154"/>
        <v>432</v>
      </c>
      <c r="R939" t="str">
        <f>VLOOKUP(N939,Клиенты_[],7,FALSE)</f>
        <v>Украина</v>
      </c>
      <c r="S939" s="20" t="str">
        <f>VLOOKUP(N939,Клиенты_[],8,FALSE)</f>
        <v>Мирон</v>
      </c>
      <c r="T939" s="20">
        <f t="shared" si="155"/>
        <v>3</v>
      </c>
      <c r="U939" s="20">
        <f t="shared" si="156"/>
        <v>3141</v>
      </c>
      <c r="V939" s="20">
        <f t="shared" si="157"/>
        <v>1047</v>
      </c>
      <c r="W939" s="20">
        <f t="shared" si="158"/>
        <v>187</v>
      </c>
      <c r="X939" s="20">
        <f t="shared" si="149"/>
        <v>0.33333333333333331</v>
      </c>
    </row>
    <row r="940" spans="1:24" x14ac:dyDescent="0.3">
      <c r="A940">
        <v>101</v>
      </c>
      <c r="B940">
        <v>363</v>
      </c>
      <c r="C940" t="str">
        <f>VLOOKUP(Продажи_[[#This Row],[id товара]],Товары_[],3,FALSE)</f>
        <v>Дарница</v>
      </c>
      <c r="D940" t="str">
        <f>VLOOKUP(Продажи_[[#This Row],[id товара]],Товары_[],2,FALSE)</f>
        <v>Хлеб</v>
      </c>
      <c r="E940" s="22">
        <v>414</v>
      </c>
      <c r="F940" s="21">
        <f t="shared" si="150"/>
        <v>300.31818181818181</v>
      </c>
      <c r="G940" s="26">
        <f t="shared" si="151"/>
        <v>0.37853791433328299</v>
      </c>
      <c r="H940" s="31">
        <f t="shared" si="152"/>
        <v>264</v>
      </c>
      <c r="I940" s="26">
        <f t="shared" si="153"/>
        <v>0.56818181818181812</v>
      </c>
      <c r="J940">
        <v>4</v>
      </c>
      <c r="K940" s="22">
        <v>1656</v>
      </c>
      <c r="L940" s="1">
        <v>45210</v>
      </c>
      <c r="M940" t="s">
        <v>82</v>
      </c>
      <c r="N940">
        <v>474</v>
      </c>
      <c r="O940" t="str">
        <f>VLOOKUP(N940,Клиенты_[],4,FALSE)</f>
        <v>нет</v>
      </c>
      <c r="P940" s="35">
        <f>VLOOKUP(N940,Клиенты_[],5,FALSE)</f>
        <v>44605</v>
      </c>
      <c r="Q940" s="23">
        <f t="shared" si="154"/>
        <v>605</v>
      </c>
      <c r="R940" t="str">
        <f>VLOOKUP(N940,Клиенты_[],7,FALSE)</f>
        <v>Россия</v>
      </c>
      <c r="S940" s="20" t="str">
        <f>VLOOKUP(N940,Клиенты_[],8,FALSE)</f>
        <v>Александра</v>
      </c>
      <c r="T940" s="20">
        <f t="shared" si="155"/>
        <v>1</v>
      </c>
      <c r="U940" s="20">
        <f t="shared" si="156"/>
        <v>1656</v>
      </c>
      <c r="V940" s="20">
        <f t="shared" si="157"/>
        <v>1656</v>
      </c>
      <c r="W940" s="20">
        <f t="shared" si="158"/>
        <v>314</v>
      </c>
      <c r="X940" s="20">
        <f t="shared" si="149"/>
        <v>1</v>
      </c>
    </row>
    <row r="941" spans="1:24" x14ac:dyDescent="0.3">
      <c r="A941">
        <v>358</v>
      </c>
      <c r="B941">
        <v>290</v>
      </c>
      <c r="C941" t="str">
        <f>VLOOKUP(Продажи_[[#This Row],[id товара]],Товары_[],3,FALSE)</f>
        <v>Продимекс</v>
      </c>
      <c r="D941" t="str">
        <f>VLOOKUP(Продажи_[[#This Row],[id товара]],Товары_[],2,FALSE)</f>
        <v>Сахар</v>
      </c>
      <c r="E941" s="22">
        <v>470</v>
      </c>
      <c r="F941" s="21">
        <f t="shared" si="150"/>
        <v>252.76271186440678</v>
      </c>
      <c r="G941" s="26">
        <f t="shared" si="151"/>
        <v>0.85945148528129822</v>
      </c>
      <c r="H941" s="31">
        <f t="shared" si="152"/>
        <v>240.5</v>
      </c>
      <c r="I941" s="26">
        <f t="shared" si="153"/>
        <v>0.95426195426195437</v>
      </c>
      <c r="J941">
        <v>5</v>
      </c>
      <c r="K941" s="22">
        <v>2350</v>
      </c>
      <c r="L941" s="1">
        <v>45039</v>
      </c>
      <c r="M941" t="s">
        <v>78</v>
      </c>
      <c r="N941">
        <v>479</v>
      </c>
      <c r="O941" t="str">
        <f>VLOOKUP(N941,Клиенты_[],4,FALSE)</f>
        <v>да</v>
      </c>
      <c r="P941" s="35">
        <f>VLOOKUP(N941,Клиенты_[],5,FALSE)</f>
        <v>44793</v>
      </c>
      <c r="Q941" s="23">
        <f t="shared" si="154"/>
        <v>246</v>
      </c>
      <c r="R941" t="str">
        <f>VLOOKUP(N941,Клиенты_[],7,FALSE)</f>
        <v>Россия</v>
      </c>
      <c r="S941" s="20" t="str">
        <f>VLOOKUP(N941,Клиенты_[],8,FALSE)</f>
        <v>Евпраксия</v>
      </c>
      <c r="T941" s="20">
        <f t="shared" si="155"/>
        <v>2</v>
      </c>
      <c r="U941" s="20">
        <f t="shared" si="156"/>
        <v>3334</v>
      </c>
      <c r="V941" s="20">
        <f t="shared" si="157"/>
        <v>1667</v>
      </c>
      <c r="W941" s="20">
        <f t="shared" si="158"/>
        <v>314</v>
      </c>
      <c r="X941" s="20">
        <f t="shared" si="149"/>
        <v>0.5</v>
      </c>
    </row>
    <row r="942" spans="1:24" x14ac:dyDescent="0.3">
      <c r="A942">
        <v>942</v>
      </c>
      <c r="B942">
        <v>128</v>
      </c>
      <c r="C942" t="str">
        <f>VLOOKUP(Продажи_[[#This Row],[id товара]],Товары_[],3,FALSE)</f>
        <v>Мираторг</v>
      </c>
      <c r="D942" t="str">
        <f>VLOOKUP(Продажи_[[#This Row],[id товара]],Товары_[],2,FALSE)</f>
        <v>Мясо</v>
      </c>
      <c r="E942" s="22">
        <v>246</v>
      </c>
      <c r="F942" s="21">
        <f t="shared" si="150"/>
        <v>271.74545454545455</v>
      </c>
      <c r="G942" s="26">
        <f t="shared" si="151"/>
        <v>-9.4741067844239302E-2</v>
      </c>
      <c r="H942" s="31">
        <f t="shared" si="152"/>
        <v>316.58333333333331</v>
      </c>
      <c r="I942" s="26">
        <f t="shared" si="153"/>
        <v>-0.22295340879178727</v>
      </c>
      <c r="J942">
        <v>4</v>
      </c>
      <c r="K942" s="22">
        <v>984</v>
      </c>
      <c r="L942" s="1">
        <v>45310</v>
      </c>
      <c r="M942" t="s">
        <v>68</v>
      </c>
      <c r="N942">
        <v>479</v>
      </c>
      <c r="O942" t="str">
        <f>VLOOKUP(N942,Клиенты_[],4,FALSE)</f>
        <v>да</v>
      </c>
      <c r="P942" s="35">
        <f>VLOOKUP(N942,Клиенты_[],5,FALSE)</f>
        <v>44793</v>
      </c>
      <c r="Q942" s="23">
        <f t="shared" si="154"/>
        <v>517</v>
      </c>
      <c r="R942" t="str">
        <f>VLOOKUP(N942,Клиенты_[],7,FALSE)</f>
        <v>Россия</v>
      </c>
      <c r="S942" s="20" t="str">
        <f>VLOOKUP(N942,Клиенты_[],8,FALSE)</f>
        <v>Евпраксия</v>
      </c>
      <c r="T942" s="20">
        <f t="shared" si="155"/>
        <v>2</v>
      </c>
      <c r="U942" s="20">
        <f t="shared" si="156"/>
        <v>3334</v>
      </c>
      <c r="V942" s="20">
        <f t="shared" si="157"/>
        <v>1667</v>
      </c>
      <c r="W942" s="20">
        <f t="shared" si="158"/>
        <v>314</v>
      </c>
      <c r="X942" s="20">
        <f t="shared" si="149"/>
        <v>0.5</v>
      </c>
    </row>
    <row r="943" spans="1:24" x14ac:dyDescent="0.3">
      <c r="A943">
        <v>258</v>
      </c>
      <c r="B943">
        <v>201</v>
      </c>
      <c r="C943" t="str">
        <f>VLOOKUP(Продажи_[[#This Row],[id товара]],Товары_[],3,FALSE)</f>
        <v>Белогорье</v>
      </c>
      <c r="D943" t="str">
        <f>VLOOKUP(Продажи_[[#This Row],[id товара]],Товары_[],2,FALSE)</f>
        <v>Печенье</v>
      </c>
      <c r="E943" s="22">
        <v>355</v>
      </c>
      <c r="F943" s="21">
        <f t="shared" si="150"/>
        <v>283.468085106383</v>
      </c>
      <c r="G943" s="26">
        <f t="shared" si="151"/>
        <v>0.25234556781505657</v>
      </c>
      <c r="H943" s="31">
        <f t="shared" si="152"/>
        <v>249.5</v>
      </c>
      <c r="I943" s="26">
        <f t="shared" si="153"/>
        <v>0.42284569138276562</v>
      </c>
      <c r="J943">
        <v>5</v>
      </c>
      <c r="K943" s="22">
        <v>1775</v>
      </c>
      <c r="L943" s="1">
        <v>45343</v>
      </c>
      <c r="M943" t="s">
        <v>77</v>
      </c>
      <c r="N943">
        <v>483</v>
      </c>
      <c r="O943" t="str">
        <f>VLOOKUP(N943,Клиенты_[],4,FALSE)</f>
        <v>да</v>
      </c>
      <c r="P943" s="35">
        <f>VLOOKUP(N943,Клиенты_[],5,FALSE)</f>
        <v>44855</v>
      </c>
      <c r="Q943" s="23">
        <f t="shared" si="154"/>
        <v>488</v>
      </c>
      <c r="R943" t="str">
        <f>VLOOKUP(N943,Клиенты_[],7,FALSE)</f>
        <v>Россия</v>
      </c>
      <c r="S943" s="20" t="str">
        <f>VLOOKUP(N943,Клиенты_[],8,FALSE)</f>
        <v>Александр</v>
      </c>
      <c r="T943" s="20">
        <f t="shared" si="155"/>
        <v>1</v>
      </c>
      <c r="U943" s="20">
        <f t="shared" si="156"/>
        <v>1775</v>
      </c>
      <c r="V943" s="20">
        <f t="shared" si="157"/>
        <v>1775</v>
      </c>
      <c r="W943" s="20">
        <f t="shared" si="158"/>
        <v>314</v>
      </c>
      <c r="X943" s="20">
        <f t="shared" si="149"/>
        <v>1</v>
      </c>
    </row>
    <row r="944" spans="1:24" x14ac:dyDescent="0.3">
      <c r="A944">
        <v>943</v>
      </c>
      <c r="B944">
        <v>447</v>
      </c>
      <c r="C944" t="str">
        <f>VLOOKUP(Продажи_[[#This Row],[id товара]],Товары_[],3,FALSE)</f>
        <v>Эрманн</v>
      </c>
      <c r="D944" t="str">
        <f>VLOOKUP(Продажи_[[#This Row],[id товара]],Товары_[],2,FALSE)</f>
        <v>Йогурт</v>
      </c>
      <c r="E944" s="22">
        <v>118</v>
      </c>
      <c r="F944" s="21">
        <f t="shared" si="150"/>
        <v>263.25423728813558</v>
      </c>
      <c r="G944" s="26">
        <f t="shared" si="151"/>
        <v>-0.55176409992274011</v>
      </c>
      <c r="H944" s="31">
        <f t="shared" si="152"/>
        <v>248.5</v>
      </c>
      <c r="I944" s="26">
        <f t="shared" si="153"/>
        <v>-0.52515090543259557</v>
      </c>
      <c r="J944">
        <v>3</v>
      </c>
      <c r="K944" s="22">
        <v>354</v>
      </c>
      <c r="L944" s="1">
        <v>45337</v>
      </c>
      <c r="M944" t="s">
        <v>73</v>
      </c>
      <c r="N944">
        <v>9</v>
      </c>
      <c r="O944" t="str">
        <f>VLOOKUP(N944,Клиенты_[],4,FALSE)</f>
        <v>да</v>
      </c>
      <c r="P944" s="35">
        <f>VLOOKUP(N944,Клиенты_[],5,FALSE)</f>
        <v>44900</v>
      </c>
      <c r="Q944" s="23">
        <f t="shared" si="154"/>
        <v>437</v>
      </c>
      <c r="R944" t="str">
        <f>VLOOKUP(N944,Клиенты_[],7,FALSE)</f>
        <v>Таджикистан</v>
      </c>
      <c r="S944" s="20" t="str">
        <f>VLOOKUP(N944,Клиенты_[],8,FALSE)</f>
        <v>Милан</v>
      </c>
      <c r="T944" s="20">
        <f t="shared" si="155"/>
        <v>5</v>
      </c>
      <c r="U944" s="20">
        <f t="shared" si="156"/>
        <v>4200</v>
      </c>
      <c r="V944" s="20">
        <f t="shared" si="157"/>
        <v>840</v>
      </c>
      <c r="W944" s="20">
        <f t="shared" si="158"/>
        <v>186</v>
      </c>
      <c r="X944" s="20">
        <f t="shared" si="149"/>
        <v>0.2</v>
      </c>
    </row>
    <row r="945" spans="1:24" x14ac:dyDescent="0.3">
      <c r="A945">
        <v>944</v>
      </c>
      <c r="B945">
        <v>48</v>
      </c>
      <c r="C945" t="str">
        <f>VLOOKUP(Продажи_[[#This Row],[id товара]],Товары_[],3,FALSE)</f>
        <v>Фруктовый Рай</v>
      </c>
      <c r="D945" t="str">
        <f>VLOOKUP(Продажи_[[#This Row],[id товара]],Товары_[],2,FALSE)</f>
        <v>Фрукты</v>
      </c>
      <c r="E945" s="22">
        <v>116</v>
      </c>
      <c r="F945" s="21">
        <f t="shared" si="150"/>
        <v>274.16279069767444</v>
      </c>
      <c r="G945" s="26">
        <f t="shared" si="151"/>
        <v>-0.57689371447959958</v>
      </c>
      <c r="H945" s="31">
        <f t="shared" si="152"/>
        <v>258.30769230769232</v>
      </c>
      <c r="I945" s="26">
        <f t="shared" si="153"/>
        <v>-0.55092316855270995</v>
      </c>
      <c r="J945">
        <v>5</v>
      </c>
      <c r="K945" s="22">
        <v>580</v>
      </c>
      <c r="L945" s="1">
        <v>45034</v>
      </c>
      <c r="M945" t="s">
        <v>82</v>
      </c>
      <c r="N945">
        <v>477</v>
      </c>
      <c r="O945" t="str">
        <f>VLOOKUP(N945,Клиенты_[],4,FALSE)</f>
        <v>да</v>
      </c>
      <c r="P945" s="35">
        <f>VLOOKUP(N945,Клиенты_[],5,FALSE)</f>
        <v>44738</v>
      </c>
      <c r="Q945" s="23">
        <f t="shared" si="154"/>
        <v>296</v>
      </c>
      <c r="R945" t="str">
        <f>VLOOKUP(N945,Клиенты_[],7,FALSE)</f>
        <v>Узбекистан</v>
      </c>
      <c r="S945" s="20" t="str">
        <f>VLOOKUP(N945,Клиенты_[],8,FALSE)</f>
        <v>Зоя</v>
      </c>
      <c r="T945" s="20">
        <f t="shared" si="155"/>
        <v>5</v>
      </c>
      <c r="U945" s="20">
        <f t="shared" si="156"/>
        <v>6766</v>
      </c>
      <c r="V945" s="20">
        <f t="shared" si="157"/>
        <v>1353.2</v>
      </c>
      <c r="W945" s="20">
        <f t="shared" si="158"/>
        <v>191</v>
      </c>
      <c r="X945" s="20">
        <f t="shared" si="149"/>
        <v>0.2</v>
      </c>
    </row>
    <row r="946" spans="1:24" x14ac:dyDescent="0.3">
      <c r="A946">
        <v>945</v>
      </c>
      <c r="B946">
        <v>415</v>
      </c>
      <c r="C946" t="str">
        <f>VLOOKUP(Продажи_[[#This Row],[id товара]],Товары_[],3,FALSE)</f>
        <v>Pringles</v>
      </c>
      <c r="D946" t="str">
        <f>VLOOKUP(Продажи_[[#This Row],[id товара]],Товары_[],2,FALSE)</f>
        <v>Чипсы</v>
      </c>
      <c r="E946" s="22">
        <v>307</v>
      </c>
      <c r="F946" s="21">
        <f t="shared" si="150"/>
        <v>273.72549019607845</v>
      </c>
      <c r="G946" s="26">
        <f t="shared" si="151"/>
        <v>0.12156160458452714</v>
      </c>
      <c r="H946" s="31">
        <f t="shared" si="152"/>
        <v>280.23809523809524</v>
      </c>
      <c r="I946" s="26">
        <f t="shared" si="153"/>
        <v>9.5497026338147828E-2</v>
      </c>
      <c r="J946">
        <v>3</v>
      </c>
      <c r="K946" s="22">
        <v>921</v>
      </c>
      <c r="L946" s="1">
        <v>45290</v>
      </c>
      <c r="M946" t="s">
        <v>84</v>
      </c>
      <c r="N946">
        <v>498</v>
      </c>
      <c r="O946" t="str">
        <f>VLOOKUP(N946,Клиенты_[],4,FALSE)</f>
        <v>да</v>
      </c>
      <c r="P946" s="35">
        <f>VLOOKUP(N946,Клиенты_[],5,FALSE)</f>
        <v>44721</v>
      </c>
      <c r="Q946" s="23">
        <f t="shared" si="154"/>
        <v>569</v>
      </c>
      <c r="R946" t="str">
        <f>VLOOKUP(N946,Клиенты_[],7,FALSE)</f>
        <v>Украина</v>
      </c>
      <c r="S946" s="20" t="str">
        <f>VLOOKUP(N946,Клиенты_[],8,FALSE)</f>
        <v>Евстафий</v>
      </c>
      <c r="T946" s="20">
        <f t="shared" si="155"/>
        <v>2</v>
      </c>
      <c r="U946" s="20">
        <f t="shared" si="156"/>
        <v>1380</v>
      </c>
      <c r="V946" s="20">
        <f t="shared" si="157"/>
        <v>690</v>
      </c>
      <c r="W946" s="20">
        <f t="shared" si="158"/>
        <v>187</v>
      </c>
      <c r="X946" s="20">
        <f t="shared" si="149"/>
        <v>0.5</v>
      </c>
    </row>
    <row r="947" spans="1:24" x14ac:dyDescent="0.3">
      <c r="A947">
        <v>946</v>
      </c>
      <c r="B947">
        <v>298</v>
      </c>
      <c r="C947" t="str">
        <f>VLOOKUP(Продажи_[[#This Row],[id товара]],Товары_[],3,FALSE)</f>
        <v>Увелка</v>
      </c>
      <c r="D947" t="str">
        <f>VLOOKUP(Продажи_[[#This Row],[id товара]],Товары_[],2,FALSE)</f>
        <v>Крупа</v>
      </c>
      <c r="E947" s="22">
        <v>84</v>
      </c>
      <c r="F947" s="21">
        <f t="shared" si="150"/>
        <v>255.11627906976744</v>
      </c>
      <c r="G947" s="26">
        <f t="shared" si="151"/>
        <v>-0.67073837739288966</v>
      </c>
      <c r="H947" s="31">
        <f t="shared" si="152"/>
        <v>251.91666666666666</v>
      </c>
      <c r="I947" s="26">
        <f t="shared" si="153"/>
        <v>-0.66655640092623214</v>
      </c>
      <c r="J947">
        <v>5</v>
      </c>
      <c r="K947" s="22">
        <v>420</v>
      </c>
      <c r="L947" s="1">
        <v>45335</v>
      </c>
      <c r="M947" t="s">
        <v>68</v>
      </c>
      <c r="N947">
        <v>93</v>
      </c>
      <c r="O947" t="str">
        <f>VLOOKUP(N947,Клиенты_[],4,FALSE)</f>
        <v>нет</v>
      </c>
      <c r="P947" s="35">
        <f>VLOOKUP(N947,Клиенты_[],5,FALSE)</f>
        <v>44905</v>
      </c>
      <c r="Q947" s="23">
        <f t="shared" si="154"/>
        <v>430</v>
      </c>
      <c r="R947" t="str">
        <f>VLOOKUP(N947,Клиенты_[],7,FALSE)</f>
        <v>Украина</v>
      </c>
      <c r="S947" s="20" t="str">
        <f>VLOOKUP(N947,Клиенты_[],8,FALSE)</f>
        <v>Олимпий</v>
      </c>
      <c r="T947" s="20">
        <f t="shared" si="155"/>
        <v>1</v>
      </c>
      <c r="U947" s="20">
        <f t="shared" si="156"/>
        <v>420</v>
      </c>
      <c r="V947" s="20">
        <f t="shared" si="157"/>
        <v>420</v>
      </c>
      <c r="W947" s="20">
        <f t="shared" si="158"/>
        <v>187</v>
      </c>
      <c r="X947" s="20">
        <f t="shared" si="149"/>
        <v>1</v>
      </c>
    </row>
    <row r="948" spans="1:24" x14ac:dyDescent="0.3">
      <c r="A948">
        <v>947</v>
      </c>
      <c r="B948">
        <v>3</v>
      </c>
      <c r="C948" t="str">
        <f>VLOOKUP(Продажи_[[#This Row],[id товара]],Товары_[],3,FALSE)</f>
        <v>Ярмарка</v>
      </c>
      <c r="D948" t="str">
        <f>VLOOKUP(Продажи_[[#This Row],[id товара]],Товары_[],2,FALSE)</f>
        <v>Крупа</v>
      </c>
      <c r="E948" s="22">
        <v>180</v>
      </c>
      <c r="F948" s="21">
        <f t="shared" si="150"/>
        <v>255.11627906976744</v>
      </c>
      <c r="G948" s="26">
        <f t="shared" si="151"/>
        <v>-0.29443938012762083</v>
      </c>
      <c r="H948" s="31">
        <f t="shared" si="152"/>
        <v>252.09090909090909</v>
      </c>
      <c r="I948" s="26">
        <f t="shared" si="153"/>
        <v>-0.28597187161918503</v>
      </c>
      <c r="J948">
        <v>3</v>
      </c>
      <c r="K948" s="22">
        <v>540</v>
      </c>
      <c r="L948" s="1">
        <v>44940</v>
      </c>
      <c r="M948" t="s">
        <v>85</v>
      </c>
      <c r="N948">
        <v>200</v>
      </c>
      <c r="O948" t="str">
        <f>VLOOKUP(N948,Клиенты_[],4,FALSE)</f>
        <v>да</v>
      </c>
      <c r="P948" s="35">
        <f>VLOOKUP(N948,Клиенты_[],5,FALSE)</f>
        <v>44783</v>
      </c>
      <c r="Q948" s="23">
        <f t="shared" si="154"/>
        <v>157</v>
      </c>
      <c r="R948" t="str">
        <f>VLOOKUP(N948,Клиенты_[],7,FALSE)</f>
        <v>Узбекистан</v>
      </c>
      <c r="S948" s="20" t="str">
        <f>VLOOKUP(N948,Клиенты_[],8,FALSE)</f>
        <v>Анжела</v>
      </c>
      <c r="T948" s="20">
        <f t="shared" si="155"/>
        <v>2</v>
      </c>
      <c r="U948" s="20">
        <f t="shared" si="156"/>
        <v>988</v>
      </c>
      <c r="V948" s="20">
        <f t="shared" si="157"/>
        <v>494</v>
      </c>
      <c r="W948" s="20">
        <f t="shared" si="158"/>
        <v>191</v>
      </c>
      <c r="X948" s="20">
        <f t="shared" si="149"/>
        <v>0.5</v>
      </c>
    </row>
    <row r="949" spans="1:24" x14ac:dyDescent="0.3">
      <c r="A949">
        <v>948</v>
      </c>
      <c r="B949">
        <v>60</v>
      </c>
      <c r="C949" t="str">
        <f>VLOOKUP(Продажи_[[#This Row],[id товара]],Товары_[],3,FALSE)</f>
        <v>Jacobs</v>
      </c>
      <c r="D949" t="str">
        <f>VLOOKUP(Продажи_[[#This Row],[id товара]],Товары_[],2,FALSE)</f>
        <v>Кофе</v>
      </c>
      <c r="E949" s="22">
        <v>334</v>
      </c>
      <c r="F949" s="21">
        <f t="shared" si="150"/>
        <v>249.02380952380952</v>
      </c>
      <c r="G949" s="26">
        <f t="shared" si="151"/>
        <v>0.34123721197055179</v>
      </c>
      <c r="H949" s="31">
        <f t="shared" si="152"/>
        <v>276.21052631578948</v>
      </c>
      <c r="I949" s="26">
        <f t="shared" si="153"/>
        <v>0.20922256097560976</v>
      </c>
      <c r="J949">
        <v>1</v>
      </c>
      <c r="K949" s="22">
        <v>334</v>
      </c>
      <c r="L949" s="1">
        <v>45196</v>
      </c>
      <c r="M949" t="s">
        <v>82</v>
      </c>
      <c r="N949">
        <v>381</v>
      </c>
      <c r="O949" t="str">
        <f>VLOOKUP(N949,Клиенты_[],4,FALSE)</f>
        <v>нет</v>
      </c>
      <c r="P949" s="35">
        <f>VLOOKUP(N949,Клиенты_[],5,FALSE)</f>
        <v>44714</v>
      </c>
      <c r="Q949" s="23">
        <f t="shared" si="154"/>
        <v>482</v>
      </c>
      <c r="R949" t="str">
        <f>VLOOKUP(N949,Клиенты_[],7,FALSE)</f>
        <v>Узбекистан</v>
      </c>
      <c r="S949" s="20" t="str">
        <f>VLOOKUP(N949,Клиенты_[],8,FALSE)</f>
        <v>Раиса</v>
      </c>
      <c r="T949" s="20">
        <f t="shared" si="155"/>
        <v>4</v>
      </c>
      <c r="U949" s="20">
        <f t="shared" si="156"/>
        <v>3158</v>
      </c>
      <c r="V949" s="20">
        <f t="shared" si="157"/>
        <v>789.5</v>
      </c>
      <c r="W949" s="20">
        <f t="shared" si="158"/>
        <v>191</v>
      </c>
      <c r="X949" s="20">
        <f t="shared" si="149"/>
        <v>0.25</v>
      </c>
    </row>
    <row r="950" spans="1:24" x14ac:dyDescent="0.3">
      <c r="A950">
        <v>949</v>
      </c>
      <c r="B950">
        <v>59</v>
      </c>
      <c r="C950" t="str">
        <f>VLOOKUP(Продажи_[[#This Row],[id товара]],Товары_[],3,FALSE)</f>
        <v>Продимекс</v>
      </c>
      <c r="D950" t="str">
        <f>VLOOKUP(Продажи_[[#This Row],[id товара]],Товары_[],2,FALSE)</f>
        <v>Сахар</v>
      </c>
      <c r="E950" s="22">
        <v>234</v>
      </c>
      <c r="F950" s="21">
        <f t="shared" si="150"/>
        <v>252.76271186440678</v>
      </c>
      <c r="G950" s="26">
        <f t="shared" si="151"/>
        <v>-7.4230537115268613E-2</v>
      </c>
      <c r="H950" s="31">
        <f t="shared" si="152"/>
        <v>240.5</v>
      </c>
      <c r="I950" s="26">
        <f t="shared" si="153"/>
        <v>-2.7027027027026973E-2</v>
      </c>
      <c r="J950">
        <v>2</v>
      </c>
      <c r="K950" s="22">
        <v>468</v>
      </c>
      <c r="L950" s="1">
        <v>45101</v>
      </c>
      <c r="M950" t="s">
        <v>71</v>
      </c>
      <c r="N950">
        <v>18</v>
      </c>
      <c r="O950" t="str">
        <f>VLOOKUP(N950,Клиенты_[],4,FALSE)</f>
        <v>нет</v>
      </c>
      <c r="P950" s="35">
        <f>VLOOKUP(N950,Клиенты_[],5,FALSE)</f>
        <v>44578</v>
      </c>
      <c r="Q950" s="23">
        <f t="shared" si="154"/>
        <v>523</v>
      </c>
      <c r="R950" t="str">
        <f>VLOOKUP(N950,Клиенты_[],7,FALSE)</f>
        <v>Украина</v>
      </c>
      <c r="S950" s="20" t="str">
        <f>VLOOKUP(N950,Клиенты_[],8,FALSE)</f>
        <v>Кира</v>
      </c>
      <c r="T950" s="20">
        <f t="shared" si="155"/>
        <v>4</v>
      </c>
      <c r="U950" s="20">
        <f t="shared" si="156"/>
        <v>2394</v>
      </c>
      <c r="V950" s="20">
        <f t="shared" si="157"/>
        <v>598.5</v>
      </c>
      <c r="W950" s="20">
        <f t="shared" si="158"/>
        <v>187</v>
      </c>
      <c r="X950" s="20">
        <f t="shared" si="149"/>
        <v>0.25</v>
      </c>
    </row>
    <row r="951" spans="1:24" x14ac:dyDescent="0.3">
      <c r="A951">
        <v>950</v>
      </c>
      <c r="B951">
        <v>119</v>
      </c>
      <c r="C951" t="str">
        <f>VLOOKUP(Продажи_[[#This Row],[id товара]],Товары_[],3,FALSE)</f>
        <v>КДВ</v>
      </c>
      <c r="D951" t="str">
        <f>VLOOKUP(Продажи_[[#This Row],[id товара]],Товары_[],2,FALSE)</f>
        <v>Печенье</v>
      </c>
      <c r="E951" s="22">
        <v>426</v>
      </c>
      <c r="F951" s="21">
        <f t="shared" si="150"/>
        <v>283.468085106383</v>
      </c>
      <c r="G951" s="26">
        <f t="shared" si="151"/>
        <v>0.50281468137806784</v>
      </c>
      <c r="H951" s="31">
        <f t="shared" si="152"/>
        <v>323.07692307692309</v>
      </c>
      <c r="I951" s="26">
        <f t="shared" si="153"/>
        <v>0.31857142857142851</v>
      </c>
      <c r="J951">
        <v>1</v>
      </c>
      <c r="K951" s="22">
        <v>426</v>
      </c>
      <c r="L951" s="1">
        <v>45094</v>
      </c>
      <c r="M951" t="s">
        <v>72</v>
      </c>
      <c r="N951">
        <v>327</v>
      </c>
      <c r="O951" t="str">
        <f>VLOOKUP(N951,Клиенты_[],4,FALSE)</f>
        <v>нет</v>
      </c>
      <c r="P951" s="35">
        <f>VLOOKUP(N951,Клиенты_[],5,FALSE)</f>
        <v>44565</v>
      </c>
      <c r="Q951" s="23">
        <f t="shared" si="154"/>
        <v>529</v>
      </c>
      <c r="R951" t="str">
        <f>VLOOKUP(N951,Клиенты_[],7,FALSE)</f>
        <v>Таджикистан</v>
      </c>
      <c r="S951" s="20" t="str">
        <f>VLOOKUP(N951,Клиенты_[],8,FALSE)</f>
        <v>Маргарита</v>
      </c>
      <c r="T951" s="20">
        <f t="shared" si="155"/>
        <v>3</v>
      </c>
      <c r="U951" s="20">
        <f t="shared" si="156"/>
        <v>1510</v>
      </c>
      <c r="V951" s="20">
        <f t="shared" si="157"/>
        <v>503.33333333333331</v>
      </c>
      <c r="W951" s="20">
        <f t="shared" si="158"/>
        <v>186</v>
      </c>
      <c r="X951" s="20">
        <f t="shared" si="149"/>
        <v>0.33333333333333331</v>
      </c>
    </row>
    <row r="952" spans="1:24" x14ac:dyDescent="0.3">
      <c r="A952">
        <v>613</v>
      </c>
      <c r="B952">
        <v>180</v>
      </c>
      <c r="C952" t="str">
        <f>VLOOKUP(Продажи_[[#This Row],[id товара]],Товары_[],3,FALSE)</f>
        <v>Русская картошка</v>
      </c>
      <c r="D952" t="str">
        <f>VLOOKUP(Продажи_[[#This Row],[id товара]],Товары_[],2,FALSE)</f>
        <v>Чипсы</v>
      </c>
      <c r="E952" s="22">
        <v>284</v>
      </c>
      <c r="F952" s="21">
        <f t="shared" si="150"/>
        <v>273.72549019607845</v>
      </c>
      <c r="G952" s="26">
        <f t="shared" si="151"/>
        <v>3.7535816618911033E-2</v>
      </c>
      <c r="H952" s="31">
        <f t="shared" si="152"/>
        <v>241.83333333333334</v>
      </c>
      <c r="I952" s="26">
        <f t="shared" si="153"/>
        <v>0.17436250861474845</v>
      </c>
      <c r="J952">
        <v>1</v>
      </c>
      <c r="K952" s="22">
        <v>284</v>
      </c>
      <c r="L952" s="1">
        <v>45267</v>
      </c>
      <c r="M952" t="s">
        <v>67</v>
      </c>
      <c r="N952">
        <v>485</v>
      </c>
      <c r="O952" t="str">
        <f>VLOOKUP(N952,Клиенты_[],4,FALSE)</f>
        <v>нет</v>
      </c>
      <c r="P952" s="35">
        <f>VLOOKUP(N952,Клиенты_[],5,FALSE)</f>
        <v>44723</v>
      </c>
      <c r="Q952" s="23">
        <f t="shared" si="154"/>
        <v>544</v>
      </c>
      <c r="R952" t="str">
        <f>VLOOKUP(N952,Клиенты_[],7,FALSE)</f>
        <v>Россия</v>
      </c>
      <c r="S952" s="20" t="str">
        <f>VLOOKUP(N952,Клиенты_[],8,FALSE)</f>
        <v>Творимир</v>
      </c>
      <c r="T952" s="20">
        <f t="shared" si="155"/>
        <v>2</v>
      </c>
      <c r="U952" s="20">
        <f t="shared" si="156"/>
        <v>398</v>
      </c>
      <c r="V952" s="20">
        <f t="shared" si="157"/>
        <v>199</v>
      </c>
      <c r="W952" s="20">
        <f t="shared" si="158"/>
        <v>314</v>
      </c>
      <c r="X952" s="20">
        <f t="shared" si="149"/>
        <v>0.5</v>
      </c>
    </row>
    <row r="953" spans="1:24" x14ac:dyDescent="0.3">
      <c r="A953">
        <v>733</v>
      </c>
      <c r="B953">
        <v>486</v>
      </c>
      <c r="C953" t="str">
        <f>VLOOKUP(Продажи_[[#This Row],[id товара]],Товары_[],3,FALSE)</f>
        <v>Илецкая</v>
      </c>
      <c r="D953" t="str">
        <f>VLOOKUP(Продажи_[[#This Row],[id товара]],Товары_[],2,FALSE)</f>
        <v>Соль</v>
      </c>
      <c r="E953" s="22">
        <v>57</v>
      </c>
      <c r="F953" s="21">
        <f t="shared" si="150"/>
        <v>264.8679245283019</v>
      </c>
      <c r="G953" s="26">
        <f t="shared" si="151"/>
        <v>-0.78479840433110137</v>
      </c>
      <c r="H953" s="31">
        <f t="shared" si="152"/>
        <v>238.16666666666666</v>
      </c>
      <c r="I953" s="26">
        <f t="shared" si="153"/>
        <v>-0.76067179846046185</v>
      </c>
      <c r="J953">
        <v>2</v>
      </c>
      <c r="K953" s="22">
        <v>114</v>
      </c>
      <c r="L953" s="1">
        <v>45198</v>
      </c>
      <c r="M953" t="s">
        <v>66</v>
      </c>
      <c r="N953">
        <v>485</v>
      </c>
      <c r="O953" t="str">
        <f>VLOOKUP(N953,Клиенты_[],4,FALSE)</f>
        <v>нет</v>
      </c>
      <c r="P953" s="35">
        <f>VLOOKUP(N953,Клиенты_[],5,FALSE)</f>
        <v>44723</v>
      </c>
      <c r="Q953" s="23">
        <f t="shared" si="154"/>
        <v>475</v>
      </c>
      <c r="R953" t="str">
        <f>VLOOKUP(N953,Клиенты_[],7,FALSE)</f>
        <v>Россия</v>
      </c>
      <c r="S953" s="20" t="str">
        <f>VLOOKUP(N953,Клиенты_[],8,FALSE)</f>
        <v>Творимир</v>
      </c>
      <c r="T953" s="20">
        <f t="shared" si="155"/>
        <v>2</v>
      </c>
      <c r="U953" s="20">
        <f t="shared" si="156"/>
        <v>398</v>
      </c>
      <c r="V953" s="20">
        <f t="shared" si="157"/>
        <v>199</v>
      </c>
      <c r="W953" s="20">
        <f t="shared" si="158"/>
        <v>314</v>
      </c>
      <c r="X953" s="20">
        <f t="shared" si="149"/>
        <v>0.5</v>
      </c>
    </row>
    <row r="954" spans="1:24" x14ac:dyDescent="0.3">
      <c r="A954">
        <v>953</v>
      </c>
      <c r="B954">
        <v>386</v>
      </c>
      <c r="C954" t="str">
        <f>VLOOKUP(Продажи_[[#This Row],[id товара]],Товары_[],3,FALSE)</f>
        <v>Увелка</v>
      </c>
      <c r="D954" t="str">
        <f>VLOOKUP(Продажи_[[#This Row],[id товара]],Товары_[],2,FALSE)</f>
        <v>Крупа</v>
      </c>
      <c r="E954" s="22">
        <v>288</v>
      </c>
      <c r="F954" s="21">
        <f t="shared" si="150"/>
        <v>255.11627906976744</v>
      </c>
      <c r="G954" s="26">
        <f t="shared" si="151"/>
        <v>0.12889699179580671</v>
      </c>
      <c r="H954" s="31">
        <f t="shared" si="152"/>
        <v>251.91666666666666</v>
      </c>
      <c r="I954" s="26">
        <f t="shared" si="153"/>
        <v>0.14323519682434682</v>
      </c>
      <c r="J954">
        <v>2</v>
      </c>
      <c r="K954" s="22">
        <v>576</v>
      </c>
      <c r="L954" s="1">
        <v>45285</v>
      </c>
      <c r="M954" t="s">
        <v>79</v>
      </c>
      <c r="N954">
        <v>67</v>
      </c>
      <c r="O954" t="str">
        <f>VLOOKUP(N954,Клиенты_[],4,FALSE)</f>
        <v>да</v>
      </c>
      <c r="P954" s="35">
        <f>VLOOKUP(N954,Клиенты_[],5,FALSE)</f>
        <v>44731</v>
      </c>
      <c r="Q954" s="23">
        <f t="shared" si="154"/>
        <v>554</v>
      </c>
      <c r="R954" t="str">
        <f>VLOOKUP(N954,Клиенты_[],7,FALSE)</f>
        <v>Узбекистан</v>
      </c>
      <c r="S954" s="20" t="str">
        <f>VLOOKUP(N954,Клиенты_[],8,FALSE)</f>
        <v>Алла</v>
      </c>
      <c r="T954" s="20">
        <f t="shared" si="155"/>
        <v>2</v>
      </c>
      <c r="U954" s="20">
        <f t="shared" si="156"/>
        <v>1200</v>
      </c>
      <c r="V954" s="20">
        <f t="shared" si="157"/>
        <v>600</v>
      </c>
      <c r="W954" s="20">
        <f t="shared" si="158"/>
        <v>191</v>
      </c>
      <c r="X954" s="20">
        <f t="shared" si="149"/>
        <v>0.5</v>
      </c>
    </row>
    <row r="955" spans="1:24" x14ac:dyDescent="0.3">
      <c r="A955">
        <v>954</v>
      </c>
      <c r="B955">
        <v>464</v>
      </c>
      <c r="C955" t="str">
        <f>VLOOKUP(Продажи_[[#This Row],[id товара]],Товары_[],3,FALSE)</f>
        <v>Сырная долина</v>
      </c>
      <c r="D955" t="str">
        <f>VLOOKUP(Продажи_[[#This Row],[id товара]],Товары_[],2,FALSE)</f>
        <v>Сыр</v>
      </c>
      <c r="E955" s="22">
        <v>430</v>
      </c>
      <c r="F955" s="21">
        <f t="shared" si="150"/>
        <v>262.63492063492066</v>
      </c>
      <c r="G955" s="26">
        <f t="shared" si="151"/>
        <v>0.63725371691043131</v>
      </c>
      <c r="H955" s="31">
        <f t="shared" si="152"/>
        <v>271</v>
      </c>
      <c r="I955" s="26">
        <f t="shared" si="153"/>
        <v>0.58671586715867163</v>
      </c>
      <c r="J955">
        <v>2</v>
      </c>
      <c r="K955" s="22">
        <v>860</v>
      </c>
      <c r="L955" s="1">
        <v>45148</v>
      </c>
      <c r="M955" t="s">
        <v>84</v>
      </c>
      <c r="N955">
        <v>132</v>
      </c>
      <c r="O955" t="str">
        <f>VLOOKUP(N955,Клиенты_[],4,FALSE)</f>
        <v>да</v>
      </c>
      <c r="P955" s="35">
        <f>VLOOKUP(N955,Клиенты_[],5,FALSE)</f>
        <v>44601</v>
      </c>
      <c r="Q955" s="23">
        <f t="shared" si="154"/>
        <v>547</v>
      </c>
      <c r="R955" t="str">
        <f>VLOOKUP(N955,Клиенты_[],7,FALSE)</f>
        <v>Украина</v>
      </c>
      <c r="S955" s="20" t="str">
        <f>VLOOKUP(N955,Клиенты_[],8,FALSE)</f>
        <v>Софон</v>
      </c>
      <c r="T955" s="20">
        <f t="shared" si="155"/>
        <v>3</v>
      </c>
      <c r="U955" s="20">
        <f t="shared" si="156"/>
        <v>2270</v>
      </c>
      <c r="V955" s="20">
        <f t="shared" si="157"/>
        <v>756.66666666666663</v>
      </c>
      <c r="W955" s="20">
        <f t="shared" si="158"/>
        <v>187</v>
      </c>
      <c r="X955" s="20">
        <f t="shared" si="149"/>
        <v>0.33333333333333331</v>
      </c>
    </row>
    <row r="956" spans="1:24" x14ac:dyDescent="0.3">
      <c r="A956">
        <v>955</v>
      </c>
      <c r="B956">
        <v>494</v>
      </c>
      <c r="C956" t="str">
        <f>VLOOKUP(Продажи_[[#This Row],[id товара]],Товары_[],3,FALSE)</f>
        <v>Сырная долина</v>
      </c>
      <c r="D956" t="str">
        <f>VLOOKUP(Продажи_[[#This Row],[id товара]],Товары_[],2,FALSE)</f>
        <v>Сыр</v>
      </c>
      <c r="E956" s="22">
        <v>471</v>
      </c>
      <c r="F956" s="21">
        <f t="shared" si="150"/>
        <v>262.63492063492066</v>
      </c>
      <c r="G956" s="26">
        <f t="shared" si="151"/>
        <v>0.79336395503444934</v>
      </c>
      <c r="H956" s="31">
        <f t="shared" si="152"/>
        <v>271</v>
      </c>
      <c r="I956" s="26">
        <f t="shared" si="153"/>
        <v>0.73800738007380073</v>
      </c>
      <c r="J956">
        <v>5</v>
      </c>
      <c r="K956" s="22">
        <v>2355</v>
      </c>
      <c r="L956" s="1">
        <v>45289</v>
      </c>
      <c r="M956" t="s">
        <v>66</v>
      </c>
      <c r="N956">
        <v>95</v>
      </c>
      <c r="O956" t="str">
        <f>VLOOKUP(N956,Клиенты_[],4,FALSE)</f>
        <v>нет</v>
      </c>
      <c r="P956" s="35">
        <f>VLOOKUP(N956,Клиенты_[],5,FALSE)</f>
        <v>44704</v>
      </c>
      <c r="Q956" s="23">
        <f t="shared" si="154"/>
        <v>585</v>
      </c>
      <c r="R956" t="str">
        <f>VLOOKUP(N956,Клиенты_[],7,FALSE)</f>
        <v>Узбекистан</v>
      </c>
      <c r="S956" s="20" t="str">
        <f>VLOOKUP(N956,Клиенты_[],8,FALSE)</f>
        <v>Жанна</v>
      </c>
      <c r="T956" s="20">
        <f t="shared" si="155"/>
        <v>1</v>
      </c>
      <c r="U956" s="20">
        <f t="shared" si="156"/>
        <v>2355</v>
      </c>
      <c r="V956" s="20">
        <f t="shared" si="157"/>
        <v>2355</v>
      </c>
      <c r="W956" s="20">
        <f t="shared" si="158"/>
        <v>191</v>
      </c>
      <c r="X956" s="20">
        <f t="shared" si="149"/>
        <v>1</v>
      </c>
    </row>
    <row r="957" spans="1:24" x14ac:dyDescent="0.3">
      <c r="A957">
        <v>956</v>
      </c>
      <c r="B957">
        <v>242</v>
      </c>
      <c r="C957" t="str">
        <f>VLOOKUP(Продажи_[[#This Row],[id товара]],Товары_[],3,FALSE)</f>
        <v>Овощной ряд</v>
      </c>
      <c r="D957" t="str">
        <f>VLOOKUP(Продажи_[[#This Row],[id товара]],Товары_[],2,FALSE)</f>
        <v>Овощи</v>
      </c>
      <c r="E957" s="22">
        <v>313</v>
      </c>
      <c r="F957" s="21">
        <f t="shared" si="150"/>
        <v>250.48780487804879</v>
      </c>
      <c r="G957" s="26">
        <f t="shared" si="151"/>
        <v>0.24956183057448866</v>
      </c>
      <c r="H957" s="31">
        <f t="shared" si="152"/>
        <v>303.8235294117647</v>
      </c>
      <c r="I957" s="26">
        <f t="shared" si="153"/>
        <v>3.0203291384317543E-2</v>
      </c>
      <c r="J957">
        <v>3</v>
      </c>
      <c r="K957" s="22">
        <v>939</v>
      </c>
      <c r="L957" s="1">
        <v>45249</v>
      </c>
      <c r="M957" t="s">
        <v>82</v>
      </c>
      <c r="N957">
        <v>75</v>
      </c>
      <c r="O957" t="str">
        <f>VLOOKUP(N957,Клиенты_[],4,FALSE)</f>
        <v>нет</v>
      </c>
      <c r="P957" s="35">
        <f>VLOOKUP(N957,Клиенты_[],5,FALSE)</f>
        <v>44796</v>
      </c>
      <c r="Q957" s="23">
        <f t="shared" si="154"/>
        <v>453</v>
      </c>
      <c r="R957" t="str">
        <f>VLOOKUP(N957,Клиенты_[],7,FALSE)</f>
        <v>Украина</v>
      </c>
      <c r="S957" s="20" t="str">
        <f>VLOOKUP(N957,Клиенты_[],8,FALSE)</f>
        <v>Леонид</v>
      </c>
      <c r="T957" s="20">
        <f t="shared" si="155"/>
        <v>5</v>
      </c>
      <c r="U957" s="20">
        <f t="shared" si="156"/>
        <v>3994</v>
      </c>
      <c r="V957" s="20">
        <f t="shared" si="157"/>
        <v>798.8</v>
      </c>
      <c r="W957" s="20">
        <f t="shared" si="158"/>
        <v>187</v>
      </c>
      <c r="X957" s="20">
        <f t="shared" si="149"/>
        <v>0.2</v>
      </c>
    </row>
    <row r="958" spans="1:24" x14ac:dyDescent="0.3">
      <c r="A958">
        <v>957</v>
      </c>
      <c r="B958">
        <v>434</v>
      </c>
      <c r="C958" t="str">
        <f>VLOOKUP(Продажи_[[#This Row],[id товара]],Товары_[],3,FALSE)</f>
        <v>Сырная долина</v>
      </c>
      <c r="D958" t="str">
        <f>VLOOKUP(Продажи_[[#This Row],[id товара]],Товары_[],2,FALSE)</f>
        <v>Сыр</v>
      </c>
      <c r="E958" s="22">
        <v>340</v>
      </c>
      <c r="F958" s="21">
        <f t="shared" si="150"/>
        <v>262.63492063492066</v>
      </c>
      <c r="G958" s="26">
        <f t="shared" si="151"/>
        <v>0.29457270639429467</v>
      </c>
      <c r="H958" s="31">
        <f t="shared" si="152"/>
        <v>271</v>
      </c>
      <c r="I958" s="26">
        <f t="shared" si="153"/>
        <v>0.25461254612546136</v>
      </c>
      <c r="J958">
        <v>4</v>
      </c>
      <c r="K958" s="22">
        <v>1360</v>
      </c>
      <c r="L958" s="1">
        <v>44937</v>
      </c>
      <c r="M958" t="s">
        <v>76</v>
      </c>
      <c r="N958">
        <v>419</v>
      </c>
      <c r="O958" t="str">
        <f>VLOOKUP(N958,Клиенты_[],4,FALSE)</f>
        <v>да</v>
      </c>
      <c r="P958" s="35">
        <f>VLOOKUP(N958,Клиенты_[],5,FALSE)</f>
        <v>44869</v>
      </c>
      <c r="Q958" s="23">
        <f t="shared" si="154"/>
        <v>68</v>
      </c>
      <c r="R958" t="str">
        <f>VLOOKUP(N958,Клиенты_[],7,FALSE)</f>
        <v>Таджикистан</v>
      </c>
      <c r="S958" s="20" t="str">
        <f>VLOOKUP(N958,Клиенты_[],8,FALSE)</f>
        <v>Аверьян</v>
      </c>
      <c r="T958" s="20">
        <f t="shared" si="155"/>
        <v>4</v>
      </c>
      <c r="U958" s="20">
        <f t="shared" si="156"/>
        <v>2769</v>
      </c>
      <c r="V958" s="20">
        <f t="shared" si="157"/>
        <v>692.25</v>
      </c>
      <c r="W958" s="20">
        <f t="shared" si="158"/>
        <v>186</v>
      </c>
      <c r="X958" s="20">
        <f t="shared" si="149"/>
        <v>0.25</v>
      </c>
    </row>
    <row r="959" spans="1:24" x14ac:dyDescent="0.3">
      <c r="A959">
        <v>958</v>
      </c>
      <c r="B959">
        <v>110</v>
      </c>
      <c r="C959" t="str">
        <f>VLOOKUP(Продажи_[[#This Row],[id товара]],Товары_[],3,FALSE)</f>
        <v>Паста Зара</v>
      </c>
      <c r="D959" t="str">
        <f>VLOOKUP(Продажи_[[#This Row],[id товара]],Товары_[],2,FALSE)</f>
        <v>Макароны</v>
      </c>
      <c r="E959" s="22">
        <v>148</v>
      </c>
      <c r="F959" s="21">
        <f t="shared" si="150"/>
        <v>265.47674418604652</v>
      </c>
      <c r="G959" s="26">
        <f t="shared" si="151"/>
        <v>-0.44251237352722173</v>
      </c>
      <c r="H959" s="31">
        <f t="shared" si="152"/>
        <v>276.67567567567568</v>
      </c>
      <c r="I959" s="26">
        <f t="shared" si="153"/>
        <v>-0.46507765947054802</v>
      </c>
      <c r="J959">
        <v>2</v>
      </c>
      <c r="K959" s="22">
        <v>296</v>
      </c>
      <c r="L959" s="1">
        <v>44995</v>
      </c>
      <c r="M959" t="s">
        <v>68</v>
      </c>
      <c r="N959">
        <v>42</v>
      </c>
      <c r="O959" t="str">
        <f>VLOOKUP(N959,Клиенты_[],4,FALSE)</f>
        <v>да</v>
      </c>
      <c r="P959" s="35">
        <f>VLOOKUP(N959,Клиенты_[],5,FALSE)</f>
        <v>44783</v>
      </c>
      <c r="Q959" s="23">
        <f t="shared" si="154"/>
        <v>212</v>
      </c>
      <c r="R959" t="str">
        <f>VLOOKUP(N959,Клиенты_[],7,FALSE)</f>
        <v>Таджикистан</v>
      </c>
      <c r="S959" s="20" t="str">
        <f>VLOOKUP(N959,Клиенты_[],8,FALSE)</f>
        <v>Панфил</v>
      </c>
      <c r="T959" s="20">
        <f t="shared" si="155"/>
        <v>7</v>
      </c>
      <c r="U959" s="20">
        <f t="shared" si="156"/>
        <v>6110</v>
      </c>
      <c r="V959" s="20">
        <f t="shared" si="157"/>
        <v>872.85714285714289</v>
      </c>
      <c r="W959" s="20">
        <f t="shared" si="158"/>
        <v>186</v>
      </c>
      <c r="X959" s="20">
        <f t="shared" si="149"/>
        <v>0.14285714285714285</v>
      </c>
    </row>
    <row r="960" spans="1:24" x14ac:dyDescent="0.3">
      <c r="A960">
        <v>959</v>
      </c>
      <c r="B960">
        <v>168</v>
      </c>
      <c r="C960" t="str">
        <f>VLOOKUP(Продажи_[[#This Row],[id товара]],Товары_[],3,FALSE)</f>
        <v>Ярмарка</v>
      </c>
      <c r="D960" t="str">
        <f>VLOOKUP(Продажи_[[#This Row],[id товара]],Товары_[],2,FALSE)</f>
        <v>Крупа</v>
      </c>
      <c r="E960" s="22">
        <v>391</v>
      </c>
      <c r="F960" s="21">
        <f t="shared" si="150"/>
        <v>255.11627906976744</v>
      </c>
      <c r="G960" s="26">
        <f t="shared" si="151"/>
        <v>0.53263445761166817</v>
      </c>
      <c r="H960" s="31">
        <f t="shared" si="152"/>
        <v>252.09090909090909</v>
      </c>
      <c r="I960" s="26">
        <f t="shared" si="153"/>
        <v>0.55102776776054818</v>
      </c>
      <c r="J960">
        <v>2</v>
      </c>
      <c r="K960" s="22">
        <v>782</v>
      </c>
      <c r="L960" s="1">
        <v>45143</v>
      </c>
      <c r="M960" t="s">
        <v>84</v>
      </c>
      <c r="N960">
        <v>316</v>
      </c>
      <c r="O960" t="str">
        <f>VLOOKUP(N960,Клиенты_[],4,FALSE)</f>
        <v>да</v>
      </c>
      <c r="P960" s="35">
        <f>VLOOKUP(N960,Клиенты_[],5,FALSE)</f>
        <v>44787</v>
      </c>
      <c r="Q960" s="23">
        <f t="shared" si="154"/>
        <v>356</v>
      </c>
      <c r="R960" t="str">
        <f>VLOOKUP(N960,Клиенты_[],7,FALSE)</f>
        <v>Таджикистан</v>
      </c>
      <c r="S960" s="20" t="str">
        <f>VLOOKUP(N960,Клиенты_[],8,FALSE)</f>
        <v>Брагина</v>
      </c>
      <c r="T960" s="20">
        <f t="shared" si="155"/>
        <v>2</v>
      </c>
      <c r="U960" s="20">
        <f t="shared" si="156"/>
        <v>1177</v>
      </c>
      <c r="V960" s="20">
        <f t="shared" si="157"/>
        <v>588.5</v>
      </c>
      <c r="W960" s="20">
        <f t="shared" si="158"/>
        <v>186</v>
      </c>
      <c r="X960" s="20">
        <f t="shared" si="149"/>
        <v>0.5</v>
      </c>
    </row>
    <row r="961" spans="1:24" x14ac:dyDescent="0.3">
      <c r="A961">
        <v>960</v>
      </c>
      <c r="B961">
        <v>13</v>
      </c>
      <c r="C961" t="str">
        <f>VLOOKUP(Продажи_[[#This Row],[id товара]],Товары_[],3,FALSE)</f>
        <v>Паста Зара</v>
      </c>
      <c r="D961" t="str">
        <f>VLOOKUP(Продажи_[[#This Row],[id товара]],Товары_[],2,FALSE)</f>
        <v>Макароны</v>
      </c>
      <c r="E961" s="22">
        <v>181</v>
      </c>
      <c r="F961" s="21">
        <f t="shared" si="150"/>
        <v>265.47674418604652</v>
      </c>
      <c r="G961" s="26">
        <f t="shared" si="151"/>
        <v>-0.3182077000569401</v>
      </c>
      <c r="H961" s="31">
        <f t="shared" si="152"/>
        <v>276.67567567567568</v>
      </c>
      <c r="I961" s="26">
        <f t="shared" si="153"/>
        <v>-0.34580443489303503</v>
      </c>
      <c r="J961">
        <v>4</v>
      </c>
      <c r="K961" s="22">
        <v>724</v>
      </c>
      <c r="L961" s="1">
        <v>45398</v>
      </c>
      <c r="M961" t="s">
        <v>83</v>
      </c>
      <c r="N961">
        <v>117</v>
      </c>
      <c r="O961" t="str">
        <f>VLOOKUP(N961,Клиенты_[],4,FALSE)</f>
        <v>да</v>
      </c>
      <c r="P961" s="35">
        <f>VLOOKUP(N961,Клиенты_[],5,FALSE)</f>
        <v>44706</v>
      </c>
      <c r="Q961" s="23">
        <f t="shared" si="154"/>
        <v>692</v>
      </c>
      <c r="R961" t="str">
        <f>VLOOKUP(N961,Клиенты_[],7,FALSE)</f>
        <v>Украина</v>
      </c>
      <c r="S961" s="20" t="str">
        <f>VLOOKUP(N961,Клиенты_[],8,FALSE)</f>
        <v>Мирон</v>
      </c>
      <c r="T961" s="20">
        <f t="shared" si="155"/>
        <v>3</v>
      </c>
      <c r="U961" s="20">
        <f t="shared" si="156"/>
        <v>3141</v>
      </c>
      <c r="V961" s="20">
        <f t="shared" si="157"/>
        <v>1047</v>
      </c>
      <c r="W961" s="20">
        <f t="shared" si="158"/>
        <v>187</v>
      </c>
      <c r="X961" s="20">
        <f t="shared" si="149"/>
        <v>0.33333333333333331</v>
      </c>
    </row>
    <row r="962" spans="1:24" x14ac:dyDescent="0.3">
      <c r="A962">
        <v>789</v>
      </c>
      <c r="B962">
        <v>408</v>
      </c>
      <c r="C962" t="str">
        <f>VLOOKUP(Продажи_[[#This Row],[id товара]],Товары_[],3,FALSE)</f>
        <v>Эрманн</v>
      </c>
      <c r="D962" t="str">
        <f>VLOOKUP(Продажи_[[#This Row],[id товара]],Товары_[],2,FALSE)</f>
        <v>Йогурт</v>
      </c>
      <c r="E962" s="22">
        <v>60</v>
      </c>
      <c r="F962" s="21">
        <f t="shared" si="150"/>
        <v>263.25423728813558</v>
      </c>
      <c r="G962" s="26">
        <f t="shared" si="151"/>
        <v>-0.7720834406386814</v>
      </c>
      <c r="H962" s="31">
        <f t="shared" si="152"/>
        <v>248.5</v>
      </c>
      <c r="I962" s="26">
        <f t="shared" si="153"/>
        <v>-0.75855130784708247</v>
      </c>
      <c r="J962">
        <v>4</v>
      </c>
      <c r="K962" s="22">
        <v>240</v>
      </c>
      <c r="L962" s="1">
        <v>45299</v>
      </c>
      <c r="M962" t="s">
        <v>72</v>
      </c>
      <c r="N962">
        <v>486</v>
      </c>
      <c r="O962" t="str">
        <f>VLOOKUP(N962,Клиенты_[],4,FALSE)</f>
        <v>да</v>
      </c>
      <c r="P962" s="35">
        <f>VLOOKUP(N962,Клиенты_[],5,FALSE)</f>
        <v>44723</v>
      </c>
      <c r="Q962" s="23">
        <f t="shared" si="154"/>
        <v>576</v>
      </c>
      <c r="R962" t="str">
        <f>VLOOKUP(N962,Клиенты_[],7,FALSE)</f>
        <v>Россия</v>
      </c>
      <c r="S962" s="20" t="str">
        <f>VLOOKUP(N962,Клиенты_[],8,FALSE)</f>
        <v>Викентий</v>
      </c>
      <c r="T962" s="20">
        <f t="shared" si="155"/>
        <v>1</v>
      </c>
      <c r="U962" s="20">
        <f t="shared" si="156"/>
        <v>240</v>
      </c>
      <c r="V962" s="20">
        <f t="shared" si="157"/>
        <v>240</v>
      </c>
      <c r="W962" s="20">
        <f t="shared" si="158"/>
        <v>314</v>
      </c>
      <c r="X962" s="20">
        <f t="shared" ref="X962:X1001" si="159">1/T962</f>
        <v>1</v>
      </c>
    </row>
    <row r="963" spans="1:24" x14ac:dyDescent="0.3">
      <c r="A963">
        <v>962</v>
      </c>
      <c r="B963">
        <v>120</v>
      </c>
      <c r="C963" t="str">
        <f>VLOOKUP(Продажи_[[#This Row],[id товара]],Товары_[],3,FALSE)</f>
        <v>Дарница</v>
      </c>
      <c r="D963" t="str">
        <f>VLOOKUP(Продажи_[[#This Row],[id товара]],Товары_[],2,FALSE)</f>
        <v>Хлеб</v>
      </c>
      <c r="E963" s="22">
        <v>229</v>
      </c>
      <c r="F963" s="21">
        <f t="shared" si="150"/>
        <v>300.31818181818181</v>
      </c>
      <c r="G963" s="26">
        <f t="shared" si="151"/>
        <v>-0.23747540487361884</v>
      </c>
      <c r="H963" s="31">
        <f t="shared" si="152"/>
        <v>264</v>
      </c>
      <c r="I963" s="26">
        <f t="shared" si="153"/>
        <v>-0.13257575757575757</v>
      </c>
      <c r="J963">
        <v>5</v>
      </c>
      <c r="K963" s="22">
        <v>1145</v>
      </c>
      <c r="L963" s="1">
        <v>44930</v>
      </c>
      <c r="M963" t="s">
        <v>82</v>
      </c>
      <c r="N963">
        <v>6</v>
      </c>
      <c r="O963" t="str">
        <f>VLOOKUP(N963,Клиенты_[],4,FALSE)</f>
        <v>нет</v>
      </c>
      <c r="P963" s="35">
        <f>VLOOKUP(N963,Клиенты_[],5,FALSE)</f>
        <v>44710</v>
      </c>
      <c r="Q963" s="23">
        <f t="shared" si="154"/>
        <v>220</v>
      </c>
      <c r="R963" t="str">
        <f>VLOOKUP(N963,Клиенты_[],7,FALSE)</f>
        <v>Украина</v>
      </c>
      <c r="S963" s="20" t="str">
        <f>VLOOKUP(N963,Клиенты_[],8,FALSE)</f>
        <v>Эмилия</v>
      </c>
      <c r="T963" s="20">
        <f t="shared" si="155"/>
        <v>2</v>
      </c>
      <c r="U963" s="20">
        <f t="shared" si="156"/>
        <v>2555</v>
      </c>
      <c r="V963" s="20">
        <f t="shared" si="157"/>
        <v>1277.5</v>
      </c>
      <c r="W963" s="20">
        <f t="shared" si="158"/>
        <v>187</v>
      </c>
      <c r="X963" s="20">
        <f t="shared" si="159"/>
        <v>0.5</v>
      </c>
    </row>
    <row r="964" spans="1:24" x14ac:dyDescent="0.3">
      <c r="A964">
        <v>963</v>
      </c>
      <c r="B964">
        <v>316</v>
      </c>
      <c r="C964" t="str">
        <f>VLOOKUP(Продажи_[[#This Row],[id товара]],Товары_[],3,FALSE)</f>
        <v>Борилла</v>
      </c>
      <c r="D964" t="str">
        <f>VLOOKUP(Продажи_[[#This Row],[id товара]],Товары_[],2,FALSE)</f>
        <v>Макароны</v>
      </c>
      <c r="E964" s="22">
        <v>97</v>
      </c>
      <c r="F964" s="21">
        <f t="shared" si="150"/>
        <v>265.47674418604652</v>
      </c>
      <c r="G964" s="26">
        <f t="shared" si="151"/>
        <v>-0.63461959616311159</v>
      </c>
      <c r="H964" s="31">
        <f t="shared" si="152"/>
        <v>236.27586206896552</v>
      </c>
      <c r="I964" s="26">
        <f t="shared" si="153"/>
        <v>-0.58946293053123178</v>
      </c>
      <c r="J964">
        <v>4</v>
      </c>
      <c r="K964" s="22">
        <v>388</v>
      </c>
      <c r="L964" s="1">
        <v>44932</v>
      </c>
      <c r="M964" t="s">
        <v>76</v>
      </c>
      <c r="N964">
        <v>283</v>
      </c>
      <c r="O964" t="str">
        <f>VLOOKUP(N964,Клиенты_[],4,FALSE)</f>
        <v>нет</v>
      </c>
      <c r="P964" s="35">
        <f>VLOOKUP(N964,Клиенты_[],5,FALSE)</f>
        <v>44889</v>
      </c>
      <c r="Q964" s="23">
        <f t="shared" si="154"/>
        <v>43</v>
      </c>
      <c r="R964" t="str">
        <f>VLOOKUP(N964,Клиенты_[],7,FALSE)</f>
        <v>Таджикистан</v>
      </c>
      <c r="S964" s="20" t="str">
        <f>VLOOKUP(N964,Клиенты_[],8,FALSE)</f>
        <v>Валерьян</v>
      </c>
      <c r="T964" s="20">
        <f t="shared" si="155"/>
        <v>5</v>
      </c>
      <c r="U964" s="20">
        <f t="shared" si="156"/>
        <v>4461</v>
      </c>
      <c r="V964" s="20">
        <f t="shared" si="157"/>
        <v>892.2</v>
      </c>
      <c r="W964" s="20">
        <f t="shared" si="158"/>
        <v>186</v>
      </c>
      <c r="X964" s="20">
        <f t="shared" si="159"/>
        <v>0.2</v>
      </c>
    </row>
    <row r="965" spans="1:24" x14ac:dyDescent="0.3">
      <c r="A965">
        <v>964</v>
      </c>
      <c r="B965">
        <v>448</v>
      </c>
      <c r="C965" t="str">
        <f>VLOOKUP(Продажи_[[#This Row],[id товара]],Товары_[],3,FALSE)</f>
        <v>Ростагроэкспорт</v>
      </c>
      <c r="D965" t="str">
        <f>VLOOKUP(Продажи_[[#This Row],[id товара]],Товары_[],2,FALSE)</f>
        <v>Йогурт</v>
      </c>
      <c r="E965" s="22">
        <v>484</v>
      </c>
      <c r="F965" s="21">
        <f t="shared" ref="F965:F1000" si="160">AVERAGEIF($D:$D,D965,$E:$E)</f>
        <v>263.25423728813558</v>
      </c>
      <c r="G965" s="26">
        <f t="shared" ref="G965:G1028" si="161">E965/F965-1</f>
        <v>0.83852691218130326</v>
      </c>
      <c r="H965" s="31">
        <f t="shared" ref="H965:H1000" si="162">AVERAGEIFS($E:$E,$D:$D,D965,$C:$C,C965)</f>
        <v>257.78260869565219</v>
      </c>
      <c r="I965" s="26">
        <f t="shared" ref="I965:I1028" si="163">E965/H965-1</f>
        <v>0.87755102040816313</v>
      </c>
      <c r="J965">
        <v>1</v>
      </c>
      <c r="K965" s="22">
        <v>484</v>
      </c>
      <c r="L965" s="1">
        <v>45301</v>
      </c>
      <c r="M965" t="s">
        <v>68</v>
      </c>
      <c r="N965">
        <v>404</v>
      </c>
      <c r="O965" t="str">
        <f>VLOOKUP(N965,Клиенты_[],4,FALSE)</f>
        <v>нет</v>
      </c>
      <c r="P965" s="35">
        <f>VLOOKUP(N965,Клиенты_[],5,FALSE)</f>
        <v>44913</v>
      </c>
      <c r="Q965" s="23">
        <f t="shared" ref="Q965:Q1028" si="164">L965-P965</f>
        <v>388</v>
      </c>
      <c r="R965" t="str">
        <f>VLOOKUP(N965,Клиенты_[],7,FALSE)</f>
        <v>Украина</v>
      </c>
      <c r="S965" s="20" t="str">
        <f>VLOOKUP(N965,Клиенты_[],8,FALSE)</f>
        <v>Пелагея</v>
      </c>
      <c r="T965" s="20">
        <f t="shared" ref="T965:T1000" si="165">COUNTIF(N:N,N965)</f>
        <v>2</v>
      </c>
      <c r="U965" s="20">
        <f t="shared" ref="U965:U1000" si="166">SUMIF(N:N,N965,K:K)</f>
        <v>884</v>
      </c>
      <c r="V965" s="20">
        <f t="shared" ref="V965:V1028" si="167">U965/T965</f>
        <v>442</v>
      </c>
      <c r="W965" s="20">
        <f t="shared" ref="W965:W1000" si="168">COUNTIF(R:R,R965)</f>
        <v>187</v>
      </c>
      <c r="X965" s="20">
        <f t="shared" si="159"/>
        <v>0.5</v>
      </c>
    </row>
    <row r="966" spans="1:24" x14ac:dyDescent="0.3">
      <c r="A966">
        <v>965</v>
      </c>
      <c r="B966">
        <v>143</v>
      </c>
      <c r="C966" t="str">
        <f>VLOOKUP(Продажи_[[#This Row],[id товара]],Товары_[],3,FALSE)</f>
        <v>Агросахар</v>
      </c>
      <c r="D966" t="str">
        <f>VLOOKUP(Продажи_[[#This Row],[id товара]],Товары_[],2,FALSE)</f>
        <v>Сахар</v>
      </c>
      <c r="E966" s="22">
        <v>200</v>
      </c>
      <c r="F966" s="21">
        <f t="shared" si="160"/>
        <v>252.76271186440678</v>
      </c>
      <c r="G966" s="26">
        <f t="shared" si="161"/>
        <v>-0.20874404881646891</v>
      </c>
      <c r="H966" s="31">
        <f t="shared" si="162"/>
        <v>215.85714285714286</v>
      </c>
      <c r="I966" s="26">
        <f t="shared" si="163"/>
        <v>-7.3461283917935161E-2</v>
      </c>
      <c r="J966">
        <v>4</v>
      </c>
      <c r="K966" s="22">
        <v>800</v>
      </c>
      <c r="L966" s="1">
        <v>45306</v>
      </c>
      <c r="M966" t="s">
        <v>66</v>
      </c>
      <c r="N966">
        <v>379</v>
      </c>
      <c r="O966" t="str">
        <f>VLOOKUP(N966,Клиенты_[],4,FALSE)</f>
        <v>нет</v>
      </c>
      <c r="P966" s="35">
        <f>VLOOKUP(N966,Клиенты_[],5,FALSE)</f>
        <v>44581</v>
      </c>
      <c r="Q966" s="23">
        <f t="shared" si="164"/>
        <v>725</v>
      </c>
      <c r="R966" t="str">
        <f>VLOOKUP(N966,Клиенты_[],7,FALSE)</f>
        <v>Таджикистан</v>
      </c>
      <c r="S966" s="20" t="str">
        <f>VLOOKUP(N966,Клиенты_[],8,FALSE)</f>
        <v>Кира</v>
      </c>
      <c r="T966" s="20">
        <f t="shared" si="165"/>
        <v>2</v>
      </c>
      <c r="U966" s="20">
        <f t="shared" si="166"/>
        <v>2152</v>
      </c>
      <c r="V966" s="20">
        <f t="shared" si="167"/>
        <v>1076</v>
      </c>
      <c r="W966" s="20">
        <f t="shared" si="168"/>
        <v>186</v>
      </c>
      <c r="X966" s="20">
        <f t="shared" si="159"/>
        <v>0.5</v>
      </c>
    </row>
    <row r="967" spans="1:24" x14ac:dyDescent="0.3">
      <c r="A967">
        <v>966</v>
      </c>
      <c r="B967">
        <v>168</v>
      </c>
      <c r="C967" t="str">
        <f>VLOOKUP(Продажи_[[#This Row],[id товара]],Товары_[],3,FALSE)</f>
        <v>Ярмарка</v>
      </c>
      <c r="D967" t="str">
        <f>VLOOKUP(Продажи_[[#This Row],[id товара]],Товары_[],2,FALSE)</f>
        <v>Крупа</v>
      </c>
      <c r="E967" s="22">
        <v>206</v>
      </c>
      <c r="F967" s="21">
        <f t="shared" si="160"/>
        <v>255.11627906976744</v>
      </c>
      <c r="G967" s="26">
        <f t="shared" si="161"/>
        <v>-0.1925250683682771</v>
      </c>
      <c r="H967" s="31">
        <f t="shared" si="162"/>
        <v>252.09090909090909</v>
      </c>
      <c r="I967" s="26">
        <f t="shared" si="163"/>
        <v>-0.18283447529751173</v>
      </c>
      <c r="J967">
        <v>4</v>
      </c>
      <c r="K967" s="22">
        <v>824</v>
      </c>
      <c r="L967" s="1">
        <v>45243</v>
      </c>
      <c r="M967" t="s">
        <v>79</v>
      </c>
      <c r="N967">
        <v>136</v>
      </c>
      <c r="O967" t="str">
        <f>VLOOKUP(N967,Клиенты_[],4,FALSE)</f>
        <v>да</v>
      </c>
      <c r="P967" s="35">
        <f>VLOOKUP(N967,Клиенты_[],5,FALSE)</f>
        <v>44860</v>
      </c>
      <c r="Q967" s="23">
        <f t="shared" si="164"/>
        <v>383</v>
      </c>
      <c r="R967" t="str">
        <f>VLOOKUP(N967,Клиенты_[],7,FALSE)</f>
        <v>Украина</v>
      </c>
      <c r="S967" s="20" t="str">
        <f>VLOOKUP(N967,Клиенты_[],8,FALSE)</f>
        <v>Ефрем</v>
      </c>
      <c r="T967" s="20">
        <f t="shared" si="165"/>
        <v>6</v>
      </c>
      <c r="U967" s="20">
        <f t="shared" si="166"/>
        <v>5506</v>
      </c>
      <c r="V967" s="20">
        <f t="shared" si="167"/>
        <v>917.66666666666663</v>
      </c>
      <c r="W967" s="20">
        <f t="shared" si="168"/>
        <v>187</v>
      </c>
      <c r="X967" s="20">
        <f t="shared" si="159"/>
        <v>0.16666666666666666</v>
      </c>
    </row>
    <row r="968" spans="1:24" x14ac:dyDescent="0.3">
      <c r="A968">
        <v>967</v>
      </c>
      <c r="B968">
        <v>435</v>
      </c>
      <c r="C968" t="str">
        <f>VLOOKUP(Продажи_[[#This Row],[id товара]],Товары_[],3,FALSE)</f>
        <v>Снежана</v>
      </c>
      <c r="D968" t="str">
        <f>VLOOKUP(Продажи_[[#This Row],[id товара]],Товары_[],2,FALSE)</f>
        <v>Мясо</v>
      </c>
      <c r="E968" s="22">
        <v>116</v>
      </c>
      <c r="F968" s="21">
        <f t="shared" si="160"/>
        <v>271.74545454545455</v>
      </c>
      <c r="G968" s="26">
        <f t="shared" si="161"/>
        <v>-0.57312993443061688</v>
      </c>
      <c r="H968" s="31">
        <f t="shared" si="162"/>
        <v>272.35294117647061</v>
      </c>
      <c r="I968" s="26">
        <f t="shared" si="163"/>
        <v>-0.57408207343412532</v>
      </c>
      <c r="J968">
        <v>4</v>
      </c>
      <c r="K968" s="22">
        <v>464</v>
      </c>
      <c r="L968" s="1">
        <v>45037</v>
      </c>
      <c r="M968" t="s">
        <v>79</v>
      </c>
      <c r="N968">
        <v>20</v>
      </c>
      <c r="O968" t="str">
        <f>VLOOKUP(N968,Клиенты_[],4,FALSE)</f>
        <v>нет</v>
      </c>
      <c r="P968" s="35">
        <f>VLOOKUP(N968,Клиенты_[],5,FALSE)</f>
        <v>44691</v>
      </c>
      <c r="Q968" s="23">
        <f t="shared" si="164"/>
        <v>346</v>
      </c>
      <c r="R968" t="str">
        <f>VLOOKUP(N968,Клиенты_[],7,FALSE)</f>
        <v>Узбекистан</v>
      </c>
      <c r="S968" s="20" t="str">
        <f>VLOOKUP(N968,Клиенты_[],8,FALSE)</f>
        <v>Амвросий</v>
      </c>
      <c r="T968" s="20">
        <f t="shared" si="165"/>
        <v>1</v>
      </c>
      <c r="U968" s="20">
        <f t="shared" si="166"/>
        <v>464</v>
      </c>
      <c r="V968" s="20">
        <f t="shared" si="167"/>
        <v>464</v>
      </c>
      <c r="W968" s="20">
        <f t="shared" si="168"/>
        <v>191</v>
      </c>
      <c r="X968" s="20">
        <f t="shared" si="159"/>
        <v>1</v>
      </c>
    </row>
    <row r="969" spans="1:24" x14ac:dyDescent="0.3">
      <c r="A969">
        <v>80</v>
      </c>
      <c r="B969">
        <v>64</v>
      </c>
      <c r="C969" t="str">
        <f>VLOOKUP(Продажи_[[#This Row],[id товара]],Товары_[],3,FALSE)</f>
        <v>Окраина</v>
      </c>
      <c r="D969" t="str">
        <f>VLOOKUP(Продажи_[[#This Row],[id товара]],Товары_[],2,FALSE)</f>
        <v>Колбаса</v>
      </c>
      <c r="E969" s="22">
        <v>131</v>
      </c>
      <c r="F969" s="21">
        <f t="shared" si="160"/>
        <v>286.92307692307691</v>
      </c>
      <c r="G969" s="26">
        <f t="shared" si="161"/>
        <v>-0.54343163538873984</v>
      </c>
      <c r="H969" s="31">
        <f t="shared" si="162"/>
        <v>273.58333333333331</v>
      </c>
      <c r="I969" s="26">
        <f t="shared" si="163"/>
        <v>-0.52116966189460856</v>
      </c>
      <c r="J969">
        <v>5</v>
      </c>
      <c r="K969" s="22">
        <v>655</v>
      </c>
      <c r="L969" s="1">
        <v>44946</v>
      </c>
      <c r="M969" t="s">
        <v>72</v>
      </c>
      <c r="N969">
        <v>487</v>
      </c>
      <c r="O969" t="str">
        <f>VLOOKUP(N969,Клиенты_[],4,FALSE)</f>
        <v>да</v>
      </c>
      <c r="P969" s="35">
        <f>VLOOKUP(N969,Клиенты_[],5,FALSE)</f>
        <v>44815</v>
      </c>
      <c r="Q969" s="23">
        <f t="shared" si="164"/>
        <v>131</v>
      </c>
      <c r="R969" t="str">
        <f>VLOOKUP(N969,Клиенты_[],7,FALSE)</f>
        <v>Россия</v>
      </c>
      <c r="S969" s="20" t="str">
        <f>VLOOKUP(N969,Клиенты_[],8,FALSE)</f>
        <v>Сидор</v>
      </c>
      <c r="T969" s="20">
        <f t="shared" si="165"/>
        <v>2</v>
      </c>
      <c r="U969" s="20">
        <f t="shared" si="166"/>
        <v>1133</v>
      </c>
      <c r="V969" s="20">
        <f t="shared" si="167"/>
        <v>566.5</v>
      </c>
      <c r="W969" s="20">
        <f t="shared" si="168"/>
        <v>314</v>
      </c>
      <c r="X969" s="20">
        <f t="shared" si="159"/>
        <v>0.5</v>
      </c>
    </row>
    <row r="970" spans="1:24" x14ac:dyDescent="0.3">
      <c r="A970">
        <v>969</v>
      </c>
      <c r="B970">
        <v>416</v>
      </c>
      <c r="C970" t="str">
        <f>VLOOKUP(Продажи_[[#This Row],[id товара]],Товары_[],3,FALSE)</f>
        <v>Меридиан</v>
      </c>
      <c r="D970" t="str">
        <f>VLOOKUP(Продажи_[[#This Row],[id товара]],Товары_[],2,FALSE)</f>
        <v>Рыба</v>
      </c>
      <c r="E970" s="22">
        <v>202</v>
      </c>
      <c r="F970" s="21">
        <f t="shared" si="160"/>
        <v>258.5128205128205</v>
      </c>
      <c r="G970" s="26">
        <f t="shared" si="161"/>
        <v>-0.21860741916286441</v>
      </c>
      <c r="H970" s="31">
        <f t="shared" si="162"/>
        <v>260.64705882352939</v>
      </c>
      <c r="I970" s="26">
        <f t="shared" si="163"/>
        <v>-0.22500564206725338</v>
      </c>
      <c r="J970">
        <v>4</v>
      </c>
      <c r="K970" s="22">
        <v>808</v>
      </c>
      <c r="L970" s="1">
        <v>45285</v>
      </c>
      <c r="M970" t="s">
        <v>74</v>
      </c>
      <c r="N970">
        <v>499</v>
      </c>
      <c r="O970" t="str">
        <f>VLOOKUP(N970,Клиенты_[],4,FALSE)</f>
        <v>да</v>
      </c>
      <c r="P970" s="35">
        <f>VLOOKUP(N970,Клиенты_[],5,FALSE)</f>
        <v>44798</v>
      </c>
      <c r="Q970" s="23">
        <f t="shared" si="164"/>
        <v>487</v>
      </c>
      <c r="R970" t="str">
        <f>VLOOKUP(N970,Клиенты_[],7,FALSE)</f>
        <v>Беларусь</v>
      </c>
      <c r="S970" s="20" t="str">
        <f>VLOOKUP(N970,Клиенты_[],8,FALSE)</f>
        <v>Якуб</v>
      </c>
      <c r="T970" s="20">
        <f t="shared" si="165"/>
        <v>2</v>
      </c>
      <c r="U970" s="20">
        <f t="shared" si="166"/>
        <v>1366</v>
      </c>
      <c r="V970" s="20">
        <f t="shared" si="167"/>
        <v>683</v>
      </c>
      <c r="W970" s="20">
        <f t="shared" si="168"/>
        <v>122</v>
      </c>
      <c r="X970" s="20">
        <f t="shared" si="159"/>
        <v>0.5</v>
      </c>
    </row>
    <row r="971" spans="1:24" x14ac:dyDescent="0.3">
      <c r="A971">
        <v>147</v>
      </c>
      <c r="B971">
        <v>441</v>
      </c>
      <c r="C971" t="str">
        <f>VLOOKUP(Продажи_[[#This Row],[id товара]],Товары_[],3,FALSE)</f>
        <v>Lipton</v>
      </c>
      <c r="D971" t="str">
        <f>VLOOKUP(Продажи_[[#This Row],[id товара]],Товары_[],2,FALSE)</f>
        <v>Чай</v>
      </c>
      <c r="E971" s="22">
        <v>239</v>
      </c>
      <c r="F971" s="21">
        <f t="shared" si="160"/>
        <v>271.18181818181819</v>
      </c>
      <c r="G971" s="26">
        <f t="shared" si="161"/>
        <v>-0.11867247737177344</v>
      </c>
      <c r="H971" s="31">
        <f t="shared" si="162"/>
        <v>260.15789473684208</v>
      </c>
      <c r="I971" s="26">
        <f t="shared" si="163"/>
        <v>-8.1327129273720322E-2</v>
      </c>
      <c r="J971">
        <v>2</v>
      </c>
      <c r="K971" s="22">
        <v>478</v>
      </c>
      <c r="L971" s="1">
        <v>45103</v>
      </c>
      <c r="M971" t="s">
        <v>80</v>
      </c>
      <c r="N971">
        <v>487</v>
      </c>
      <c r="O971" t="str">
        <f>VLOOKUP(N971,Клиенты_[],4,FALSE)</f>
        <v>да</v>
      </c>
      <c r="P971" s="35">
        <f>VLOOKUP(N971,Клиенты_[],5,FALSE)</f>
        <v>44815</v>
      </c>
      <c r="Q971" s="23">
        <f t="shared" si="164"/>
        <v>288</v>
      </c>
      <c r="R971" t="str">
        <f>VLOOKUP(N971,Клиенты_[],7,FALSE)</f>
        <v>Россия</v>
      </c>
      <c r="S971" s="20" t="str">
        <f>VLOOKUP(N971,Клиенты_[],8,FALSE)</f>
        <v>Сидор</v>
      </c>
      <c r="T971" s="20">
        <f t="shared" si="165"/>
        <v>2</v>
      </c>
      <c r="U971" s="20">
        <f t="shared" si="166"/>
        <v>1133</v>
      </c>
      <c r="V971" s="20">
        <f t="shared" si="167"/>
        <v>566.5</v>
      </c>
      <c r="W971" s="20">
        <f t="shared" si="168"/>
        <v>314</v>
      </c>
      <c r="X971" s="20">
        <f t="shared" si="159"/>
        <v>0.5</v>
      </c>
    </row>
    <row r="972" spans="1:24" x14ac:dyDescent="0.3">
      <c r="A972">
        <v>971</v>
      </c>
      <c r="B972">
        <v>236</v>
      </c>
      <c r="C972" t="str">
        <f>VLOOKUP(Продажи_[[#This Row],[id товара]],Товары_[],3,FALSE)</f>
        <v>Посиделкино</v>
      </c>
      <c r="D972" t="str">
        <f>VLOOKUP(Продажи_[[#This Row],[id товара]],Товары_[],2,FALSE)</f>
        <v>Печенье</v>
      </c>
      <c r="E972" s="22">
        <v>420</v>
      </c>
      <c r="F972" s="21">
        <f t="shared" si="160"/>
        <v>283.468085106383</v>
      </c>
      <c r="G972" s="26">
        <f t="shared" si="161"/>
        <v>0.48164827741499661</v>
      </c>
      <c r="H972" s="31">
        <f t="shared" si="162"/>
        <v>321.63636363636363</v>
      </c>
      <c r="I972" s="26">
        <f t="shared" si="163"/>
        <v>0.30582249858677213</v>
      </c>
      <c r="J972">
        <v>5</v>
      </c>
      <c r="K972" s="22">
        <v>2100</v>
      </c>
      <c r="L972" s="1">
        <v>45260</v>
      </c>
      <c r="M972" t="s">
        <v>85</v>
      </c>
      <c r="N972">
        <v>34</v>
      </c>
      <c r="O972" t="str">
        <f>VLOOKUP(N972,Клиенты_[],4,FALSE)</f>
        <v>нет</v>
      </c>
      <c r="P972" s="35">
        <f>VLOOKUP(N972,Клиенты_[],5,FALSE)</f>
        <v>44654</v>
      </c>
      <c r="Q972" s="23">
        <f t="shared" si="164"/>
        <v>606</v>
      </c>
      <c r="R972" t="str">
        <f>VLOOKUP(N972,Клиенты_[],7,FALSE)</f>
        <v>Таджикистан</v>
      </c>
      <c r="S972" s="20" t="str">
        <f>VLOOKUP(N972,Клиенты_[],8,FALSE)</f>
        <v>Евдокия</v>
      </c>
      <c r="T972" s="20">
        <f t="shared" si="165"/>
        <v>3</v>
      </c>
      <c r="U972" s="20">
        <f t="shared" si="166"/>
        <v>3258</v>
      </c>
      <c r="V972" s="20">
        <f t="shared" si="167"/>
        <v>1086</v>
      </c>
      <c r="W972" s="20">
        <f t="shared" si="168"/>
        <v>186</v>
      </c>
      <c r="X972" s="20">
        <f t="shared" si="159"/>
        <v>0.33333333333333331</v>
      </c>
    </row>
    <row r="973" spans="1:24" x14ac:dyDescent="0.3">
      <c r="A973">
        <v>257</v>
      </c>
      <c r="B973">
        <v>239</v>
      </c>
      <c r="C973" t="str">
        <f>VLOOKUP(Продажи_[[#This Row],[id товара]],Товары_[],3,FALSE)</f>
        <v>Эрманн</v>
      </c>
      <c r="D973" t="str">
        <f>VLOOKUP(Продажи_[[#This Row],[id товара]],Товары_[],2,FALSE)</f>
        <v>Йогурт</v>
      </c>
      <c r="E973" s="22">
        <v>380</v>
      </c>
      <c r="F973" s="21">
        <f t="shared" si="160"/>
        <v>263.25423728813558</v>
      </c>
      <c r="G973" s="26">
        <f t="shared" si="161"/>
        <v>0.44347154262168442</v>
      </c>
      <c r="H973" s="31">
        <f t="shared" si="162"/>
        <v>248.5</v>
      </c>
      <c r="I973" s="26">
        <f t="shared" si="163"/>
        <v>0.52917505030181089</v>
      </c>
      <c r="J973">
        <v>5</v>
      </c>
      <c r="K973" s="22">
        <v>1900</v>
      </c>
      <c r="L973" s="1">
        <v>45129</v>
      </c>
      <c r="M973" t="s">
        <v>66</v>
      </c>
      <c r="N973">
        <v>489</v>
      </c>
      <c r="O973" t="str">
        <f>VLOOKUP(N973,Клиенты_[],4,FALSE)</f>
        <v>да</v>
      </c>
      <c r="P973" s="35">
        <f>VLOOKUP(N973,Клиенты_[],5,FALSE)</f>
        <v>44587</v>
      </c>
      <c r="Q973" s="23">
        <f t="shared" si="164"/>
        <v>542</v>
      </c>
      <c r="R973" t="str">
        <f>VLOOKUP(N973,Клиенты_[],7,FALSE)</f>
        <v>Россия</v>
      </c>
      <c r="S973" s="20" t="str">
        <f>VLOOKUP(N973,Клиенты_[],8,FALSE)</f>
        <v>Никанор</v>
      </c>
      <c r="T973" s="20">
        <f t="shared" si="165"/>
        <v>1</v>
      </c>
      <c r="U973" s="20">
        <f t="shared" si="166"/>
        <v>1900</v>
      </c>
      <c r="V973" s="20">
        <f t="shared" si="167"/>
        <v>1900</v>
      </c>
      <c r="W973" s="20">
        <f t="shared" si="168"/>
        <v>314</v>
      </c>
      <c r="X973" s="20">
        <f t="shared" si="159"/>
        <v>1</v>
      </c>
    </row>
    <row r="974" spans="1:24" x14ac:dyDescent="0.3">
      <c r="A974">
        <v>973</v>
      </c>
      <c r="B974">
        <v>141</v>
      </c>
      <c r="C974" t="str">
        <f>VLOOKUP(Продажи_[[#This Row],[id товара]],Товары_[],3,FALSE)</f>
        <v>Фруктовый Рай</v>
      </c>
      <c r="D974" t="str">
        <f>VLOOKUP(Продажи_[[#This Row],[id товара]],Товары_[],2,FALSE)</f>
        <v>Фрукты</v>
      </c>
      <c r="E974" s="22">
        <v>112</v>
      </c>
      <c r="F974" s="21">
        <f t="shared" si="160"/>
        <v>274.16279069767444</v>
      </c>
      <c r="G974" s="26">
        <f t="shared" si="161"/>
        <v>-0.59148358639409615</v>
      </c>
      <c r="H974" s="31">
        <f t="shared" si="162"/>
        <v>258.30769230769232</v>
      </c>
      <c r="I974" s="26">
        <f t="shared" si="163"/>
        <v>-0.56640857653365106</v>
      </c>
      <c r="J974">
        <v>4</v>
      </c>
      <c r="K974" s="22">
        <v>448</v>
      </c>
      <c r="L974" s="1">
        <v>45032</v>
      </c>
      <c r="M974" t="s">
        <v>75</v>
      </c>
      <c r="N974">
        <v>200</v>
      </c>
      <c r="O974" t="str">
        <f>VLOOKUP(N974,Клиенты_[],4,FALSE)</f>
        <v>да</v>
      </c>
      <c r="P974" s="35">
        <f>VLOOKUP(N974,Клиенты_[],5,FALSE)</f>
        <v>44783</v>
      </c>
      <c r="Q974" s="23">
        <f t="shared" si="164"/>
        <v>249</v>
      </c>
      <c r="R974" t="str">
        <f>VLOOKUP(N974,Клиенты_[],7,FALSE)</f>
        <v>Узбекистан</v>
      </c>
      <c r="S974" s="20" t="str">
        <f>VLOOKUP(N974,Клиенты_[],8,FALSE)</f>
        <v>Анжела</v>
      </c>
      <c r="T974" s="20">
        <f t="shared" si="165"/>
        <v>2</v>
      </c>
      <c r="U974" s="20">
        <f t="shared" si="166"/>
        <v>988</v>
      </c>
      <c r="V974" s="20">
        <f t="shared" si="167"/>
        <v>494</v>
      </c>
      <c r="W974" s="20">
        <f t="shared" si="168"/>
        <v>191</v>
      </c>
      <c r="X974" s="20">
        <f t="shared" si="159"/>
        <v>0.5</v>
      </c>
    </row>
    <row r="975" spans="1:24" x14ac:dyDescent="0.3">
      <c r="A975">
        <v>974</v>
      </c>
      <c r="B975">
        <v>294</v>
      </c>
      <c r="C975" t="str">
        <f>VLOOKUP(Продажи_[[#This Row],[id товара]],Товары_[],3,FALSE)</f>
        <v>Фруктовый сад</v>
      </c>
      <c r="D975" t="str">
        <f>VLOOKUP(Продажи_[[#This Row],[id товара]],Товары_[],2,FALSE)</f>
        <v>Сок</v>
      </c>
      <c r="E975" s="22">
        <v>485</v>
      </c>
      <c r="F975" s="21">
        <f t="shared" si="160"/>
        <v>268.60344827586209</v>
      </c>
      <c r="G975" s="26">
        <f t="shared" si="161"/>
        <v>0.80563579177097355</v>
      </c>
      <c r="H975" s="31">
        <f t="shared" si="162"/>
        <v>281.96875</v>
      </c>
      <c r="I975" s="26">
        <f t="shared" si="163"/>
        <v>0.72004876426909004</v>
      </c>
      <c r="J975">
        <v>3</v>
      </c>
      <c r="K975" s="22">
        <v>1455</v>
      </c>
      <c r="L975" s="1">
        <v>45330</v>
      </c>
      <c r="M975" t="s">
        <v>84</v>
      </c>
      <c r="N975">
        <v>8</v>
      </c>
      <c r="O975" t="str">
        <f>VLOOKUP(N975,Клиенты_[],4,FALSE)</f>
        <v>да</v>
      </c>
      <c r="P975" s="35">
        <f>VLOOKUP(N975,Клиенты_[],5,FALSE)</f>
        <v>44883</v>
      </c>
      <c r="Q975" s="23">
        <f t="shared" si="164"/>
        <v>447</v>
      </c>
      <c r="R975" t="str">
        <f>VLOOKUP(N975,Клиенты_[],7,FALSE)</f>
        <v>Беларусь</v>
      </c>
      <c r="S975" s="20" t="str">
        <f>VLOOKUP(N975,Клиенты_[],8,FALSE)</f>
        <v>Ирина</v>
      </c>
      <c r="T975" s="20">
        <f t="shared" si="165"/>
        <v>3</v>
      </c>
      <c r="U975" s="20">
        <f t="shared" si="166"/>
        <v>2514</v>
      </c>
      <c r="V975" s="20">
        <f t="shared" si="167"/>
        <v>838</v>
      </c>
      <c r="W975" s="20">
        <f t="shared" si="168"/>
        <v>122</v>
      </c>
      <c r="X975" s="20">
        <f t="shared" si="159"/>
        <v>0.33333333333333331</v>
      </c>
    </row>
    <row r="976" spans="1:24" x14ac:dyDescent="0.3">
      <c r="A976">
        <v>17</v>
      </c>
      <c r="B976">
        <v>359</v>
      </c>
      <c r="C976" t="str">
        <f>VLOOKUP(Продажи_[[#This Row],[id товара]],Товары_[],3,FALSE)</f>
        <v>Мираторг</v>
      </c>
      <c r="D976" t="str">
        <f>VLOOKUP(Продажи_[[#This Row],[id товара]],Товары_[],2,FALSE)</f>
        <v>Мясо</v>
      </c>
      <c r="E976" s="22">
        <v>320</v>
      </c>
      <c r="F976" s="21">
        <f t="shared" si="160"/>
        <v>271.74545454545455</v>
      </c>
      <c r="G976" s="26">
        <f t="shared" si="161"/>
        <v>0.1775725946741602</v>
      </c>
      <c r="H976" s="31">
        <f t="shared" si="162"/>
        <v>316.58333333333331</v>
      </c>
      <c r="I976" s="26">
        <f t="shared" si="163"/>
        <v>1.0792313766780692E-2</v>
      </c>
      <c r="J976">
        <v>5</v>
      </c>
      <c r="K976" s="22">
        <v>1600</v>
      </c>
      <c r="L976" s="1">
        <v>45216</v>
      </c>
      <c r="M976" t="s">
        <v>73</v>
      </c>
      <c r="N976">
        <v>490</v>
      </c>
      <c r="O976" t="str">
        <f>VLOOKUP(N976,Клиенты_[],4,FALSE)</f>
        <v>нет</v>
      </c>
      <c r="P976" s="35">
        <f>VLOOKUP(N976,Клиенты_[],5,FALSE)</f>
        <v>44603</v>
      </c>
      <c r="Q976" s="23">
        <f t="shared" si="164"/>
        <v>613</v>
      </c>
      <c r="R976" t="str">
        <f>VLOOKUP(N976,Клиенты_[],7,FALSE)</f>
        <v>Россия</v>
      </c>
      <c r="S976" s="20" t="str">
        <f>VLOOKUP(N976,Клиенты_[],8,FALSE)</f>
        <v>Демид</v>
      </c>
      <c r="T976" s="20">
        <f t="shared" si="165"/>
        <v>6</v>
      </c>
      <c r="U976" s="20">
        <f t="shared" si="166"/>
        <v>6084</v>
      </c>
      <c r="V976" s="20">
        <f t="shared" si="167"/>
        <v>1014</v>
      </c>
      <c r="W976" s="20">
        <f t="shared" si="168"/>
        <v>314</v>
      </c>
      <c r="X976" s="20">
        <f t="shared" si="159"/>
        <v>0.16666666666666666</v>
      </c>
    </row>
    <row r="977" spans="1:24" x14ac:dyDescent="0.3">
      <c r="A977">
        <v>976</v>
      </c>
      <c r="B977">
        <v>359</v>
      </c>
      <c r="C977" t="str">
        <f>VLOOKUP(Продажи_[[#This Row],[id товара]],Товары_[],3,FALSE)</f>
        <v>Мираторг</v>
      </c>
      <c r="D977" t="str">
        <f>VLOOKUP(Продажи_[[#This Row],[id товара]],Товары_[],2,FALSE)</f>
        <v>Мясо</v>
      </c>
      <c r="E977" s="22">
        <v>359</v>
      </c>
      <c r="F977" s="21">
        <f t="shared" si="160"/>
        <v>271.74545454545455</v>
      </c>
      <c r="G977" s="26">
        <f t="shared" si="161"/>
        <v>0.32108925465007365</v>
      </c>
      <c r="H977" s="31">
        <f t="shared" si="162"/>
        <v>316.58333333333331</v>
      </c>
      <c r="I977" s="26">
        <f t="shared" si="163"/>
        <v>0.13398262700710717</v>
      </c>
      <c r="J977">
        <v>4</v>
      </c>
      <c r="K977" s="22">
        <v>1436</v>
      </c>
      <c r="L977" s="1">
        <v>45382</v>
      </c>
      <c r="M977" t="s">
        <v>70</v>
      </c>
      <c r="N977">
        <v>94</v>
      </c>
      <c r="O977" t="str">
        <f>VLOOKUP(N977,Клиенты_[],4,FALSE)</f>
        <v>да</v>
      </c>
      <c r="P977" s="35">
        <f>VLOOKUP(N977,Клиенты_[],5,FALSE)</f>
        <v>44723</v>
      </c>
      <c r="Q977" s="23">
        <f t="shared" si="164"/>
        <v>659</v>
      </c>
      <c r="R977" t="str">
        <f>VLOOKUP(N977,Клиенты_[],7,FALSE)</f>
        <v>Украина</v>
      </c>
      <c r="S977" s="20" t="str">
        <f>VLOOKUP(N977,Клиенты_[],8,FALSE)</f>
        <v>Евдокия</v>
      </c>
      <c r="T977" s="20">
        <f t="shared" si="165"/>
        <v>1</v>
      </c>
      <c r="U977" s="20">
        <f t="shared" si="166"/>
        <v>1436</v>
      </c>
      <c r="V977" s="20">
        <f t="shared" si="167"/>
        <v>1436</v>
      </c>
      <c r="W977" s="20">
        <f t="shared" si="168"/>
        <v>187</v>
      </c>
      <c r="X977" s="20">
        <f t="shared" si="159"/>
        <v>1</v>
      </c>
    </row>
    <row r="978" spans="1:24" x14ac:dyDescent="0.3">
      <c r="A978">
        <v>977</v>
      </c>
      <c r="B978">
        <v>175</v>
      </c>
      <c r="C978" t="str">
        <f>VLOOKUP(Продажи_[[#This Row],[id товара]],Товары_[],3,FALSE)</f>
        <v>Семко</v>
      </c>
      <c r="D978" t="str">
        <f>VLOOKUP(Продажи_[[#This Row],[id товара]],Товары_[],2,FALSE)</f>
        <v>Овощи</v>
      </c>
      <c r="E978" s="22">
        <v>198</v>
      </c>
      <c r="F978" s="21">
        <f t="shared" si="160"/>
        <v>250.48780487804879</v>
      </c>
      <c r="G978" s="26">
        <f t="shared" si="161"/>
        <v>-0.2095423563777995</v>
      </c>
      <c r="H978" s="31">
        <f t="shared" si="162"/>
        <v>208</v>
      </c>
      <c r="I978" s="26">
        <f t="shared" si="163"/>
        <v>-4.8076923076923128E-2</v>
      </c>
      <c r="J978">
        <v>3</v>
      </c>
      <c r="K978" s="22">
        <v>594</v>
      </c>
      <c r="L978" s="1">
        <v>45145</v>
      </c>
      <c r="M978" t="s">
        <v>74</v>
      </c>
      <c r="N978">
        <v>331</v>
      </c>
      <c r="O978" t="str">
        <f>VLOOKUP(N978,Клиенты_[],4,FALSE)</f>
        <v>нет</v>
      </c>
      <c r="P978" s="35">
        <f>VLOOKUP(N978,Клиенты_[],5,FALSE)</f>
        <v>44813</v>
      </c>
      <c r="Q978" s="23">
        <f t="shared" si="164"/>
        <v>332</v>
      </c>
      <c r="R978" t="str">
        <f>VLOOKUP(N978,Клиенты_[],7,FALSE)</f>
        <v>Узбекистан</v>
      </c>
      <c r="S978" s="20" t="str">
        <f>VLOOKUP(N978,Клиенты_[],8,FALSE)</f>
        <v>Фома</v>
      </c>
      <c r="T978" s="20">
        <f t="shared" si="165"/>
        <v>3</v>
      </c>
      <c r="U978" s="20">
        <f t="shared" si="166"/>
        <v>3074</v>
      </c>
      <c r="V978" s="20">
        <f t="shared" si="167"/>
        <v>1024.6666666666667</v>
      </c>
      <c r="W978" s="20">
        <f t="shared" si="168"/>
        <v>191</v>
      </c>
      <c r="X978" s="20">
        <f t="shared" si="159"/>
        <v>0.33333333333333331</v>
      </c>
    </row>
    <row r="979" spans="1:24" x14ac:dyDescent="0.3">
      <c r="A979">
        <v>978</v>
      </c>
      <c r="B979">
        <v>236</v>
      </c>
      <c r="C979" t="str">
        <f>VLOOKUP(Продажи_[[#This Row],[id товара]],Товары_[],3,FALSE)</f>
        <v>Посиделкино</v>
      </c>
      <c r="D979" t="str">
        <f>VLOOKUP(Продажи_[[#This Row],[id товара]],Товары_[],2,FALSE)</f>
        <v>Печенье</v>
      </c>
      <c r="E979" s="22">
        <v>363</v>
      </c>
      <c r="F979" s="21">
        <f t="shared" si="160"/>
        <v>283.468085106383</v>
      </c>
      <c r="G979" s="26">
        <f t="shared" si="161"/>
        <v>0.28056743976581844</v>
      </c>
      <c r="H979" s="31">
        <f t="shared" si="162"/>
        <v>321.63636363636363</v>
      </c>
      <c r="I979" s="26">
        <f t="shared" si="163"/>
        <v>0.12860373092142452</v>
      </c>
      <c r="J979">
        <v>4</v>
      </c>
      <c r="K979" s="22">
        <v>1452</v>
      </c>
      <c r="L979" s="1">
        <v>45168</v>
      </c>
      <c r="M979" t="s">
        <v>67</v>
      </c>
      <c r="N979">
        <v>405</v>
      </c>
      <c r="O979" t="str">
        <f>VLOOKUP(N979,Клиенты_[],4,FALSE)</f>
        <v>нет</v>
      </c>
      <c r="P979" s="35">
        <f>VLOOKUP(N979,Клиенты_[],5,FALSE)</f>
        <v>44798</v>
      </c>
      <c r="Q979" s="23">
        <f t="shared" si="164"/>
        <v>370</v>
      </c>
      <c r="R979" t="str">
        <f>VLOOKUP(N979,Клиенты_[],7,FALSE)</f>
        <v>Украина</v>
      </c>
      <c r="S979" s="20" t="str">
        <f>VLOOKUP(N979,Клиенты_[],8,FALSE)</f>
        <v>Ия</v>
      </c>
      <c r="T979" s="20">
        <f t="shared" si="165"/>
        <v>3</v>
      </c>
      <c r="U979" s="20">
        <f t="shared" si="166"/>
        <v>3310</v>
      </c>
      <c r="V979" s="20">
        <f t="shared" si="167"/>
        <v>1103.3333333333333</v>
      </c>
      <c r="W979" s="20">
        <f t="shared" si="168"/>
        <v>187</v>
      </c>
      <c r="X979" s="20">
        <f t="shared" si="159"/>
        <v>0.33333333333333331</v>
      </c>
    </row>
    <row r="980" spans="1:24" x14ac:dyDescent="0.3">
      <c r="A980">
        <v>979</v>
      </c>
      <c r="B980">
        <v>195</v>
      </c>
      <c r="C980" t="str">
        <f>VLOOKUP(Продажи_[[#This Row],[id товара]],Товары_[],3,FALSE)</f>
        <v>Каравай</v>
      </c>
      <c r="D980" t="str">
        <f>VLOOKUP(Продажи_[[#This Row],[id товара]],Товары_[],2,FALSE)</f>
        <v>Хлеб</v>
      </c>
      <c r="E980" s="22">
        <v>103</v>
      </c>
      <c r="F980" s="21">
        <f t="shared" si="160"/>
        <v>300.31818181818181</v>
      </c>
      <c r="G980" s="26">
        <f t="shared" si="161"/>
        <v>-0.65703042227940056</v>
      </c>
      <c r="H980" s="31">
        <f t="shared" si="162"/>
        <v>331.16666666666669</v>
      </c>
      <c r="I980" s="26">
        <f t="shared" si="163"/>
        <v>-0.68897835933568197</v>
      </c>
      <c r="J980">
        <v>1</v>
      </c>
      <c r="K980" s="22">
        <v>103</v>
      </c>
      <c r="L980" s="1">
        <v>44997</v>
      </c>
      <c r="M980" t="s">
        <v>72</v>
      </c>
      <c r="N980">
        <v>42</v>
      </c>
      <c r="O980" t="str">
        <f>VLOOKUP(N980,Клиенты_[],4,FALSE)</f>
        <v>да</v>
      </c>
      <c r="P980" s="35">
        <f>VLOOKUP(N980,Клиенты_[],5,FALSE)</f>
        <v>44783</v>
      </c>
      <c r="Q980" s="23">
        <f t="shared" si="164"/>
        <v>214</v>
      </c>
      <c r="R980" t="str">
        <f>VLOOKUP(N980,Клиенты_[],7,FALSE)</f>
        <v>Таджикистан</v>
      </c>
      <c r="S980" s="20" t="str">
        <f>VLOOKUP(N980,Клиенты_[],8,FALSE)</f>
        <v>Панфил</v>
      </c>
      <c r="T980" s="20">
        <f t="shared" si="165"/>
        <v>7</v>
      </c>
      <c r="U980" s="20">
        <f t="shared" si="166"/>
        <v>6110</v>
      </c>
      <c r="V980" s="20">
        <f t="shared" si="167"/>
        <v>872.85714285714289</v>
      </c>
      <c r="W980" s="20">
        <f t="shared" si="168"/>
        <v>186</v>
      </c>
      <c r="X980" s="20">
        <f t="shared" si="159"/>
        <v>0.14285714285714285</v>
      </c>
    </row>
    <row r="981" spans="1:24" x14ac:dyDescent="0.3">
      <c r="A981">
        <v>980</v>
      </c>
      <c r="B981">
        <v>364</v>
      </c>
      <c r="C981" t="str">
        <f>VLOOKUP(Продажи_[[#This Row],[id товара]],Товары_[],3,FALSE)</f>
        <v>Русский сахар</v>
      </c>
      <c r="D981" t="str">
        <f>VLOOKUP(Продажи_[[#This Row],[id товара]],Товары_[],2,FALSE)</f>
        <v>Сахар</v>
      </c>
      <c r="E981" s="22">
        <v>401</v>
      </c>
      <c r="F981" s="21">
        <f t="shared" si="160"/>
        <v>252.76271186440678</v>
      </c>
      <c r="G981" s="26">
        <f t="shared" si="161"/>
        <v>0.58646818212298002</v>
      </c>
      <c r="H981" s="31">
        <f t="shared" si="162"/>
        <v>293.41176470588238</v>
      </c>
      <c r="I981" s="26">
        <f t="shared" si="163"/>
        <v>0.36668003207698474</v>
      </c>
      <c r="J981">
        <v>2</v>
      </c>
      <c r="K981" s="22">
        <v>802</v>
      </c>
      <c r="L981" s="1">
        <v>45081</v>
      </c>
      <c r="M981" t="s">
        <v>82</v>
      </c>
      <c r="N981">
        <v>271</v>
      </c>
      <c r="O981" t="str">
        <f>VLOOKUP(N981,Клиенты_[],4,FALSE)</f>
        <v>нет</v>
      </c>
      <c r="P981" s="35">
        <f>VLOOKUP(N981,Клиенты_[],5,FALSE)</f>
        <v>44892</v>
      </c>
      <c r="Q981" s="23">
        <f t="shared" si="164"/>
        <v>189</v>
      </c>
      <c r="R981" t="str">
        <f>VLOOKUP(N981,Клиенты_[],7,FALSE)</f>
        <v>Беларусь</v>
      </c>
      <c r="S981" s="20" t="str">
        <f>VLOOKUP(N981,Клиенты_[],8,FALSE)</f>
        <v>Степан</v>
      </c>
      <c r="T981" s="20">
        <f t="shared" si="165"/>
        <v>3</v>
      </c>
      <c r="U981" s="20">
        <f t="shared" si="166"/>
        <v>2704</v>
      </c>
      <c r="V981" s="20">
        <f t="shared" si="167"/>
        <v>901.33333333333337</v>
      </c>
      <c r="W981" s="20">
        <f t="shared" si="168"/>
        <v>122</v>
      </c>
      <c r="X981" s="20">
        <f t="shared" si="159"/>
        <v>0.33333333333333331</v>
      </c>
    </row>
    <row r="982" spans="1:24" x14ac:dyDescent="0.3">
      <c r="A982">
        <v>981</v>
      </c>
      <c r="B982">
        <v>347</v>
      </c>
      <c r="C982" t="str">
        <f>VLOOKUP(Продажи_[[#This Row],[id товара]],Товары_[],3,FALSE)</f>
        <v>Паста Зара</v>
      </c>
      <c r="D982" t="str">
        <f>VLOOKUP(Продажи_[[#This Row],[id товара]],Товары_[],2,FALSE)</f>
        <v>Макароны</v>
      </c>
      <c r="E982" s="22">
        <v>139</v>
      </c>
      <c r="F982" s="21">
        <f t="shared" si="160"/>
        <v>265.47674418604652</v>
      </c>
      <c r="G982" s="26">
        <f t="shared" si="161"/>
        <v>-0.47641364811002584</v>
      </c>
      <c r="H982" s="31">
        <f t="shared" si="162"/>
        <v>276.67567567567568</v>
      </c>
      <c r="I982" s="26">
        <f t="shared" si="163"/>
        <v>-0.49760672071896062</v>
      </c>
      <c r="J982">
        <v>1</v>
      </c>
      <c r="K982" s="22">
        <v>139</v>
      </c>
      <c r="L982" s="1">
        <v>45318</v>
      </c>
      <c r="M982" t="s">
        <v>75</v>
      </c>
      <c r="N982">
        <v>56</v>
      </c>
      <c r="O982" t="str">
        <f>VLOOKUP(N982,Клиенты_[],4,FALSE)</f>
        <v>нет</v>
      </c>
      <c r="P982" s="35">
        <f>VLOOKUP(N982,Клиенты_[],5,FALSE)</f>
        <v>44662</v>
      </c>
      <c r="Q982" s="23">
        <f t="shared" si="164"/>
        <v>656</v>
      </c>
      <c r="R982" t="str">
        <f>VLOOKUP(N982,Клиенты_[],7,FALSE)</f>
        <v>Таджикистан</v>
      </c>
      <c r="S982" s="20" t="str">
        <f>VLOOKUP(N982,Клиенты_[],8,FALSE)</f>
        <v>Пелагея</v>
      </c>
      <c r="T982" s="20">
        <f t="shared" si="165"/>
        <v>4</v>
      </c>
      <c r="U982" s="20">
        <f t="shared" si="166"/>
        <v>2450</v>
      </c>
      <c r="V982" s="20">
        <f t="shared" si="167"/>
        <v>612.5</v>
      </c>
      <c r="W982" s="20">
        <f t="shared" si="168"/>
        <v>186</v>
      </c>
      <c r="X982" s="20">
        <f t="shared" si="159"/>
        <v>0.25</v>
      </c>
    </row>
    <row r="983" spans="1:24" x14ac:dyDescent="0.3">
      <c r="A983">
        <v>274</v>
      </c>
      <c r="B983">
        <v>241</v>
      </c>
      <c r="C983" t="str">
        <f>VLOOKUP(Продажи_[[#This Row],[id товара]],Товары_[],3,FALSE)</f>
        <v>Окраина</v>
      </c>
      <c r="D983" t="str">
        <f>VLOOKUP(Продажи_[[#This Row],[id товара]],Товары_[],2,FALSE)</f>
        <v>Колбаса</v>
      </c>
      <c r="E983" s="22">
        <v>400</v>
      </c>
      <c r="F983" s="21">
        <f t="shared" si="160"/>
        <v>286.92307692307691</v>
      </c>
      <c r="G983" s="26">
        <f t="shared" si="161"/>
        <v>0.39410187667560326</v>
      </c>
      <c r="H983" s="31">
        <f t="shared" si="162"/>
        <v>273.58333333333331</v>
      </c>
      <c r="I983" s="26">
        <f t="shared" si="163"/>
        <v>0.46207736826073731</v>
      </c>
      <c r="J983">
        <v>3</v>
      </c>
      <c r="K983" s="22">
        <v>1200</v>
      </c>
      <c r="L983" s="1">
        <v>45371</v>
      </c>
      <c r="M983" t="s">
        <v>82</v>
      </c>
      <c r="N983">
        <v>490</v>
      </c>
      <c r="O983" t="str">
        <f>VLOOKUP(N983,Клиенты_[],4,FALSE)</f>
        <v>нет</v>
      </c>
      <c r="P983" s="35">
        <f>VLOOKUP(N983,Клиенты_[],5,FALSE)</f>
        <v>44603</v>
      </c>
      <c r="Q983" s="23">
        <f t="shared" si="164"/>
        <v>768</v>
      </c>
      <c r="R983" t="str">
        <f>VLOOKUP(N983,Клиенты_[],7,FALSE)</f>
        <v>Россия</v>
      </c>
      <c r="S983" s="20" t="str">
        <f>VLOOKUP(N983,Клиенты_[],8,FALSE)</f>
        <v>Демид</v>
      </c>
      <c r="T983" s="20">
        <f t="shared" si="165"/>
        <v>6</v>
      </c>
      <c r="U983" s="20">
        <f t="shared" si="166"/>
        <v>6084</v>
      </c>
      <c r="V983" s="20">
        <f t="shared" si="167"/>
        <v>1014</v>
      </c>
      <c r="W983" s="20">
        <f t="shared" si="168"/>
        <v>314</v>
      </c>
      <c r="X983" s="20">
        <f t="shared" si="159"/>
        <v>0.16666666666666666</v>
      </c>
    </row>
    <row r="984" spans="1:24" x14ac:dyDescent="0.3">
      <c r="A984">
        <v>983</v>
      </c>
      <c r="B984">
        <v>384</v>
      </c>
      <c r="C984" t="str">
        <f>VLOOKUP(Продажи_[[#This Row],[id товара]],Товары_[],3,FALSE)</f>
        <v>Сладов</v>
      </c>
      <c r="D984" t="str">
        <f>VLOOKUP(Продажи_[[#This Row],[id товара]],Товары_[],2,FALSE)</f>
        <v>Сахар</v>
      </c>
      <c r="E984" s="22">
        <v>100</v>
      </c>
      <c r="F984" s="21">
        <f t="shared" si="160"/>
        <v>252.76271186440678</v>
      </c>
      <c r="G984" s="26">
        <f t="shared" si="161"/>
        <v>-0.60437202440823445</v>
      </c>
      <c r="H984" s="31">
        <f t="shared" si="162"/>
        <v>240.26666666666668</v>
      </c>
      <c r="I984" s="26">
        <f t="shared" si="163"/>
        <v>-0.58379578246392905</v>
      </c>
      <c r="J984">
        <v>4</v>
      </c>
      <c r="K984" s="22">
        <v>400</v>
      </c>
      <c r="L984" s="1">
        <v>45318</v>
      </c>
      <c r="M984" t="s">
        <v>74</v>
      </c>
      <c r="N984">
        <v>323</v>
      </c>
      <c r="O984" t="str">
        <f>VLOOKUP(N984,Клиенты_[],4,FALSE)</f>
        <v>да</v>
      </c>
      <c r="P984" s="35">
        <f>VLOOKUP(N984,Клиенты_[],5,FALSE)</f>
        <v>44821</v>
      </c>
      <c r="Q984" s="23">
        <f t="shared" si="164"/>
        <v>497</v>
      </c>
      <c r="R984" t="str">
        <f>VLOOKUP(N984,Клиенты_[],7,FALSE)</f>
        <v>Таджикистан</v>
      </c>
      <c r="S984" s="20" t="str">
        <f>VLOOKUP(N984,Клиенты_[],8,FALSE)</f>
        <v>Прасковья</v>
      </c>
      <c r="T984" s="20">
        <f t="shared" si="165"/>
        <v>5</v>
      </c>
      <c r="U984" s="20">
        <f t="shared" si="166"/>
        <v>4995</v>
      </c>
      <c r="V984" s="20">
        <f t="shared" si="167"/>
        <v>999</v>
      </c>
      <c r="W984" s="20">
        <f t="shared" si="168"/>
        <v>186</v>
      </c>
      <c r="X984" s="20">
        <f t="shared" si="159"/>
        <v>0.2</v>
      </c>
    </row>
    <row r="985" spans="1:24" x14ac:dyDescent="0.3">
      <c r="A985">
        <v>984</v>
      </c>
      <c r="B985">
        <v>404</v>
      </c>
      <c r="C985" t="str">
        <f>VLOOKUP(Продажи_[[#This Row],[id товара]],Товары_[],3,FALSE)</f>
        <v>Ростагроэкспорт</v>
      </c>
      <c r="D985" t="str">
        <f>VLOOKUP(Продажи_[[#This Row],[id товара]],Товары_[],2,FALSE)</f>
        <v>Йогурт</v>
      </c>
      <c r="E985" s="22">
        <v>304</v>
      </c>
      <c r="F985" s="21">
        <f t="shared" si="160"/>
        <v>263.25423728813558</v>
      </c>
      <c r="G985" s="26">
        <f t="shared" si="161"/>
        <v>0.15477723409734745</v>
      </c>
      <c r="H985" s="31">
        <f t="shared" si="162"/>
        <v>257.78260869565219</v>
      </c>
      <c r="I985" s="26">
        <f t="shared" si="163"/>
        <v>0.17928824422330902</v>
      </c>
      <c r="J985">
        <v>5</v>
      </c>
      <c r="K985" s="22">
        <v>1520</v>
      </c>
      <c r="L985" s="1">
        <v>45288</v>
      </c>
      <c r="M985" t="s">
        <v>74</v>
      </c>
      <c r="N985">
        <v>17</v>
      </c>
      <c r="O985" t="str">
        <f>VLOOKUP(N985,Клиенты_[],4,FALSE)</f>
        <v>нет</v>
      </c>
      <c r="P985" s="35">
        <f>VLOOKUP(N985,Клиенты_[],5,FALSE)</f>
        <v>44877</v>
      </c>
      <c r="Q985" s="23">
        <f t="shared" si="164"/>
        <v>411</v>
      </c>
      <c r="R985" t="str">
        <f>VLOOKUP(N985,Клиенты_[],7,FALSE)</f>
        <v>Таджикистан</v>
      </c>
      <c r="S985" s="20" t="str">
        <f>VLOOKUP(N985,Клиенты_[],8,FALSE)</f>
        <v>Валентина</v>
      </c>
      <c r="T985" s="20">
        <f t="shared" si="165"/>
        <v>2</v>
      </c>
      <c r="U985" s="20">
        <f t="shared" si="166"/>
        <v>3496</v>
      </c>
      <c r="V985" s="20">
        <f t="shared" si="167"/>
        <v>1748</v>
      </c>
      <c r="W985" s="20">
        <f t="shared" si="168"/>
        <v>186</v>
      </c>
      <c r="X985" s="20">
        <f t="shared" si="159"/>
        <v>0.5</v>
      </c>
    </row>
    <row r="986" spans="1:24" x14ac:dyDescent="0.3">
      <c r="A986">
        <v>985</v>
      </c>
      <c r="B986">
        <v>469</v>
      </c>
      <c r="C986" t="str">
        <f>VLOOKUP(Продажи_[[#This Row],[id товара]],Товары_[],3,FALSE)</f>
        <v>Сладов</v>
      </c>
      <c r="D986" t="str">
        <f>VLOOKUP(Продажи_[[#This Row],[id товара]],Товары_[],2,FALSE)</f>
        <v>Сахар</v>
      </c>
      <c r="E986" s="22">
        <v>357</v>
      </c>
      <c r="F986" s="21">
        <f t="shared" si="160"/>
        <v>252.76271186440678</v>
      </c>
      <c r="G986" s="26">
        <f t="shared" si="161"/>
        <v>0.41239187286260304</v>
      </c>
      <c r="H986" s="31">
        <f t="shared" si="162"/>
        <v>240.26666666666668</v>
      </c>
      <c r="I986" s="26">
        <f t="shared" si="163"/>
        <v>0.48584905660377342</v>
      </c>
      <c r="J986">
        <v>4</v>
      </c>
      <c r="K986" s="22">
        <v>1428</v>
      </c>
      <c r="L986" s="1">
        <v>45377</v>
      </c>
      <c r="M986" t="s">
        <v>80</v>
      </c>
      <c r="N986">
        <v>165</v>
      </c>
      <c r="O986" t="str">
        <f>VLOOKUP(N986,Клиенты_[],4,FALSE)</f>
        <v>да</v>
      </c>
      <c r="P986" s="35">
        <f>VLOOKUP(N986,Клиенты_[],5,FALSE)</f>
        <v>44599</v>
      </c>
      <c r="Q986" s="23">
        <f t="shared" si="164"/>
        <v>778</v>
      </c>
      <c r="R986" t="str">
        <f>VLOOKUP(N986,Клиенты_[],7,FALSE)</f>
        <v>Таджикистан</v>
      </c>
      <c r="S986" s="20" t="str">
        <f>VLOOKUP(N986,Клиенты_[],8,FALSE)</f>
        <v>Вадим</v>
      </c>
      <c r="T986" s="20">
        <f t="shared" si="165"/>
        <v>2</v>
      </c>
      <c r="U986" s="20">
        <f t="shared" si="166"/>
        <v>1688</v>
      </c>
      <c r="V986" s="20">
        <f t="shared" si="167"/>
        <v>844</v>
      </c>
      <c r="W986" s="20">
        <f t="shared" si="168"/>
        <v>186</v>
      </c>
      <c r="X986" s="20">
        <f t="shared" si="159"/>
        <v>0.5</v>
      </c>
    </row>
    <row r="987" spans="1:24" x14ac:dyDescent="0.3">
      <c r="A987">
        <v>312</v>
      </c>
      <c r="B987">
        <v>28</v>
      </c>
      <c r="C987" t="str">
        <f>VLOOKUP(Продажи_[[#This Row],[id товара]],Товары_[],3,FALSE)</f>
        <v>Националь</v>
      </c>
      <c r="D987" t="str">
        <f>VLOOKUP(Продажи_[[#This Row],[id товара]],Товары_[],2,FALSE)</f>
        <v>Крупа</v>
      </c>
      <c r="E987" s="22">
        <v>78</v>
      </c>
      <c r="F987" s="21">
        <f t="shared" si="160"/>
        <v>255.11627906976744</v>
      </c>
      <c r="G987" s="26">
        <f t="shared" si="161"/>
        <v>-0.69425706472196902</v>
      </c>
      <c r="H987" s="31">
        <f t="shared" si="162"/>
        <v>274.28571428571428</v>
      </c>
      <c r="I987" s="26">
        <f t="shared" si="163"/>
        <v>-0.71562499999999996</v>
      </c>
      <c r="J987">
        <v>4</v>
      </c>
      <c r="K987" s="22">
        <v>312</v>
      </c>
      <c r="L987" s="1">
        <v>44955</v>
      </c>
      <c r="M987" t="s">
        <v>79</v>
      </c>
      <c r="N987">
        <v>490</v>
      </c>
      <c r="O987" t="str">
        <f>VLOOKUP(N987,Клиенты_[],4,FALSE)</f>
        <v>нет</v>
      </c>
      <c r="P987" s="35">
        <f>VLOOKUP(N987,Клиенты_[],5,FALSE)</f>
        <v>44603</v>
      </c>
      <c r="Q987" s="23">
        <f t="shared" si="164"/>
        <v>352</v>
      </c>
      <c r="R987" t="str">
        <f>VLOOKUP(N987,Клиенты_[],7,FALSE)</f>
        <v>Россия</v>
      </c>
      <c r="S987" s="20" t="str">
        <f>VLOOKUP(N987,Клиенты_[],8,FALSE)</f>
        <v>Демид</v>
      </c>
      <c r="T987" s="20">
        <f t="shared" si="165"/>
        <v>6</v>
      </c>
      <c r="U987" s="20">
        <f t="shared" si="166"/>
        <v>6084</v>
      </c>
      <c r="V987" s="20">
        <f t="shared" si="167"/>
        <v>1014</v>
      </c>
      <c r="W987" s="20">
        <f t="shared" si="168"/>
        <v>314</v>
      </c>
      <c r="X987" s="20">
        <f t="shared" si="159"/>
        <v>0.16666666666666666</v>
      </c>
    </row>
    <row r="988" spans="1:24" x14ac:dyDescent="0.3">
      <c r="A988">
        <v>575</v>
      </c>
      <c r="B988">
        <v>260</v>
      </c>
      <c r="C988" t="str">
        <f>VLOOKUP(Продажи_[[#This Row],[id товара]],Товары_[],3,FALSE)</f>
        <v>Экстра</v>
      </c>
      <c r="D988" t="str">
        <f>VLOOKUP(Продажи_[[#This Row],[id товара]],Товары_[],2,FALSE)</f>
        <v>Соль</v>
      </c>
      <c r="E988" s="22">
        <v>449</v>
      </c>
      <c r="F988" s="21">
        <f t="shared" si="160"/>
        <v>264.8679245283019</v>
      </c>
      <c r="G988" s="26">
        <f t="shared" si="161"/>
        <v>0.69518449921641245</v>
      </c>
      <c r="H988" s="31">
        <f t="shared" si="162"/>
        <v>320.84615384615387</v>
      </c>
      <c r="I988" s="26">
        <f t="shared" si="163"/>
        <v>0.39942459841764566</v>
      </c>
      <c r="J988">
        <v>1</v>
      </c>
      <c r="K988" s="22">
        <v>449</v>
      </c>
      <c r="L988" s="1">
        <v>45025</v>
      </c>
      <c r="M988" t="s">
        <v>80</v>
      </c>
      <c r="N988">
        <v>490</v>
      </c>
      <c r="O988" t="str">
        <f>VLOOKUP(N988,Клиенты_[],4,FALSE)</f>
        <v>нет</v>
      </c>
      <c r="P988" s="35">
        <f>VLOOKUP(N988,Клиенты_[],5,FALSE)</f>
        <v>44603</v>
      </c>
      <c r="Q988" s="23">
        <f t="shared" si="164"/>
        <v>422</v>
      </c>
      <c r="R988" t="str">
        <f>VLOOKUP(N988,Клиенты_[],7,FALSE)</f>
        <v>Россия</v>
      </c>
      <c r="S988" s="20" t="str">
        <f>VLOOKUP(N988,Клиенты_[],8,FALSE)</f>
        <v>Демид</v>
      </c>
      <c r="T988" s="20">
        <f t="shared" si="165"/>
        <v>6</v>
      </c>
      <c r="U988" s="20">
        <f t="shared" si="166"/>
        <v>6084</v>
      </c>
      <c r="V988" s="20">
        <f t="shared" si="167"/>
        <v>1014</v>
      </c>
      <c r="W988" s="20">
        <f t="shared" si="168"/>
        <v>314</v>
      </c>
      <c r="X988" s="20">
        <f t="shared" si="159"/>
        <v>0.16666666666666666</v>
      </c>
    </row>
    <row r="989" spans="1:24" x14ac:dyDescent="0.3">
      <c r="A989">
        <v>988</v>
      </c>
      <c r="B989">
        <v>110</v>
      </c>
      <c r="C989" t="str">
        <f>VLOOKUP(Продажи_[[#This Row],[id товара]],Товары_[],3,FALSE)</f>
        <v>Паста Зара</v>
      </c>
      <c r="D989" t="str">
        <f>VLOOKUP(Продажи_[[#This Row],[id товара]],Товары_[],2,FALSE)</f>
        <v>Макароны</v>
      </c>
      <c r="E989" s="22">
        <v>280</v>
      </c>
      <c r="F989" s="21">
        <f t="shared" si="160"/>
        <v>265.47674418604652</v>
      </c>
      <c r="G989" s="26">
        <f t="shared" si="161"/>
        <v>5.4706320353904658E-2</v>
      </c>
      <c r="H989" s="31">
        <f t="shared" si="162"/>
        <v>276.67567567567568</v>
      </c>
      <c r="I989" s="26">
        <f t="shared" si="163"/>
        <v>1.2015238839503839E-2</v>
      </c>
      <c r="J989">
        <v>3</v>
      </c>
      <c r="K989" s="22">
        <v>840</v>
      </c>
      <c r="L989" s="1">
        <v>45121</v>
      </c>
      <c r="M989" t="s">
        <v>76</v>
      </c>
      <c r="N989">
        <v>61</v>
      </c>
      <c r="O989" t="str">
        <f>VLOOKUP(N989,Клиенты_[],4,FALSE)</f>
        <v>нет</v>
      </c>
      <c r="P989" s="35">
        <f>VLOOKUP(N989,Клиенты_[],5,FALSE)</f>
        <v>44769</v>
      </c>
      <c r="Q989" s="23">
        <f t="shared" si="164"/>
        <v>352</v>
      </c>
      <c r="R989" t="str">
        <f>VLOOKUP(N989,Клиенты_[],7,FALSE)</f>
        <v>Таджикистан</v>
      </c>
      <c r="S989" s="20" t="str">
        <f>VLOOKUP(N989,Клиенты_[],8,FALSE)</f>
        <v>Арсений</v>
      </c>
      <c r="T989" s="20">
        <f t="shared" si="165"/>
        <v>2</v>
      </c>
      <c r="U989" s="20">
        <f t="shared" si="166"/>
        <v>2319</v>
      </c>
      <c r="V989" s="20">
        <f t="shared" si="167"/>
        <v>1159.5</v>
      </c>
      <c r="W989" s="20">
        <f t="shared" si="168"/>
        <v>186</v>
      </c>
      <c r="X989" s="20">
        <f t="shared" si="159"/>
        <v>0.5</v>
      </c>
    </row>
    <row r="990" spans="1:24" x14ac:dyDescent="0.3">
      <c r="A990">
        <v>989</v>
      </c>
      <c r="B990">
        <v>280</v>
      </c>
      <c r="C990" t="str">
        <f>VLOOKUP(Продажи_[[#This Row],[id товара]],Товары_[],3,FALSE)</f>
        <v>President</v>
      </c>
      <c r="D990" t="str">
        <f>VLOOKUP(Продажи_[[#This Row],[id товара]],Товары_[],2,FALSE)</f>
        <v>Сыр</v>
      </c>
      <c r="E990" s="22">
        <v>459</v>
      </c>
      <c r="F990" s="21">
        <f t="shared" si="160"/>
        <v>262.63492063492066</v>
      </c>
      <c r="G990" s="26">
        <f t="shared" si="161"/>
        <v>0.74767315363229758</v>
      </c>
      <c r="H990" s="31">
        <f t="shared" si="162"/>
        <v>238.72222222222223</v>
      </c>
      <c r="I990" s="26">
        <f t="shared" si="163"/>
        <v>0.92273679311147316</v>
      </c>
      <c r="J990">
        <v>4</v>
      </c>
      <c r="K990" s="22">
        <v>1836</v>
      </c>
      <c r="L990" s="1">
        <v>45273</v>
      </c>
      <c r="M990" t="s">
        <v>77</v>
      </c>
      <c r="N990">
        <v>262</v>
      </c>
      <c r="O990" t="str">
        <f>VLOOKUP(N990,Клиенты_[],4,FALSE)</f>
        <v>да</v>
      </c>
      <c r="P990" s="35">
        <f>VLOOKUP(N990,Клиенты_[],5,FALSE)</f>
        <v>44778</v>
      </c>
      <c r="Q990" s="23">
        <f t="shared" si="164"/>
        <v>495</v>
      </c>
      <c r="R990" t="str">
        <f>VLOOKUP(N990,Клиенты_[],7,FALSE)</f>
        <v>Таджикистан</v>
      </c>
      <c r="S990" s="20" t="str">
        <f>VLOOKUP(N990,Клиенты_[],8,FALSE)</f>
        <v>Иванна</v>
      </c>
      <c r="T990" s="20">
        <f t="shared" si="165"/>
        <v>3</v>
      </c>
      <c r="U990" s="20">
        <f t="shared" si="166"/>
        <v>3342</v>
      </c>
      <c r="V990" s="20">
        <f t="shared" si="167"/>
        <v>1114</v>
      </c>
      <c r="W990" s="20">
        <f t="shared" si="168"/>
        <v>186</v>
      </c>
      <c r="X990" s="20">
        <f t="shared" si="159"/>
        <v>0.33333333333333331</v>
      </c>
    </row>
    <row r="991" spans="1:24" x14ac:dyDescent="0.3">
      <c r="A991">
        <v>990</v>
      </c>
      <c r="B991">
        <v>43</v>
      </c>
      <c r="C991" t="str">
        <f>VLOOKUP(Продажи_[[#This Row],[id товара]],Товары_[],3,FALSE)</f>
        <v>КДВ</v>
      </c>
      <c r="D991" t="str">
        <f>VLOOKUP(Продажи_[[#This Row],[id товара]],Товары_[],2,FALSE)</f>
        <v>Печенье</v>
      </c>
      <c r="E991" s="22">
        <v>244</v>
      </c>
      <c r="F991" s="21">
        <f t="shared" si="160"/>
        <v>283.468085106383</v>
      </c>
      <c r="G991" s="26">
        <f t="shared" si="161"/>
        <v>-0.13923290550176393</v>
      </c>
      <c r="H991" s="31">
        <f t="shared" si="162"/>
        <v>323.07692307692309</v>
      </c>
      <c r="I991" s="26">
        <f t="shared" si="163"/>
        <v>-0.24476190476190485</v>
      </c>
      <c r="J991">
        <v>4</v>
      </c>
      <c r="K991" s="22">
        <v>976</v>
      </c>
      <c r="L991" s="1">
        <v>45392</v>
      </c>
      <c r="M991" t="s">
        <v>79</v>
      </c>
      <c r="N991">
        <v>323</v>
      </c>
      <c r="O991" t="str">
        <f>VLOOKUP(N991,Клиенты_[],4,FALSE)</f>
        <v>да</v>
      </c>
      <c r="P991" s="35">
        <f>VLOOKUP(N991,Клиенты_[],5,FALSE)</f>
        <v>44821</v>
      </c>
      <c r="Q991" s="23">
        <f t="shared" si="164"/>
        <v>571</v>
      </c>
      <c r="R991" t="str">
        <f>VLOOKUP(N991,Клиенты_[],7,FALSE)</f>
        <v>Таджикистан</v>
      </c>
      <c r="S991" s="20" t="str">
        <f>VLOOKUP(N991,Клиенты_[],8,FALSE)</f>
        <v>Прасковья</v>
      </c>
      <c r="T991" s="20">
        <f t="shared" si="165"/>
        <v>5</v>
      </c>
      <c r="U991" s="20">
        <f t="shared" si="166"/>
        <v>4995</v>
      </c>
      <c r="V991" s="20">
        <f t="shared" si="167"/>
        <v>999</v>
      </c>
      <c r="W991" s="20">
        <f t="shared" si="168"/>
        <v>186</v>
      </c>
      <c r="X991" s="20">
        <f t="shared" si="159"/>
        <v>0.2</v>
      </c>
    </row>
    <row r="992" spans="1:24" x14ac:dyDescent="0.3">
      <c r="A992">
        <v>991</v>
      </c>
      <c r="B992">
        <v>434</v>
      </c>
      <c r="C992" t="str">
        <f>VLOOKUP(Продажи_[[#This Row],[id товара]],Товары_[],3,FALSE)</f>
        <v>Сырная долина</v>
      </c>
      <c r="D992" t="str">
        <f>VLOOKUP(Продажи_[[#This Row],[id товара]],Товары_[],2,FALSE)</f>
        <v>Сыр</v>
      </c>
      <c r="E992" s="22">
        <v>299</v>
      </c>
      <c r="F992" s="21">
        <f t="shared" si="160"/>
        <v>262.63492063492066</v>
      </c>
      <c r="G992" s="26">
        <f t="shared" si="161"/>
        <v>0.13846246827027664</v>
      </c>
      <c r="H992" s="31">
        <f t="shared" si="162"/>
        <v>271</v>
      </c>
      <c r="I992" s="26">
        <f t="shared" si="163"/>
        <v>0.10332103321033204</v>
      </c>
      <c r="J992">
        <v>2</v>
      </c>
      <c r="K992" s="22">
        <v>598</v>
      </c>
      <c r="L992" s="1">
        <v>45144</v>
      </c>
      <c r="M992" t="s">
        <v>83</v>
      </c>
      <c r="N992">
        <v>481</v>
      </c>
      <c r="O992" t="str">
        <f>VLOOKUP(N992,Клиенты_[],4,FALSE)</f>
        <v>да</v>
      </c>
      <c r="P992" s="35">
        <f>VLOOKUP(N992,Клиенты_[],5,FALSE)</f>
        <v>44756</v>
      </c>
      <c r="Q992" s="23">
        <f t="shared" si="164"/>
        <v>388</v>
      </c>
      <c r="R992" t="str">
        <f>VLOOKUP(N992,Клиенты_[],7,FALSE)</f>
        <v>Беларусь</v>
      </c>
      <c r="S992" s="20" t="str">
        <f>VLOOKUP(N992,Клиенты_[],8,FALSE)</f>
        <v>Лидия</v>
      </c>
      <c r="T992" s="20">
        <f t="shared" si="165"/>
        <v>5</v>
      </c>
      <c r="U992" s="20">
        <f t="shared" si="166"/>
        <v>2576</v>
      </c>
      <c r="V992" s="20">
        <f t="shared" si="167"/>
        <v>515.20000000000005</v>
      </c>
      <c r="W992" s="20">
        <f t="shared" si="168"/>
        <v>122</v>
      </c>
      <c r="X992" s="20">
        <f t="shared" si="159"/>
        <v>0.2</v>
      </c>
    </row>
    <row r="993" spans="1:24" x14ac:dyDescent="0.3">
      <c r="A993">
        <v>992</v>
      </c>
      <c r="B993">
        <v>183</v>
      </c>
      <c r="C993" t="str">
        <f>VLOOKUP(Продажи_[[#This Row],[id товара]],Товары_[],3,FALSE)</f>
        <v>Бабаевский</v>
      </c>
      <c r="D993" t="str">
        <f>VLOOKUP(Продажи_[[#This Row],[id товара]],Товары_[],2,FALSE)</f>
        <v>Конфеты</v>
      </c>
      <c r="E993" s="22">
        <v>73</v>
      </c>
      <c r="F993" s="21">
        <f t="shared" si="160"/>
        <v>267.85483870967744</v>
      </c>
      <c r="G993" s="26">
        <f t="shared" si="161"/>
        <v>-0.72746432227374003</v>
      </c>
      <c r="H993" s="31">
        <f t="shared" si="162"/>
        <v>250.25925925925927</v>
      </c>
      <c r="I993" s="26">
        <f t="shared" si="163"/>
        <v>-0.70830250110996007</v>
      </c>
      <c r="J993">
        <v>5</v>
      </c>
      <c r="K993" s="22">
        <v>365</v>
      </c>
      <c r="L993" s="1">
        <v>45317</v>
      </c>
      <c r="M993" t="s">
        <v>75</v>
      </c>
      <c r="N993">
        <v>478</v>
      </c>
      <c r="O993" t="str">
        <f>VLOOKUP(N993,Клиенты_[],4,FALSE)</f>
        <v>нет</v>
      </c>
      <c r="P993" s="35">
        <f>VLOOKUP(N993,Клиенты_[],5,FALSE)</f>
        <v>44726</v>
      </c>
      <c r="Q993" s="23">
        <f t="shared" si="164"/>
        <v>591</v>
      </c>
      <c r="R993" t="str">
        <f>VLOOKUP(N993,Клиенты_[],7,FALSE)</f>
        <v>Украина</v>
      </c>
      <c r="S993" s="20" t="str">
        <f>VLOOKUP(N993,Клиенты_[],8,FALSE)</f>
        <v>Екатерина</v>
      </c>
      <c r="T993" s="20">
        <f t="shared" si="165"/>
        <v>2</v>
      </c>
      <c r="U993" s="20">
        <f t="shared" si="166"/>
        <v>537</v>
      </c>
      <c r="V993" s="20">
        <f t="shared" si="167"/>
        <v>268.5</v>
      </c>
      <c r="W993" s="20">
        <f t="shared" si="168"/>
        <v>187</v>
      </c>
      <c r="X993" s="20">
        <f t="shared" si="159"/>
        <v>0.5</v>
      </c>
    </row>
    <row r="994" spans="1:24" x14ac:dyDescent="0.3">
      <c r="A994">
        <v>993</v>
      </c>
      <c r="B994">
        <v>224</v>
      </c>
      <c r="C994" t="str">
        <f>VLOOKUP(Продажи_[[#This Row],[id товара]],Товары_[],3,FALSE)</f>
        <v>Pringles</v>
      </c>
      <c r="D994" t="str">
        <f>VLOOKUP(Продажи_[[#This Row],[id товара]],Товары_[],2,FALSE)</f>
        <v>Чипсы</v>
      </c>
      <c r="E994" s="22">
        <v>421</v>
      </c>
      <c r="F994" s="21">
        <f t="shared" si="160"/>
        <v>273.72549019607845</v>
      </c>
      <c r="G994" s="26">
        <f t="shared" si="161"/>
        <v>0.53803724928366758</v>
      </c>
      <c r="H994" s="31">
        <f t="shared" si="162"/>
        <v>280.23809523809524</v>
      </c>
      <c r="I994" s="26">
        <f t="shared" si="163"/>
        <v>0.50229396771452839</v>
      </c>
      <c r="J994">
        <v>3</v>
      </c>
      <c r="K994" s="22">
        <v>1263</v>
      </c>
      <c r="L994" s="1">
        <v>45093</v>
      </c>
      <c r="M994" t="s">
        <v>77</v>
      </c>
      <c r="N994">
        <v>497</v>
      </c>
      <c r="O994" t="str">
        <f>VLOOKUP(N994,Клиенты_[],4,FALSE)</f>
        <v>нет</v>
      </c>
      <c r="P994" s="35">
        <f>VLOOKUP(N994,Клиенты_[],5,FALSE)</f>
        <v>44826</v>
      </c>
      <c r="Q994" s="23">
        <f t="shared" si="164"/>
        <v>267</v>
      </c>
      <c r="R994" t="str">
        <f>VLOOKUP(N994,Клиенты_[],7,FALSE)</f>
        <v>Узбекистан</v>
      </c>
      <c r="S994" s="20" t="str">
        <f>VLOOKUP(N994,Клиенты_[],8,FALSE)</f>
        <v>Валерьян</v>
      </c>
      <c r="T994" s="20">
        <f t="shared" si="165"/>
        <v>3</v>
      </c>
      <c r="U994" s="20">
        <f t="shared" si="166"/>
        <v>3648</v>
      </c>
      <c r="V994" s="20">
        <f t="shared" si="167"/>
        <v>1216</v>
      </c>
      <c r="W994" s="20">
        <f t="shared" si="168"/>
        <v>191</v>
      </c>
      <c r="X994" s="20">
        <f t="shared" si="159"/>
        <v>0.33333333333333331</v>
      </c>
    </row>
    <row r="995" spans="1:24" x14ac:dyDescent="0.3">
      <c r="A995">
        <v>994</v>
      </c>
      <c r="B995">
        <v>235</v>
      </c>
      <c r="C995" t="str">
        <f>VLOOKUP(Продажи_[[#This Row],[id товара]],Товары_[],3,FALSE)</f>
        <v>Русский Хлеб</v>
      </c>
      <c r="D995" t="str">
        <f>VLOOKUP(Продажи_[[#This Row],[id товара]],Товары_[],2,FALSE)</f>
        <v>Хлеб</v>
      </c>
      <c r="E995" s="22">
        <v>345</v>
      </c>
      <c r="F995" s="21">
        <f t="shared" si="160"/>
        <v>300.31818181818181</v>
      </c>
      <c r="G995" s="26">
        <f t="shared" si="161"/>
        <v>0.14878159527773582</v>
      </c>
      <c r="H995" s="31">
        <f t="shared" si="162"/>
        <v>316.60000000000002</v>
      </c>
      <c r="I995" s="26">
        <f t="shared" si="163"/>
        <v>8.970309538850274E-2</v>
      </c>
      <c r="J995">
        <v>3</v>
      </c>
      <c r="K995" s="22">
        <v>1035</v>
      </c>
      <c r="L995" s="1">
        <v>45301</v>
      </c>
      <c r="M995" t="s">
        <v>66</v>
      </c>
      <c r="N995">
        <v>406</v>
      </c>
      <c r="O995" t="str">
        <f>VLOOKUP(N995,Клиенты_[],4,FALSE)</f>
        <v>да</v>
      </c>
      <c r="P995" s="35">
        <f>VLOOKUP(N995,Клиенты_[],5,FALSE)</f>
        <v>44895</v>
      </c>
      <c r="Q995" s="23">
        <f t="shared" si="164"/>
        <v>406</v>
      </c>
      <c r="R995" t="str">
        <f>VLOOKUP(N995,Клиенты_[],7,FALSE)</f>
        <v>Украина</v>
      </c>
      <c r="S995" s="20" t="str">
        <f>VLOOKUP(N995,Клиенты_[],8,FALSE)</f>
        <v>Дмитрий</v>
      </c>
      <c r="T995" s="20">
        <f t="shared" si="165"/>
        <v>2</v>
      </c>
      <c r="U995" s="20">
        <f t="shared" si="166"/>
        <v>2307</v>
      </c>
      <c r="V995" s="20">
        <f t="shared" si="167"/>
        <v>1153.5</v>
      </c>
      <c r="W995" s="20">
        <f t="shared" si="168"/>
        <v>187</v>
      </c>
      <c r="X995" s="20">
        <f t="shared" si="159"/>
        <v>0.5</v>
      </c>
    </row>
    <row r="996" spans="1:24" x14ac:dyDescent="0.3">
      <c r="A996">
        <v>995</v>
      </c>
      <c r="B996">
        <v>477</v>
      </c>
      <c r="C996" t="str">
        <f>VLOOKUP(Продажи_[[#This Row],[id товара]],Товары_[],3,FALSE)</f>
        <v>Борилла</v>
      </c>
      <c r="D996" t="str">
        <f>VLOOKUP(Продажи_[[#This Row],[id товара]],Товары_[],2,FALSE)</f>
        <v>Макароны</v>
      </c>
      <c r="E996" s="22">
        <v>50</v>
      </c>
      <c r="F996" s="21">
        <f t="shared" si="160"/>
        <v>265.47674418604652</v>
      </c>
      <c r="G996" s="26">
        <f t="shared" si="161"/>
        <v>-0.81165958565108842</v>
      </c>
      <c r="H996" s="31">
        <f t="shared" si="162"/>
        <v>236.27586206896552</v>
      </c>
      <c r="I996" s="26">
        <f t="shared" si="163"/>
        <v>-0.78838295388207824</v>
      </c>
      <c r="J996">
        <v>1</v>
      </c>
      <c r="K996" s="22">
        <v>50</v>
      </c>
      <c r="L996" s="1">
        <v>45145</v>
      </c>
      <c r="M996" t="s">
        <v>72</v>
      </c>
      <c r="N996">
        <v>58</v>
      </c>
      <c r="O996" t="str">
        <f>VLOOKUP(N996,Клиенты_[],4,FALSE)</f>
        <v>нет</v>
      </c>
      <c r="P996" s="35">
        <f>VLOOKUP(N996,Клиенты_[],5,FALSE)</f>
        <v>44628</v>
      </c>
      <c r="Q996" s="23">
        <f t="shared" si="164"/>
        <v>517</v>
      </c>
      <c r="R996" t="str">
        <f>VLOOKUP(N996,Клиенты_[],7,FALSE)</f>
        <v>Беларусь</v>
      </c>
      <c r="S996" s="20" t="str">
        <f>VLOOKUP(N996,Клиенты_[],8,FALSE)</f>
        <v>Алина</v>
      </c>
      <c r="T996" s="20">
        <f t="shared" si="165"/>
        <v>2</v>
      </c>
      <c r="U996" s="20">
        <f t="shared" si="166"/>
        <v>263</v>
      </c>
      <c r="V996" s="20">
        <f t="shared" si="167"/>
        <v>131.5</v>
      </c>
      <c r="W996" s="20">
        <f t="shared" si="168"/>
        <v>122</v>
      </c>
      <c r="X996" s="20">
        <f t="shared" si="159"/>
        <v>0.5</v>
      </c>
    </row>
    <row r="997" spans="1:24" x14ac:dyDescent="0.3">
      <c r="A997">
        <v>743</v>
      </c>
      <c r="B997">
        <v>434</v>
      </c>
      <c r="C997" t="str">
        <f>VLOOKUP(Продажи_[[#This Row],[id товара]],Товары_[],3,FALSE)</f>
        <v>Сырная долина</v>
      </c>
      <c r="D997" t="str">
        <f>VLOOKUP(Продажи_[[#This Row],[id товара]],Товары_[],2,FALSE)</f>
        <v>Сыр</v>
      </c>
      <c r="E997" s="22">
        <v>366</v>
      </c>
      <c r="F997" s="21">
        <f t="shared" si="160"/>
        <v>262.63492063492066</v>
      </c>
      <c r="G997" s="26">
        <f t="shared" si="161"/>
        <v>0.39356944276562289</v>
      </c>
      <c r="H997" s="31">
        <f t="shared" si="162"/>
        <v>271</v>
      </c>
      <c r="I997" s="26">
        <f t="shared" si="163"/>
        <v>0.35055350553505527</v>
      </c>
      <c r="J997">
        <v>4</v>
      </c>
      <c r="K997" s="22">
        <v>1464</v>
      </c>
      <c r="L997" s="1">
        <v>45107</v>
      </c>
      <c r="M997" t="s">
        <v>70</v>
      </c>
      <c r="N997">
        <v>490</v>
      </c>
      <c r="O997" t="str">
        <f>VLOOKUP(N997,Клиенты_[],4,FALSE)</f>
        <v>нет</v>
      </c>
      <c r="P997" s="35">
        <f>VLOOKUP(N997,Клиенты_[],5,FALSE)</f>
        <v>44603</v>
      </c>
      <c r="Q997" s="23">
        <f t="shared" si="164"/>
        <v>504</v>
      </c>
      <c r="R997" t="str">
        <f>VLOOKUP(N997,Клиенты_[],7,FALSE)</f>
        <v>Россия</v>
      </c>
      <c r="S997" s="20" t="str">
        <f>VLOOKUP(N997,Клиенты_[],8,FALSE)</f>
        <v>Демид</v>
      </c>
      <c r="T997" s="20">
        <f t="shared" si="165"/>
        <v>6</v>
      </c>
      <c r="U997" s="20">
        <f t="shared" si="166"/>
        <v>6084</v>
      </c>
      <c r="V997" s="20">
        <f t="shared" si="167"/>
        <v>1014</v>
      </c>
      <c r="W997" s="20">
        <f t="shared" si="168"/>
        <v>314</v>
      </c>
      <c r="X997" s="20">
        <f t="shared" si="159"/>
        <v>0.16666666666666666</v>
      </c>
    </row>
    <row r="998" spans="1:24" x14ac:dyDescent="0.3">
      <c r="A998">
        <v>997</v>
      </c>
      <c r="B998">
        <v>423</v>
      </c>
      <c r="C998" t="str">
        <f>VLOOKUP(Продажи_[[#This Row],[id товара]],Товары_[],3,FALSE)</f>
        <v>Pringles</v>
      </c>
      <c r="D998" t="str">
        <f>VLOOKUP(Продажи_[[#This Row],[id товара]],Товары_[],2,FALSE)</f>
        <v>Чипсы</v>
      </c>
      <c r="E998" s="22">
        <v>187</v>
      </c>
      <c r="F998" s="21">
        <f t="shared" si="160"/>
        <v>273.72549019607845</v>
      </c>
      <c r="G998" s="26">
        <f t="shared" si="161"/>
        <v>-0.31683381088825224</v>
      </c>
      <c r="H998" s="31">
        <f t="shared" si="162"/>
        <v>280.23809523809524</v>
      </c>
      <c r="I998" s="26">
        <f t="shared" si="163"/>
        <v>-0.33271028037383177</v>
      </c>
      <c r="J998">
        <v>5</v>
      </c>
      <c r="K998" s="22">
        <v>935</v>
      </c>
      <c r="L998" s="1">
        <v>45247</v>
      </c>
      <c r="M998" t="s">
        <v>66</v>
      </c>
      <c r="N998">
        <v>136</v>
      </c>
      <c r="O998" t="str">
        <f>VLOOKUP(N998,Клиенты_[],4,FALSE)</f>
        <v>да</v>
      </c>
      <c r="P998" s="35">
        <f>VLOOKUP(N998,Клиенты_[],5,FALSE)</f>
        <v>44860</v>
      </c>
      <c r="Q998" s="23">
        <f t="shared" si="164"/>
        <v>387</v>
      </c>
      <c r="R998" t="str">
        <f>VLOOKUP(N998,Клиенты_[],7,FALSE)</f>
        <v>Украина</v>
      </c>
      <c r="S998" s="20" t="str">
        <f>VLOOKUP(N998,Клиенты_[],8,FALSE)</f>
        <v>Ефрем</v>
      </c>
      <c r="T998" s="20">
        <f t="shared" si="165"/>
        <v>6</v>
      </c>
      <c r="U998" s="20">
        <f t="shared" si="166"/>
        <v>5506</v>
      </c>
      <c r="V998" s="20">
        <f t="shared" si="167"/>
        <v>917.66666666666663</v>
      </c>
      <c r="W998" s="20">
        <f t="shared" si="168"/>
        <v>187</v>
      </c>
      <c r="X998" s="20">
        <f t="shared" si="159"/>
        <v>0.16666666666666666</v>
      </c>
    </row>
    <row r="999" spans="1:24" x14ac:dyDescent="0.3">
      <c r="A999">
        <v>952</v>
      </c>
      <c r="B999">
        <v>272</v>
      </c>
      <c r="C999" t="str">
        <f>VLOOKUP(Продажи_[[#This Row],[id товара]],Товары_[],3,FALSE)</f>
        <v>Ярмарка</v>
      </c>
      <c r="D999" t="str">
        <f>VLOOKUP(Продажи_[[#This Row],[id товара]],Товары_[],2,FALSE)</f>
        <v>Крупа</v>
      </c>
      <c r="E999" s="22">
        <v>353</v>
      </c>
      <c r="F999" s="21">
        <f t="shared" si="160"/>
        <v>255.11627906976744</v>
      </c>
      <c r="G999" s="26">
        <f t="shared" si="161"/>
        <v>0.38368277119416594</v>
      </c>
      <c r="H999" s="31">
        <f t="shared" si="162"/>
        <v>252.09090909090909</v>
      </c>
      <c r="I999" s="26">
        <f t="shared" si="163"/>
        <v>0.40028849621348717</v>
      </c>
      <c r="J999">
        <v>3</v>
      </c>
      <c r="K999" s="22">
        <v>1059</v>
      </c>
      <c r="L999" s="1">
        <v>44989</v>
      </c>
      <c r="M999" t="s">
        <v>83</v>
      </c>
      <c r="N999">
        <v>490</v>
      </c>
      <c r="O999" t="str">
        <f>VLOOKUP(N999,Клиенты_[],4,FALSE)</f>
        <v>нет</v>
      </c>
      <c r="P999" s="35">
        <f>VLOOKUP(N999,Клиенты_[],5,FALSE)</f>
        <v>44603</v>
      </c>
      <c r="Q999" s="23">
        <f t="shared" si="164"/>
        <v>386</v>
      </c>
      <c r="R999" t="str">
        <f>VLOOKUP(N999,Клиенты_[],7,FALSE)</f>
        <v>Россия</v>
      </c>
      <c r="S999" s="20" t="str">
        <f>VLOOKUP(N999,Клиенты_[],8,FALSE)</f>
        <v>Демид</v>
      </c>
      <c r="T999" s="20">
        <f t="shared" si="165"/>
        <v>6</v>
      </c>
      <c r="U999" s="20">
        <f t="shared" si="166"/>
        <v>6084</v>
      </c>
      <c r="V999" s="20">
        <f t="shared" si="167"/>
        <v>1014</v>
      </c>
      <c r="W999" s="20">
        <f t="shared" si="168"/>
        <v>314</v>
      </c>
      <c r="X999" s="20">
        <f t="shared" si="159"/>
        <v>0.16666666666666666</v>
      </c>
    </row>
    <row r="1000" spans="1:24" x14ac:dyDescent="0.3">
      <c r="A1000">
        <v>840</v>
      </c>
      <c r="B1000">
        <v>356</v>
      </c>
      <c r="C1000" t="str">
        <f>VLOOKUP(Продажи_[[#This Row],[id товара]],Товары_[],3,FALSE)</f>
        <v>Посиделкино</v>
      </c>
      <c r="D1000" t="str">
        <f>VLOOKUP(Продажи_[[#This Row],[id товара]],Товары_[],2,FALSE)</f>
        <v>Печенье</v>
      </c>
      <c r="E1000" s="22">
        <v>97</v>
      </c>
      <c r="F1000" s="21">
        <f t="shared" si="160"/>
        <v>283.468085106383</v>
      </c>
      <c r="G1000" s="26">
        <f t="shared" si="161"/>
        <v>-0.65780980259701272</v>
      </c>
      <c r="H1000" s="31">
        <f t="shared" si="162"/>
        <v>321.63636363636363</v>
      </c>
      <c r="I1000" s="26">
        <f t="shared" si="163"/>
        <v>-0.69841718485019788</v>
      </c>
      <c r="J1000">
        <v>2</v>
      </c>
      <c r="K1000" s="22">
        <v>194</v>
      </c>
      <c r="L1000" s="1">
        <v>45032</v>
      </c>
      <c r="M1000" t="s">
        <v>74</v>
      </c>
      <c r="N1000">
        <v>491</v>
      </c>
      <c r="O1000" t="str">
        <f>VLOOKUP(N1000,Клиенты_[],4,FALSE)</f>
        <v>да</v>
      </c>
      <c r="P1000" s="35">
        <f>VLOOKUP(N1000,Клиенты_[],5,FALSE)</f>
        <v>44752</v>
      </c>
      <c r="Q1000" s="23">
        <f t="shared" si="164"/>
        <v>280</v>
      </c>
      <c r="R1000" t="str">
        <f>VLOOKUP(N1000,Клиенты_[],7,FALSE)</f>
        <v>Россия</v>
      </c>
      <c r="S1000" s="20" t="str">
        <f>VLOOKUP(N1000,Клиенты_[],8,FALSE)</f>
        <v>Лора</v>
      </c>
      <c r="T1000" s="20">
        <f t="shared" si="165"/>
        <v>1</v>
      </c>
      <c r="U1000" s="20">
        <f t="shared" si="166"/>
        <v>194</v>
      </c>
      <c r="V1000" s="20">
        <f t="shared" si="167"/>
        <v>194</v>
      </c>
      <c r="W1000" s="20">
        <f t="shared" si="168"/>
        <v>314</v>
      </c>
      <c r="X1000" s="20">
        <f t="shared" si="159"/>
        <v>1</v>
      </c>
    </row>
    <row r="1001" spans="1:24" x14ac:dyDescent="0.3">
      <c r="A1001">
        <v>1000</v>
      </c>
      <c r="B1001">
        <v>296</v>
      </c>
      <c r="C1001" t="str">
        <f>VLOOKUP(Продажи_[[#This Row],[id товара]],Товары_[],3,FALSE)</f>
        <v>Мистраль</v>
      </c>
      <c r="D1001" t="str">
        <f>VLOOKUP(Продажи_[[#This Row],[id товара]],Товары_[],2,FALSE)</f>
        <v>Крупа</v>
      </c>
      <c r="E1001" s="22">
        <v>453</v>
      </c>
      <c r="F1001" s="21">
        <f t="shared" ref="F1001" si="169">AVERAGEIF($D:$D,D1001,$E:$E)</f>
        <v>255.11627906976744</v>
      </c>
      <c r="G1001" s="26">
        <f t="shared" ref="G1001" si="170">E1001/F1001-1</f>
        <v>0.7756608933454876</v>
      </c>
      <c r="H1001" s="31">
        <f t="shared" ref="H1001" si="171">AVERAGEIFS($E:$E,$D:$D,D1001,$C:$C,C1001)</f>
        <v>250.30769230769232</v>
      </c>
      <c r="I1001" s="26">
        <f t="shared" ref="I1001" si="172">E1001/H1001-1</f>
        <v>0.80977258758451121</v>
      </c>
      <c r="J1001">
        <v>1</v>
      </c>
      <c r="K1001" s="22">
        <v>453</v>
      </c>
      <c r="L1001" s="1">
        <v>45265</v>
      </c>
      <c r="M1001" t="s">
        <v>72</v>
      </c>
      <c r="N1001">
        <v>167</v>
      </c>
      <c r="O1001" t="str">
        <f>VLOOKUP(N1001,Клиенты_[],4,FALSE)</f>
        <v>да</v>
      </c>
      <c r="P1001" s="35">
        <f>VLOOKUP(N1001,Клиенты_[],5,FALSE)</f>
        <v>44563</v>
      </c>
      <c r="Q1001" s="23">
        <f t="shared" ref="Q1001" si="173">L1001-P1001</f>
        <v>702</v>
      </c>
      <c r="R1001" t="str">
        <f>VLOOKUP(N1001,Клиенты_[],7,FALSE)</f>
        <v>Узбекистан</v>
      </c>
      <c r="S1001" s="20" t="str">
        <f>VLOOKUP(N1001,Клиенты_[],8,FALSE)</f>
        <v>Никифор</v>
      </c>
      <c r="T1001" s="20">
        <f t="shared" ref="T1001" si="174">COUNTIF(N:N,N1001)</f>
        <v>5</v>
      </c>
      <c r="U1001" s="20">
        <f t="shared" ref="U1001" si="175">SUMIF(N:N,N1001,K:K)</f>
        <v>4243</v>
      </c>
      <c r="V1001" s="20">
        <f t="shared" ref="V1001" si="176">U1001/T1001</f>
        <v>848.6</v>
      </c>
      <c r="W1001" s="20">
        <f t="shared" ref="W1001" si="177">COUNTIF(R:R,R1001)</f>
        <v>191</v>
      </c>
      <c r="X1001" s="20">
        <f t="shared" si="159"/>
        <v>0.2</v>
      </c>
    </row>
  </sheetData>
  <conditionalFormatting sqref="G1: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3"/>
  <sheetViews>
    <sheetView workbookViewId="0">
      <selection activeCell="A2" sqref="A2:C433"/>
    </sheetView>
  </sheetViews>
  <sheetFormatPr defaultColWidth="8.88671875" defaultRowHeight="14.4" x14ac:dyDescent="0.3"/>
  <cols>
    <col min="1" max="1" width="11.44140625" customWidth="1"/>
    <col min="2" max="2" width="18.88671875" customWidth="1"/>
    <col min="3" max="3" width="13" customWidth="1"/>
  </cols>
  <sheetData>
    <row r="1" spans="1:3" x14ac:dyDescent="0.3">
      <c r="A1" s="16" t="s">
        <v>43</v>
      </c>
      <c r="B1" s="16" t="s">
        <v>86</v>
      </c>
      <c r="C1" s="16" t="s">
        <v>87</v>
      </c>
    </row>
    <row r="2" spans="1:3" x14ac:dyDescent="0.3">
      <c r="A2">
        <v>300</v>
      </c>
      <c r="B2" t="s">
        <v>88</v>
      </c>
      <c r="C2" t="s">
        <v>89</v>
      </c>
    </row>
    <row r="3" spans="1:3" x14ac:dyDescent="0.3">
      <c r="A3">
        <v>486</v>
      </c>
      <c r="B3" t="s">
        <v>90</v>
      </c>
      <c r="C3" t="s">
        <v>91</v>
      </c>
    </row>
    <row r="4" spans="1:3" x14ac:dyDescent="0.3">
      <c r="A4">
        <v>76</v>
      </c>
      <c r="B4" t="s">
        <v>92</v>
      </c>
      <c r="C4" t="s">
        <v>93</v>
      </c>
    </row>
    <row r="5" spans="1:3" x14ac:dyDescent="0.3">
      <c r="A5">
        <v>240</v>
      </c>
      <c r="B5" t="s">
        <v>94</v>
      </c>
      <c r="C5" t="s">
        <v>95</v>
      </c>
    </row>
    <row r="6" spans="1:3" x14ac:dyDescent="0.3">
      <c r="A6">
        <v>32</v>
      </c>
      <c r="B6" t="s">
        <v>96</v>
      </c>
      <c r="C6" t="s">
        <v>97</v>
      </c>
    </row>
    <row r="7" spans="1:3" x14ac:dyDescent="0.3">
      <c r="A7">
        <v>162</v>
      </c>
      <c r="B7" t="s">
        <v>98</v>
      </c>
      <c r="C7" t="s">
        <v>99</v>
      </c>
    </row>
    <row r="8" spans="1:3" x14ac:dyDescent="0.3">
      <c r="A8">
        <v>323</v>
      </c>
      <c r="B8" t="s">
        <v>100</v>
      </c>
      <c r="C8" t="s">
        <v>101</v>
      </c>
    </row>
    <row r="9" spans="1:3" x14ac:dyDescent="0.3">
      <c r="A9">
        <v>60</v>
      </c>
      <c r="B9" t="s">
        <v>102</v>
      </c>
      <c r="C9" t="s">
        <v>103</v>
      </c>
    </row>
    <row r="10" spans="1:3" x14ac:dyDescent="0.3">
      <c r="A10">
        <v>401</v>
      </c>
      <c r="B10" t="s">
        <v>104</v>
      </c>
      <c r="C10" t="s">
        <v>105</v>
      </c>
    </row>
    <row r="11" spans="1:3" x14ac:dyDescent="0.3">
      <c r="A11">
        <v>100</v>
      </c>
      <c r="B11" t="s">
        <v>106</v>
      </c>
      <c r="C11" t="s">
        <v>107</v>
      </c>
    </row>
    <row r="12" spans="1:3" x14ac:dyDescent="0.3">
      <c r="A12">
        <v>217</v>
      </c>
      <c r="B12" t="s">
        <v>108</v>
      </c>
      <c r="C12" t="s">
        <v>109</v>
      </c>
    </row>
    <row r="13" spans="1:3" x14ac:dyDescent="0.3">
      <c r="A13">
        <v>445</v>
      </c>
      <c r="B13" t="s">
        <v>88</v>
      </c>
      <c r="C13" t="s">
        <v>110</v>
      </c>
    </row>
    <row r="14" spans="1:3" x14ac:dyDescent="0.3">
      <c r="A14">
        <v>284</v>
      </c>
      <c r="B14" t="s">
        <v>108</v>
      </c>
      <c r="C14" t="s">
        <v>111</v>
      </c>
    </row>
    <row r="15" spans="1:3" x14ac:dyDescent="0.3">
      <c r="A15">
        <v>116</v>
      </c>
      <c r="B15" t="s">
        <v>90</v>
      </c>
      <c r="C15" t="s">
        <v>112</v>
      </c>
    </row>
    <row r="16" spans="1:3" x14ac:dyDescent="0.3">
      <c r="A16">
        <v>378</v>
      </c>
      <c r="B16" t="s">
        <v>98</v>
      </c>
      <c r="C16" t="s">
        <v>99</v>
      </c>
    </row>
    <row r="17" spans="1:3" x14ac:dyDescent="0.3">
      <c r="A17">
        <v>299</v>
      </c>
      <c r="B17" t="s">
        <v>104</v>
      </c>
      <c r="C17" t="s">
        <v>113</v>
      </c>
    </row>
    <row r="18" spans="1:3" x14ac:dyDescent="0.3">
      <c r="A18">
        <v>359</v>
      </c>
      <c r="B18" t="s">
        <v>108</v>
      </c>
      <c r="C18" t="s">
        <v>71</v>
      </c>
    </row>
    <row r="19" spans="1:3" x14ac:dyDescent="0.3">
      <c r="A19">
        <v>337</v>
      </c>
      <c r="B19" t="s">
        <v>94</v>
      </c>
      <c r="C19" t="s">
        <v>114</v>
      </c>
    </row>
    <row r="20" spans="1:3" x14ac:dyDescent="0.3">
      <c r="A20">
        <v>226</v>
      </c>
      <c r="B20" t="s">
        <v>115</v>
      </c>
      <c r="C20" t="s">
        <v>116</v>
      </c>
    </row>
    <row r="21" spans="1:3" x14ac:dyDescent="0.3">
      <c r="A21">
        <v>310</v>
      </c>
      <c r="B21" t="s">
        <v>94</v>
      </c>
      <c r="C21" t="s">
        <v>114</v>
      </c>
    </row>
    <row r="22" spans="1:3" x14ac:dyDescent="0.3">
      <c r="A22">
        <v>137</v>
      </c>
      <c r="B22" t="s">
        <v>117</v>
      </c>
      <c r="C22" t="s">
        <v>118</v>
      </c>
    </row>
    <row r="23" spans="1:3" x14ac:dyDescent="0.3">
      <c r="A23">
        <v>385</v>
      </c>
      <c r="B23" t="s">
        <v>94</v>
      </c>
      <c r="C23" t="s">
        <v>119</v>
      </c>
    </row>
    <row r="24" spans="1:3" x14ac:dyDescent="0.3">
      <c r="A24">
        <v>451</v>
      </c>
      <c r="B24" t="s">
        <v>120</v>
      </c>
      <c r="C24" t="s">
        <v>121</v>
      </c>
    </row>
    <row r="25" spans="1:3" x14ac:dyDescent="0.3">
      <c r="A25">
        <v>7</v>
      </c>
      <c r="B25" t="s">
        <v>115</v>
      </c>
      <c r="C25" t="s">
        <v>122</v>
      </c>
    </row>
    <row r="26" spans="1:3" x14ac:dyDescent="0.3">
      <c r="A26">
        <v>495</v>
      </c>
      <c r="B26" t="s">
        <v>104</v>
      </c>
      <c r="C26" t="s">
        <v>105</v>
      </c>
    </row>
    <row r="27" spans="1:3" x14ac:dyDescent="0.3">
      <c r="A27">
        <v>415</v>
      </c>
      <c r="B27" t="s">
        <v>123</v>
      </c>
      <c r="C27" t="s">
        <v>124</v>
      </c>
    </row>
    <row r="28" spans="1:3" x14ac:dyDescent="0.3">
      <c r="A28">
        <v>176</v>
      </c>
      <c r="B28" t="s">
        <v>88</v>
      </c>
      <c r="C28" t="s">
        <v>89</v>
      </c>
    </row>
    <row r="29" spans="1:3" x14ac:dyDescent="0.3">
      <c r="A29">
        <v>181</v>
      </c>
      <c r="B29" t="s">
        <v>125</v>
      </c>
      <c r="C29" t="s">
        <v>126</v>
      </c>
    </row>
    <row r="30" spans="1:3" x14ac:dyDescent="0.3">
      <c r="A30">
        <v>399</v>
      </c>
      <c r="B30" t="s">
        <v>127</v>
      </c>
      <c r="C30" t="s">
        <v>128</v>
      </c>
    </row>
    <row r="31" spans="1:3" x14ac:dyDescent="0.3">
      <c r="A31">
        <v>382</v>
      </c>
      <c r="B31" t="s">
        <v>96</v>
      </c>
      <c r="C31" t="s">
        <v>129</v>
      </c>
    </row>
    <row r="32" spans="1:3" x14ac:dyDescent="0.3">
      <c r="A32">
        <v>103</v>
      </c>
      <c r="B32" t="s">
        <v>100</v>
      </c>
      <c r="C32" t="s">
        <v>130</v>
      </c>
    </row>
    <row r="33" spans="1:3" x14ac:dyDescent="0.3">
      <c r="A33">
        <v>104</v>
      </c>
      <c r="B33" t="s">
        <v>106</v>
      </c>
      <c r="C33" t="s">
        <v>107</v>
      </c>
    </row>
    <row r="34" spans="1:3" x14ac:dyDescent="0.3">
      <c r="A34">
        <v>213</v>
      </c>
      <c r="B34" t="s">
        <v>88</v>
      </c>
      <c r="C34" t="s">
        <v>89</v>
      </c>
    </row>
    <row r="35" spans="1:3" x14ac:dyDescent="0.3">
      <c r="A35">
        <v>157</v>
      </c>
      <c r="B35" t="s">
        <v>115</v>
      </c>
      <c r="C35" t="s">
        <v>122</v>
      </c>
    </row>
    <row r="36" spans="1:3" x14ac:dyDescent="0.3">
      <c r="A36">
        <v>237</v>
      </c>
      <c r="B36" t="s">
        <v>131</v>
      </c>
      <c r="C36" t="s">
        <v>132</v>
      </c>
    </row>
    <row r="37" spans="1:3" x14ac:dyDescent="0.3">
      <c r="A37">
        <v>8</v>
      </c>
      <c r="B37" t="s">
        <v>94</v>
      </c>
      <c r="C37" t="s">
        <v>114</v>
      </c>
    </row>
    <row r="38" spans="1:3" x14ac:dyDescent="0.3">
      <c r="A38">
        <v>65</v>
      </c>
      <c r="B38" t="s">
        <v>127</v>
      </c>
      <c r="C38" t="s">
        <v>128</v>
      </c>
    </row>
    <row r="39" spans="1:3" x14ac:dyDescent="0.3">
      <c r="A39">
        <v>45</v>
      </c>
      <c r="B39" t="s">
        <v>98</v>
      </c>
      <c r="C39" t="s">
        <v>133</v>
      </c>
    </row>
    <row r="40" spans="1:3" x14ac:dyDescent="0.3">
      <c r="A40">
        <v>36</v>
      </c>
      <c r="B40" t="s">
        <v>94</v>
      </c>
      <c r="C40" t="s">
        <v>134</v>
      </c>
    </row>
    <row r="41" spans="1:3" x14ac:dyDescent="0.3">
      <c r="A41">
        <v>443</v>
      </c>
      <c r="B41" t="s">
        <v>102</v>
      </c>
      <c r="C41" t="s">
        <v>103</v>
      </c>
    </row>
    <row r="42" spans="1:3" x14ac:dyDescent="0.3">
      <c r="A42">
        <v>384</v>
      </c>
      <c r="B42" t="s">
        <v>88</v>
      </c>
      <c r="C42" t="s">
        <v>110</v>
      </c>
    </row>
    <row r="43" spans="1:3" x14ac:dyDescent="0.3">
      <c r="A43">
        <v>41</v>
      </c>
      <c r="B43" t="s">
        <v>120</v>
      </c>
      <c r="C43" t="s">
        <v>135</v>
      </c>
    </row>
    <row r="44" spans="1:3" x14ac:dyDescent="0.3">
      <c r="A44">
        <v>484</v>
      </c>
      <c r="B44" t="s">
        <v>92</v>
      </c>
      <c r="C44" t="s">
        <v>136</v>
      </c>
    </row>
    <row r="45" spans="1:3" x14ac:dyDescent="0.3">
      <c r="A45">
        <v>390</v>
      </c>
      <c r="B45" t="s">
        <v>98</v>
      </c>
      <c r="C45" t="s">
        <v>137</v>
      </c>
    </row>
    <row r="46" spans="1:3" x14ac:dyDescent="0.3">
      <c r="A46">
        <v>57</v>
      </c>
      <c r="B46" t="s">
        <v>92</v>
      </c>
      <c r="C46" t="s">
        <v>93</v>
      </c>
    </row>
    <row r="47" spans="1:3" x14ac:dyDescent="0.3">
      <c r="A47">
        <v>285</v>
      </c>
      <c r="B47" t="s">
        <v>94</v>
      </c>
      <c r="C47" t="s">
        <v>114</v>
      </c>
    </row>
    <row r="48" spans="1:3" x14ac:dyDescent="0.3">
      <c r="A48">
        <v>444</v>
      </c>
      <c r="B48" t="s">
        <v>106</v>
      </c>
      <c r="C48" t="s">
        <v>138</v>
      </c>
    </row>
    <row r="49" spans="1:3" x14ac:dyDescent="0.3">
      <c r="A49">
        <v>35</v>
      </c>
      <c r="B49" t="s">
        <v>139</v>
      </c>
      <c r="C49" t="s">
        <v>140</v>
      </c>
    </row>
    <row r="50" spans="1:3" x14ac:dyDescent="0.3">
      <c r="A50">
        <v>296</v>
      </c>
      <c r="B50" t="s">
        <v>139</v>
      </c>
      <c r="C50" t="s">
        <v>140</v>
      </c>
    </row>
    <row r="51" spans="1:3" x14ac:dyDescent="0.3">
      <c r="A51">
        <v>227</v>
      </c>
      <c r="B51" t="s">
        <v>94</v>
      </c>
      <c r="C51" t="s">
        <v>119</v>
      </c>
    </row>
    <row r="52" spans="1:3" x14ac:dyDescent="0.3">
      <c r="A52">
        <v>167</v>
      </c>
      <c r="B52" t="s">
        <v>108</v>
      </c>
      <c r="C52" t="s">
        <v>111</v>
      </c>
    </row>
    <row r="53" spans="1:3" x14ac:dyDescent="0.3">
      <c r="A53">
        <v>146</v>
      </c>
      <c r="B53" t="s">
        <v>98</v>
      </c>
      <c r="C53" t="s">
        <v>133</v>
      </c>
    </row>
    <row r="54" spans="1:3" x14ac:dyDescent="0.3">
      <c r="A54">
        <v>338</v>
      </c>
      <c r="B54" t="s">
        <v>115</v>
      </c>
      <c r="C54" t="s">
        <v>122</v>
      </c>
    </row>
    <row r="55" spans="1:3" x14ac:dyDescent="0.3">
      <c r="A55">
        <v>155</v>
      </c>
      <c r="B55" t="s">
        <v>106</v>
      </c>
      <c r="C55" t="s">
        <v>138</v>
      </c>
    </row>
    <row r="56" spans="1:3" x14ac:dyDescent="0.3">
      <c r="A56">
        <v>239</v>
      </c>
      <c r="B56" t="s">
        <v>106</v>
      </c>
      <c r="C56" t="s">
        <v>138</v>
      </c>
    </row>
    <row r="57" spans="1:3" x14ac:dyDescent="0.3">
      <c r="A57">
        <v>158</v>
      </c>
      <c r="B57" t="s">
        <v>88</v>
      </c>
      <c r="C57" t="s">
        <v>110</v>
      </c>
    </row>
    <row r="58" spans="1:3" x14ac:dyDescent="0.3">
      <c r="A58">
        <v>147</v>
      </c>
      <c r="B58" t="s">
        <v>131</v>
      </c>
      <c r="C58" t="s">
        <v>141</v>
      </c>
    </row>
    <row r="59" spans="1:3" x14ac:dyDescent="0.3">
      <c r="A59">
        <v>311</v>
      </c>
      <c r="B59" t="s">
        <v>94</v>
      </c>
      <c r="C59" t="s">
        <v>114</v>
      </c>
    </row>
    <row r="60" spans="1:3" x14ac:dyDescent="0.3">
      <c r="A60">
        <v>465</v>
      </c>
      <c r="B60" t="s">
        <v>106</v>
      </c>
      <c r="C60" t="s">
        <v>107</v>
      </c>
    </row>
    <row r="61" spans="1:3" x14ac:dyDescent="0.3">
      <c r="A61">
        <v>449</v>
      </c>
      <c r="B61" t="s">
        <v>108</v>
      </c>
      <c r="C61" t="s">
        <v>109</v>
      </c>
    </row>
    <row r="62" spans="1:3" x14ac:dyDescent="0.3">
      <c r="A62">
        <v>144</v>
      </c>
      <c r="B62" t="s">
        <v>94</v>
      </c>
      <c r="C62" t="s">
        <v>134</v>
      </c>
    </row>
    <row r="63" spans="1:3" x14ac:dyDescent="0.3">
      <c r="A63">
        <v>375</v>
      </c>
      <c r="B63" t="s">
        <v>94</v>
      </c>
      <c r="C63" t="s">
        <v>95</v>
      </c>
    </row>
    <row r="64" spans="1:3" x14ac:dyDescent="0.3">
      <c r="A64">
        <v>408</v>
      </c>
      <c r="B64" t="s">
        <v>106</v>
      </c>
      <c r="C64" t="s">
        <v>138</v>
      </c>
    </row>
    <row r="65" spans="1:3" x14ac:dyDescent="0.3">
      <c r="A65">
        <v>425</v>
      </c>
      <c r="B65" t="s">
        <v>90</v>
      </c>
      <c r="C65" t="s">
        <v>112</v>
      </c>
    </row>
    <row r="66" spans="1:3" x14ac:dyDescent="0.3">
      <c r="A66">
        <v>277</v>
      </c>
      <c r="B66" t="s">
        <v>104</v>
      </c>
      <c r="C66" t="s">
        <v>105</v>
      </c>
    </row>
    <row r="67" spans="1:3" x14ac:dyDescent="0.3">
      <c r="A67">
        <v>130</v>
      </c>
      <c r="B67" t="s">
        <v>90</v>
      </c>
      <c r="C67" t="s">
        <v>91</v>
      </c>
    </row>
    <row r="68" spans="1:3" x14ac:dyDescent="0.3">
      <c r="A68">
        <v>30</v>
      </c>
      <c r="B68" t="s">
        <v>123</v>
      </c>
      <c r="C68" t="s">
        <v>124</v>
      </c>
    </row>
    <row r="69" spans="1:3" x14ac:dyDescent="0.3">
      <c r="A69">
        <v>75</v>
      </c>
      <c r="B69" t="s">
        <v>92</v>
      </c>
      <c r="C69" t="s">
        <v>142</v>
      </c>
    </row>
    <row r="70" spans="1:3" x14ac:dyDescent="0.3">
      <c r="A70">
        <v>118</v>
      </c>
      <c r="B70" t="s">
        <v>88</v>
      </c>
      <c r="C70" t="s">
        <v>89</v>
      </c>
    </row>
    <row r="71" spans="1:3" x14ac:dyDescent="0.3">
      <c r="A71">
        <v>19</v>
      </c>
      <c r="B71" t="s">
        <v>108</v>
      </c>
      <c r="C71" t="s">
        <v>143</v>
      </c>
    </row>
    <row r="72" spans="1:3" x14ac:dyDescent="0.3">
      <c r="A72">
        <v>204</v>
      </c>
      <c r="B72" t="s">
        <v>92</v>
      </c>
      <c r="C72" t="s">
        <v>93</v>
      </c>
    </row>
    <row r="73" spans="1:3" x14ac:dyDescent="0.3">
      <c r="A73">
        <v>304</v>
      </c>
      <c r="B73" t="s">
        <v>131</v>
      </c>
      <c r="C73" t="s">
        <v>132</v>
      </c>
    </row>
    <row r="74" spans="1:3" x14ac:dyDescent="0.3">
      <c r="A74">
        <v>189</v>
      </c>
      <c r="B74" t="s">
        <v>127</v>
      </c>
      <c r="C74" t="s">
        <v>144</v>
      </c>
    </row>
    <row r="75" spans="1:3" x14ac:dyDescent="0.3">
      <c r="A75">
        <v>392</v>
      </c>
      <c r="B75" t="s">
        <v>102</v>
      </c>
      <c r="C75" t="s">
        <v>145</v>
      </c>
    </row>
    <row r="76" spans="1:3" x14ac:dyDescent="0.3">
      <c r="A76">
        <v>10</v>
      </c>
      <c r="B76" t="s">
        <v>98</v>
      </c>
      <c r="C76" t="s">
        <v>99</v>
      </c>
    </row>
    <row r="77" spans="1:3" x14ac:dyDescent="0.3">
      <c r="A77">
        <v>64</v>
      </c>
      <c r="B77" t="s">
        <v>146</v>
      </c>
      <c r="C77" t="s">
        <v>147</v>
      </c>
    </row>
    <row r="78" spans="1:3" x14ac:dyDescent="0.3">
      <c r="A78">
        <v>334</v>
      </c>
      <c r="B78" t="s">
        <v>125</v>
      </c>
      <c r="C78" t="s">
        <v>148</v>
      </c>
    </row>
    <row r="79" spans="1:3" x14ac:dyDescent="0.3">
      <c r="A79">
        <v>345</v>
      </c>
      <c r="B79" t="s">
        <v>131</v>
      </c>
      <c r="C79" t="s">
        <v>132</v>
      </c>
    </row>
    <row r="80" spans="1:3" x14ac:dyDescent="0.3">
      <c r="A80">
        <v>281</v>
      </c>
      <c r="B80" t="s">
        <v>104</v>
      </c>
      <c r="C80" t="s">
        <v>113</v>
      </c>
    </row>
    <row r="81" spans="1:3" x14ac:dyDescent="0.3">
      <c r="A81">
        <v>276</v>
      </c>
      <c r="B81" t="s">
        <v>146</v>
      </c>
      <c r="C81" t="s">
        <v>149</v>
      </c>
    </row>
    <row r="82" spans="1:3" x14ac:dyDescent="0.3">
      <c r="A82">
        <v>234</v>
      </c>
      <c r="B82" t="s">
        <v>104</v>
      </c>
      <c r="C82" t="s">
        <v>105</v>
      </c>
    </row>
    <row r="83" spans="1:3" x14ac:dyDescent="0.3">
      <c r="A83">
        <v>319</v>
      </c>
      <c r="B83" t="s">
        <v>106</v>
      </c>
      <c r="C83" t="s">
        <v>138</v>
      </c>
    </row>
    <row r="84" spans="1:3" x14ac:dyDescent="0.3">
      <c r="A84">
        <v>24</v>
      </c>
      <c r="B84" t="s">
        <v>106</v>
      </c>
      <c r="C84" t="s">
        <v>150</v>
      </c>
    </row>
    <row r="85" spans="1:3" x14ac:dyDescent="0.3">
      <c r="A85">
        <v>357</v>
      </c>
      <c r="B85" t="s">
        <v>108</v>
      </c>
      <c r="C85" t="s">
        <v>143</v>
      </c>
    </row>
    <row r="86" spans="1:3" x14ac:dyDescent="0.3">
      <c r="A86">
        <v>265</v>
      </c>
      <c r="B86" t="s">
        <v>108</v>
      </c>
      <c r="C86" t="s">
        <v>71</v>
      </c>
    </row>
    <row r="87" spans="1:3" x14ac:dyDescent="0.3">
      <c r="A87">
        <v>102</v>
      </c>
      <c r="B87" t="s">
        <v>92</v>
      </c>
      <c r="C87" t="s">
        <v>142</v>
      </c>
    </row>
    <row r="88" spans="1:3" x14ac:dyDescent="0.3">
      <c r="A88">
        <v>212</v>
      </c>
      <c r="B88" t="s">
        <v>123</v>
      </c>
      <c r="C88" t="s">
        <v>151</v>
      </c>
    </row>
    <row r="89" spans="1:3" x14ac:dyDescent="0.3">
      <c r="A89">
        <v>215</v>
      </c>
      <c r="B89" t="s">
        <v>98</v>
      </c>
      <c r="C89" t="s">
        <v>99</v>
      </c>
    </row>
    <row r="90" spans="1:3" x14ac:dyDescent="0.3">
      <c r="A90">
        <v>364</v>
      </c>
      <c r="B90" t="s">
        <v>88</v>
      </c>
      <c r="C90" t="s">
        <v>152</v>
      </c>
    </row>
    <row r="91" spans="1:3" x14ac:dyDescent="0.3">
      <c r="A91">
        <v>499</v>
      </c>
      <c r="B91" t="s">
        <v>92</v>
      </c>
      <c r="C91" t="s">
        <v>153</v>
      </c>
    </row>
    <row r="92" spans="1:3" x14ac:dyDescent="0.3">
      <c r="A92">
        <v>202</v>
      </c>
      <c r="B92" t="s">
        <v>96</v>
      </c>
      <c r="C92" t="s">
        <v>129</v>
      </c>
    </row>
    <row r="93" spans="1:3" x14ac:dyDescent="0.3">
      <c r="A93">
        <v>244</v>
      </c>
      <c r="B93" t="s">
        <v>108</v>
      </c>
      <c r="C93" t="s">
        <v>111</v>
      </c>
    </row>
    <row r="94" spans="1:3" x14ac:dyDescent="0.3">
      <c r="A94">
        <v>363</v>
      </c>
      <c r="B94" t="s">
        <v>127</v>
      </c>
      <c r="C94" t="s">
        <v>144</v>
      </c>
    </row>
    <row r="95" spans="1:3" x14ac:dyDescent="0.3">
      <c r="A95">
        <v>434</v>
      </c>
      <c r="B95" t="s">
        <v>115</v>
      </c>
      <c r="C95" t="s">
        <v>154</v>
      </c>
    </row>
    <row r="96" spans="1:3" x14ac:dyDescent="0.3">
      <c r="A96">
        <v>305</v>
      </c>
      <c r="B96" t="s">
        <v>92</v>
      </c>
      <c r="C96" t="s">
        <v>153</v>
      </c>
    </row>
    <row r="97" spans="1:3" x14ac:dyDescent="0.3">
      <c r="A97">
        <v>37</v>
      </c>
      <c r="B97" t="s">
        <v>90</v>
      </c>
      <c r="C97" t="s">
        <v>91</v>
      </c>
    </row>
    <row r="98" spans="1:3" x14ac:dyDescent="0.3">
      <c r="A98">
        <v>242</v>
      </c>
      <c r="B98" t="s">
        <v>96</v>
      </c>
      <c r="C98" t="s">
        <v>129</v>
      </c>
    </row>
    <row r="99" spans="1:3" x14ac:dyDescent="0.3">
      <c r="A99">
        <v>332</v>
      </c>
      <c r="B99" t="s">
        <v>104</v>
      </c>
      <c r="C99" t="s">
        <v>155</v>
      </c>
    </row>
    <row r="100" spans="1:3" x14ac:dyDescent="0.3">
      <c r="A100">
        <v>452</v>
      </c>
      <c r="B100" t="s">
        <v>117</v>
      </c>
      <c r="C100" t="s">
        <v>118</v>
      </c>
    </row>
    <row r="101" spans="1:3" x14ac:dyDescent="0.3">
      <c r="A101">
        <v>132</v>
      </c>
      <c r="B101" t="s">
        <v>100</v>
      </c>
      <c r="C101" t="s">
        <v>101</v>
      </c>
    </row>
    <row r="102" spans="1:3" x14ac:dyDescent="0.3">
      <c r="A102">
        <v>457</v>
      </c>
      <c r="B102" t="s">
        <v>98</v>
      </c>
      <c r="C102" t="s">
        <v>156</v>
      </c>
    </row>
    <row r="103" spans="1:3" x14ac:dyDescent="0.3">
      <c r="A103">
        <v>250</v>
      </c>
      <c r="B103" t="s">
        <v>117</v>
      </c>
      <c r="C103" t="s">
        <v>157</v>
      </c>
    </row>
    <row r="104" spans="1:3" x14ac:dyDescent="0.3">
      <c r="A104">
        <v>195</v>
      </c>
      <c r="B104" t="s">
        <v>127</v>
      </c>
      <c r="C104" t="s">
        <v>158</v>
      </c>
    </row>
    <row r="105" spans="1:3" x14ac:dyDescent="0.3">
      <c r="A105">
        <v>186</v>
      </c>
      <c r="B105" t="s">
        <v>115</v>
      </c>
      <c r="C105" t="s">
        <v>122</v>
      </c>
    </row>
    <row r="106" spans="1:3" x14ac:dyDescent="0.3">
      <c r="A106">
        <v>490</v>
      </c>
      <c r="B106" t="s">
        <v>115</v>
      </c>
      <c r="C106" t="s">
        <v>154</v>
      </c>
    </row>
    <row r="107" spans="1:3" x14ac:dyDescent="0.3">
      <c r="A107">
        <v>72</v>
      </c>
      <c r="B107" t="s">
        <v>131</v>
      </c>
      <c r="C107" t="s">
        <v>141</v>
      </c>
    </row>
    <row r="108" spans="1:3" x14ac:dyDescent="0.3">
      <c r="A108">
        <v>430</v>
      </c>
      <c r="B108" t="s">
        <v>104</v>
      </c>
      <c r="C108" t="s">
        <v>159</v>
      </c>
    </row>
    <row r="109" spans="1:3" x14ac:dyDescent="0.3">
      <c r="A109">
        <v>223</v>
      </c>
      <c r="B109" t="s">
        <v>104</v>
      </c>
      <c r="C109" t="s">
        <v>105</v>
      </c>
    </row>
    <row r="110" spans="1:3" x14ac:dyDescent="0.3">
      <c r="A110">
        <v>164</v>
      </c>
      <c r="B110" t="s">
        <v>125</v>
      </c>
      <c r="C110" t="s">
        <v>160</v>
      </c>
    </row>
    <row r="111" spans="1:3" x14ac:dyDescent="0.3">
      <c r="A111">
        <v>393</v>
      </c>
      <c r="B111" t="s">
        <v>100</v>
      </c>
      <c r="C111" t="s">
        <v>161</v>
      </c>
    </row>
    <row r="112" spans="1:3" x14ac:dyDescent="0.3">
      <c r="A112">
        <v>166</v>
      </c>
      <c r="B112" t="s">
        <v>98</v>
      </c>
      <c r="C112" t="s">
        <v>133</v>
      </c>
    </row>
    <row r="113" spans="1:3" x14ac:dyDescent="0.3">
      <c r="A113">
        <v>249</v>
      </c>
      <c r="B113" t="s">
        <v>104</v>
      </c>
      <c r="C113" t="s">
        <v>113</v>
      </c>
    </row>
    <row r="114" spans="1:3" x14ac:dyDescent="0.3">
      <c r="A114">
        <v>83</v>
      </c>
      <c r="B114" t="s">
        <v>98</v>
      </c>
      <c r="C114" t="s">
        <v>137</v>
      </c>
    </row>
    <row r="115" spans="1:3" x14ac:dyDescent="0.3">
      <c r="A115">
        <v>236</v>
      </c>
      <c r="B115" t="s">
        <v>92</v>
      </c>
      <c r="C115" t="s">
        <v>153</v>
      </c>
    </row>
    <row r="116" spans="1:3" x14ac:dyDescent="0.3">
      <c r="A116">
        <v>379</v>
      </c>
      <c r="B116" t="s">
        <v>106</v>
      </c>
      <c r="C116" t="s">
        <v>162</v>
      </c>
    </row>
    <row r="117" spans="1:3" x14ac:dyDescent="0.3">
      <c r="A117">
        <v>431</v>
      </c>
      <c r="B117" t="s">
        <v>96</v>
      </c>
      <c r="C117" t="s">
        <v>163</v>
      </c>
    </row>
    <row r="118" spans="1:3" x14ac:dyDescent="0.3">
      <c r="A118">
        <v>463</v>
      </c>
      <c r="B118" t="s">
        <v>102</v>
      </c>
      <c r="C118" t="s">
        <v>145</v>
      </c>
    </row>
    <row r="119" spans="1:3" x14ac:dyDescent="0.3">
      <c r="A119">
        <v>494</v>
      </c>
      <c r="B119" t="s">
        <v>115</v>
      </c>
      <c r="C119" t="s">
        <v>154</v>
      </c>
    </row>
    <row r="120" spans="1:3" x14ac:dyDescent="0.3">
      <c r="A120">
        <v>394</v>
      </c>
      <c r="B120" t="s">
        <v>102</v>
      </c>
      <c r="C120" t="s">
        <v>145</v>
      </c>
    </row>
    <row r="121" spans="1:3" x14ac:dyDescent="0.3">
      <c r="A121">
        <v>380</v>
      </c>
      <c r="B121" t="s">
        <v>131</v>
      </c>
      <c r="C121" t="s">
        <v>141</v>
      </c>
    </row>
    <row r="122" spans="1:3" x14ac:dyDescent="0.3">
      <c r="A122">
        <v>309</v>
      </c>
      <c r="B122" t="s">
        <v>131</v>
      </c>
      <c r="C122" t="s">
        <v>132</v>
      </c>
    </row>
    <row r="123" spans="1:3" x14ac:dyDescent="0.3">
      <c r="A123">
        <v>112</v>
      </c>
      <c r="B123" t="s">
        <v>125</v>
      </c>
      <c r="C123" t="s">
        <v>160</v>
      </c>
    </row>
    <row r="124" spans="1:3" x14ac:dyDescent="0.3">
      <c r="A124">
        <v>81</v>
      </c>
      <c r="B124" t="s">
        <v>104</v>
      </c>
      <c r="C124" t="s">
        <v>155</v>
      </c>
    </row>
    <row r="125" spans="1:3" x14ac:dyDescent="0.3">
      <c r="A125">
        <v>4</v>
      </c>
      <c r="B125" t="s">
        <v>120</v>
      </c>
      <c r="C125" t="s">
        <v>121</v>
      </c>
    </row>
    <row r="126" spans="1:3" x14ac:dyDescent="0.3">
      <c r="A126">
        <v>209</v>
      </c>
      <c r="B126" t="s">
        <v>127</v>
      </c>
      <c r="C126" t="s">
        <v>164</v>
      </c>
    </row>
    <row r="127" spans="1:3" x14ac:dyDescent="0.3">
      <c r="A127">
        <v>156</v>
      </c>
      <c r="B127" t="s">
        <v>117</v>
      </c>
      <c r="C127" t="s">
        <v>157</v>
      </c>
    </row>
    <row r="128" spans="1:3" x14ac:dyDescent="0.3">
      <c r="A128">
        <v>441</v>
      </c>
      <c r="B128" t="s">
        <v>104</v>
      </c>
      <c r="C128" t="s">
        <v>113</v>
      </c>
    </row>
    <row r="129" spans="1:3" x14ac:dyDescent="0.3">
      <c r="A129">
        <v>180</v>
      </c>
      <c r="B129" t="s">
        <v>123</v>
      </c>
      <c r="C129" t="s">
        <v>165</v>
      </c>
    </row>
    <row r="130" spans="1:3" x14ac:dyDescent="0.3">
      <c r="A130">
        <v>438</v>
      </c>
      <c r="B130" t="s">
        <v>102</v>
      </c>
      <c r="C130" t="s">
        <v>166</v>
      </c>
    </row>
    <row r="131" spans="1:3" x14ac:dyDescent="0.3">
      <c r="A131">
        <v>232</v>
      </c>
      <c r="B131" t="s">
        <v>125</v>
      </c>
      <c r="C131" t="s">
        <v>126</v>
      </c>
    </row>
    <row r="132" spans="1:3" x14ac:dyDescent="0.3">
      <c r="A132">
        <v>206</v>
      </c>
      <c r="B132" t="s">
        <v>125</v>
      </c>
      <c r="C132" t="s">
        <v>148</v>
      </c>
    </row>
    <row r="133" spans="1:3" x14ac:dyDescent="0.3">
      <c r="A133">
        <v>295</v>
      </c>
      <c r="B133" t="s">
        <v>92</v>
      </c>
      <c r="C133" t="s">
        <v>142</v>
      </c>
    </row>
    <row r="134" spans="1:3" x14ac:dyDescent="0.3">
      <c r="A134">
        <v>221</v>
      </c>
      <c r="B134" t="s">
        <v>123</v>
      </c>
      <c r="C134" t="s">
        <v>124</v>
      </c>
    </row>
    <row r="135" spans="1:3" x14ac:dyDescent="0.3">
      <c r="A135">
        <v>333</v>
      </c>
      <c r="B135" t="s">
        <v>100</v>
      </c>
      <c r="C135" t="s">
        <v>130</v>
      </c>
    </row>
    <row r="136" spans="1:3" x14ac:dyDescent="0.3">
      <c r="A136">
        <v>498</v>
      </c>
      <c r="B136" t="s">
        <v>125</v>
      </c>
      <c r="C136" t="s">
        <v>148</v>
      </c>
    </row>
    <row r="137" spans="1:3" x14ac:dyDescent="0.3">
      <c r="A137">
        <v>476</v>
      </c>
      <c r="B137" t="s">
        <v>100</v>
      </c>
      <c r="C137" t="s">
        <v>167</v>
      </c>
    </row>
    <row r="138" spans="1:3" x14ac:dyDescent="0.3">
      <c r="A138">
        <v>126</v>
      </c>
      <c r="B138" t="s">
        <v>88</v>
      </c>
      <c r="C138" t="s">
        <v>152</v>
      </c>
    </row>
    <row r="139" spans="1:3" x14ac:dyDescent="0.3">
      <c r="A139">
        <v>255</v>
      </c>
      <c r="B139" t="s">
        <v>102</v>
      </c>
      <c r="C139" t="s">
        <v>166</v>
      </c>
    </row>
    <row r="140" spans="1:3" x14ac:dyDescent="0.3">
      <c r="A140">
        <v>138</v>
      </c>
      <c r="B140" t="s">
        <v>115</v>
      </c>
      <c r="C140" t="s">
        <v>154</v>
      </c>
    </row>
    <row r="141" spans="1:3" x14ac:dyDescent="0.3">
      <c r="A141">
        <v>403</v>
      </c>
      <c r="B141" t="s">
        <v>104</v>
      </c>
      <c r="C141" t="s">
        <v>159</v>
      </c>
    </row>
    <row r="142" spans="1:3" x14ac:dyDescent="0.3">
      <c r="A142">
        <v>280</v>
      </c>
      <c r="B142" t="s">
        <v>115</v>
      </c>
      <c r="C142" t="s">
        <v>122</v>
      </c>
    </row>
    <row r="143" spans="1:3" x14ac:dyDescent="0.3">
      <c r="A143">
        <v>356</v>
      </c>
      <c r="B143" t="s">
        <v>92</v>
      </c>
      <c r="C143" t="s">
        <v>153</v>
      </c>
    </row>
    <row r="144" spans="1:3" x14ac:dyDescent="0.3">
      <c r="A144">
        <v>282</v>
      </c>
      <c r="B144" t="s">
        <v>120</v>
      </c>
      <c r="C144" t="s">
        <v>135</v>
      </c>
    </row>
    <row r="145" spans="1:3" x14ac:dyDescent="0.3">
      <c r="A145">
        <v>459</v>
      </c>
      <c r="B145" t="s">
        <v>139</v>
      </c>
      <c r="C145" t="s">
        <v>168</v>
      </c>
    </row>
    <row r="146" spans="1:3" x14ac:dyDescent="0.3">
      <c r="A146">
        <v>402</v>
      </c>
      <c r="B146" t="s">
        <v>127</v>
      </c>
      <c r="C146" t="s">
        <v>158</v>
      </c>
    </row>
    <row r="147" spans="1:3" x14ac:dyDescent="0.3">
      <c r="A147">
        <v>320</v>
      </c>
      <c r="B147" t="s">
        <v>131</v>
      </c>
      <c r="C147" t="s">
        <v>141</v>
      </c>
    </row>
    <row r="148" spans="1:3" x14ac:dyDescent="0.3">
      <c r="A148">
        <v>447</v>
      </c>
      <c r="B148" t="s">
        <v>106</v>
      </c>
      <c r="C148" t="s">
        <v>138</v>
      </c>
    </row>
    <row r="149" spans="1:3" x14ac:dyDescent="0.3">
      <c r="A149">
        <v>406</v>
      </c>
      <c r="B149" t="s">
        <v>98</v>
      </c>
      <c r="C149" t="s">
        <v>99</v>
      </c>
    </row>
    <row r="150" spans="1:3" x14ac:dyDescent="0.3">
      <c r="A150">
        <v>391</v>
      </c>
      <c r="B150" t="s">
        <v>100</v>
      </c>
      <c r="C150" t="s">
        <v>167</v>
      </c>
    </row>
    <row r="151" spans="1:3" x14ac:dyDescent="0.3">
      <c r="A151">
        <v>82</v>
      </c>
      <c r="B151" t="s">
        <v>115</v>
      </c>
      <c r="C151" t="s">
        <v>169</v>
      </c>
    </row>
    <row r="152" spans="1:3" x14ac:dyDescent="0.3">
      <c r="A152">
        <v>243</v>
      </c>
      <c r="B152" t="s">
        <v>120</v>
      </c>
      <c r="C152" t="s">
        <v>121</v>
      </c>
    </row>
    <row r="153" spans="1:3" x14ac:dyDescent="0.3">
      <c r="A153">
        <v>432</v>
      </c>
      <c r="B153" t="s">
        <v>94</v>
      </c>
      <c r="C153" t="s">
        <v>95</v>
      </c>
    </row>
    <row r="154" spans="1:3" x14ac:dyDescent="0.3">
      <c r="A154">
        <v>159</v>
      </c>
      <c r="B154" t="s">
        <v>139</v>
      </c>
      <c r="C154" t="s">
        <v>168</v>
      </c>
    </row>
    <row r="155" spans="1:3" x14ac:dyDescent="0.3">
      <c r="A155">
        <v>197</v>
      </c>
      <c r="B155" t="s">
        <v>92</v>
      </c>
      <c r="C155" t="s">
        <v>93</v>
      </c>
    </row>
    <row r="156" spans="1:3" x14ac:dyDescent="0.3">
      <c r="A156">
        <v>110</v>
      </c>
      <c r="B156" t="s">
        <v>94</v>
      </c>
      <c r="C156" t="s">
        <v>114</v>
      </c>
    </row>
    <row r="157" spans="1:3" x14ac:dyDescent="0.3">
      <c r="A157">
        <v>288</v>
      </c>
      <c r="B157" t="s">
        <v>115</v>
      </c>
      <c r="C157" t="s">
        <v>169</v>
      </c>
    </row>
    <row r="158" spans="1:3" x14ac:dyDescent="0.3">
      <c r="A158">
        <v>493</v>
      </c>
      <c r="B158" t="s">
        <v>96</v>
      </c>
      <c r="C158" t="s">
        <v>129</v>
      </c>
    </row>
    <row r="159" spans="1:3" x14ac:dyDescent="0.3">
      <c r="A159">
        <v>446</v>
      </c>
      <c r="B159" t="s">
        <v>123</v>
      </c>
      <c r="C159" t="s">
        <v>151</v>
      </c>
    </row>
    <row r="160" spans="1:3" x14ac:dyDescent="0.3">
      <c r="A160">
        <v>428</v>
      </c>
      <c r="B160" t="s">
        <v>131</v>
      </c>
      <c r="C160" t="s">
        <v>141</v>
      </c>
    </row>
    <row r="161" spans="1:3" x14ac:dyDescent="0.3">
      <c r="A161">
        <v>192</v>
      </c>
      <c r="B161" t="s">
        <v>108</v>
      </c>
      <c r="C161" t="s">
        <v>143</v>
      </c>
    </row>
    <row r="162" spans="1:3" x14ac:dyDescent="0.3">
      <c r="A162">
        <v>69</v>
      </c>
      <c r="B162" t="s">
        <v>123</v>
      </c>
      <c r="C162" t="s">
        <v>170</v>
      </c>
    </row>
    <row r="163" spans="1:3" x14ac:dyDescent="0.3">
      <c r="A163">
        <v>270</v>
      </c>
      <c r="B163" t="s">
        <v>90</v>
      </c>
      <c r="C163" t="s">
        <v>171</v>
      </c>
    </row>
    <row r="164" spans="1:3" x14ac:dyDescent="0.3">
      <c r="A164">
        <v>348</v>
      </c>
      <c r="B164" t="s">
        <v>123</v>
      </c>
      <c r="C164" t="s">
        <v>170</v>
      </c>
    </row>
    <row r="165" spans="1:3" x14ac:dyDescent="0.3">
      <c r="A165">
        <v>321</v>
      </c>
      <c r="B165" t="s">
        <v>108</v>
      </c>
      <c r="C165" t="s">
        <v>111</v>
      </c>
    </row>
    <row r="166" spans="1:3" x14ac:dyDescent="0.3">
      <c r="A166">
        <v>341</v>
      </c>
      <c r="B166" t="s">
        <v>94</v>
      </c>
      <c r="C166" t="s">
        <v>119</v>
      </c>
    </row>
    <row r="167" spans="1:3" x14ac:dyDescent="0.3">
      <c r="A167">
        <v>473</v>
      </c>
      <c r="B167" t="s">
        <v>127</v>
      </c>
      <c r="C167" t="s">
        <v>128</v>
      </c>
    </row>
    <row r="168" spans="1:3" x14ac:dyDescent="0.3">
      <c r="A168">
        <v>482</v>
      </c>
      <c r="B168" t="s">
        <v>139</v>
      </c>
      <c r="C168" t="s">
        <v>140</v>
      </c>
    </row>
    <row r="169" spans="1:3" x14ac:dyDescent="0.3">
      <c r="A169">
        <v>169</v>
      </c>
      <c r="B169" t="s">
        <v>117</v>
      </c>
      <c r="C169" t="s">
        <v>172</v>
      </c>
    </row>
    <row r="170" spans="1:3" x14ac:dyDescent="0.3">
      <c r="A170">
        <v>397</v>
      </c>
      <c r="B170" t="s">
        <v>106</v>
      </c>
      <c r="C170" t="s">
        <v>107</v>
      </c>
    </row>
    <row r="171" spans="1:3" x14ac:dyDescent="0.3">
      <c r="A171">
        <v>436</v>
      </c>
      <c r="B171" t="s">
        <v>96</v>
      </c>
      <c r="C171" t="s">
        <v>163</v>
      </c>
    </row>
    <row r="172" spans="1:3" x14ac:dyDescent="0.3">
      <c r="A172">
        <v>369</v>
      </c>
      <c r="B172" t="s">
        <v>125</v>
      </c>
      <c r="C172" t="s">
        <v>148</v>
      </c>
    </row>
    <row r="173" spans="1:3" x14ac:dyDescent="0.3">
      <c r="A173">
        <v>361</v>
      </c>
      <c r="B173" t="s">
        <v>108</v>
      </c>
      <c r="C173" t="s">
        <v>111</v>
      </c>
    </row>
    <row r="174" spans="1:3" x14ac:dyDescent="0.3">
      <c r="A174">
        <v>87</v>
      </c>
      <c r="B174" t="s">
        <v>102</v>
      </c>
      <c r="C174" t="s">
        <v>103</v>
      </c>
    </row>
    <row r="175" spans="1:3" x14ac:dyDescent="0.3">
      <c r="A175">
        <v>376</v>
      </c>
      <c r="B175" t="s">
        <v>131</v>
      </c>
      <c r="C175" t="s">
        <v>173</v>
      </c>
    </row>
    <row r="176" spans="1:3" x14ac:dyDescent="0.3">
      <c r="A176">
        <v>111</v>
      </c>
      <c r="B176" t="s">
        <v>88</v>
      </c>
      <c r="C176" t="s">
        <v>110</v>
      </c>
    </row>
    <row r="177" spans="1:3" x14ac:dyDescent="0.3">
      <c r="A177">
        <v>344</v>
      </c>
      <c r="B177" t="s">
        <v>98</v>
      </c>
      <c r="C177" t="s">
        <v>137</v>
      </c>
    </row>
    <row r="178" spans="1:3" x14ac:dyDescent="0.3">
      <c r="A178">
        <v>462</v>
      </c>
      <c r="B178" t="s">
        <v>120</v>
      </c>
      <c r="C178" t="s">
        <v>121</v>
      </c>
    </row>
    <row r="179" spans="1:3" x14ac:dyDescent="0.3">
      <c r="A179">
        <v>279</v>
      </c>
      <c r="B179" t="s">
        <v>139</v>
      </c>
      <c r="C179" t="s">
        <v>174</v>
      </c>
    </row>
    <row r="180" spans="1:3" x14ac:dyDescent="0.3">
      <c r="A180">
        <v>322</v>
      </c>
      <c r="B180" t="s">
        <v>139</v>
      </c>
      <c r="C180" t="s">
        <v>174</v>
      </c>
    </row>
    <row r="181" spans="1:3" x14ac:dyDescent="0.3">
      <c r="A181">
        <v>317</v>
      </c>
      <c r="B181" t="s">
        <v>98</v>
      </c>
      <c r="C181" t="s">
        <v>99</v>
      </c>
    </row>
    <row r="182" spans="1:3" x14ac:dyDescent="0.3">
      <c r="A182">
        <v>25</v>
      </c>
      <c r="B182" t="s">
        <v>123</v>
      </c>
      <c r="C182" t="s">
        <v>165</v>
      </c>
    </row>
    <row r="183" spans="1:3" x14ac:dyDescent="0.3">
      <c r="A183">
        <v>410</v>
      </c>
      <c r="B183" t="s">
        <v>123</v>
      </c>
      <c r="C183" t="s">
        <v>151</v>
      </c>
    </row>
    <row r="184" spans="1:3" x14ac:dyDescent="0.3">
      <c r="A184">
        <v>207</v>
      </c>
      <c r="B184" t="s">
        <v>88</v>
      </c>
      <c r="C184" t="s">
        <v>175</v>
      </c>
    </row>
    <row r="185" spans="1:3" x14ac:dyDescent="0.3">
      <c r="A185">
        <v>131</v>
      </c>
      <c r="B185" t="s">
        <v>98</v>
      </c>
      <c r="C185" t="s">
        <v>137</v>
      </c>
    </row>
    <row r="186" spans="1:3" x14ac:dyDescent="0.3">
      <c r="A186">
        <v>96</v>
      </c>
      <c r="B186" t="s">
        <v>90</v>
      </c>
      <c r="C186" t="s">
        <v>176</v>
      </c>
    </row>
    <row r="187" spans="1:3" x14ac:dyDescent="0.3">
      <c r="A187">
        <v>268</v>
      </c>
      <c r="B187" t="s">
        <v>120</v>
      </c>
      <c r="C187" t="s">
        <v>140</v>
      </c>
    </row>
    <row r="188" spans="1:3" x14ac:dyDescent="0.3">
      <c r="A188">
        <v>358</v>
      </c>
      <c r="B188" t="s">
        <v>131</v>
      </c>
      <c r="C188" t="s">
        <v>177</v>
      </c>
    </row>
    <row r="189" spans="1:3" x14ac:dyDescent="0.3">
      <c r="A189">
        <v>160</v>
      </c>
      <c r="B189" t="s">
        <v>139</v>
      </c>
      <c r="C189" t="s">
        <v>140</v>
      </c>
    </row>
    <row r="190" spans="1:3" x14ac:dyDescent="0.3">
      <c r="A190">
        <v>23</v>
      </c>
      <c r="B190" t="s">
        <v>100</v>
      </c>
      <c r="C190" t="s">
        <v>130</v>
      </c>
    </row>
    <row r="191" spans="1:3" x14ac:dyDescent="0.3">
      <c r="A191">
        <v>49</v>
      </c>
      <c r="B191" t="s">
        <v>120</v>
      </c>
      <c r="C191" t="s">
        <v>135</v>
      </c>
    </row>
    <row r="192" spans="1:3" x14ac:dyDescent="0.3">
      <c r="A192">
        <v>485</v>
      </c>
      <c r="B192" t="s">
        <v>94</v>
      </c>
      <c r="C192" t="s">
        <v>95</v>
      </c>
    </row>
    <row r="193" spans="1:3" x14ac:dyDescent="0.3">
      <c r="A193">
        <v>40</v>
      </c>
      <c r="B193" t="s">
        <v>146</v>
      </c>
      <c r="C193" t="s">
        <v>178</v>
      </c>
    </row>
    <row r="194" spans="1:3" x14ac:dyDescent="0.3">
      <c r="A194">
        <v>275</v>
      </c>
      <c r="B194" t="s">
        <v>115</v>
      </c>
      <c r="C194" t="s">
        <v>154</v>
      </c>
    </row>
    <row r="195" spans="1:3" x14ac:dyDescent="0.3">
      <c r="A195">
        <v>205</v>
      </c>
      <c r="B195" t="s">
        <v>94</v>
      </c>
      <c r="C195" t="s">
        <v>95</v>
      </c>
    </row>
    <row r="196" spans="1:3" x14ac:dyDescent="0.3">
      <c r="A196">
        <v>219</v>
      </c>
      <c r="B196" t="s">
        <v>106</v>
      </c>
      <c r="C196" t="s">
        <v>150</v>
      </c>
    </row>
    <row r="197" spans="1:3" x14ac:dyDescent="0.3">
      <c r="A197">
        <v>435</v>
      </c>
      <c r="B197" t="s">
        <v>108</v>
      </c>
      <c r="C197" t="s">
        <v>143</v>
      </c>
    </row>
    <row r="198" spans="1:3" x14ac:dyDescent="0.3">
      <c r="A198">
        <v>26</v>
      </c>
      <c r="B198" t="s">
        <v>108</v>
      </c>
      <c r="C198" t="s">
        <v>111</v>
      </c>
    </row>
    <row r="199" spans="1:3" x14ac:dyDescent="0.3">
      <c r="A199">
        <v>273</v>
      </c>
      <c r="B199" t="s">
        <v>131</v>
      </c>
      <c r="C199" t="s">
        <v>173</v>
      </c>
    </row>
    <row r="200" spans="1:3" x14ac:dyDescent="0.3">
      <c r="A200">
        <v>340</v>
      </c>
      <c r="B200" t="s">
        <v>115</v>
      </c>
      <c r="C200" t="s">
        <v>116</v>
      </c>
    </row>
    <row r="201" spans="1:3" x14ac:dyDescent="0.3">
      <c r="A201">
        <v>34</v>
      </c>
      <c r="B201" t="s">
        <v>139</v>
      </c>
      <c r="C201" t="s">
        <v>179</v>
      </c>
    </row>
    <row r="202" spans="1:3" x14ac:dyDescent="0.3">
      <c r="A202">
        <v>117</v>
      </c>
      <c r="B202" t="s">
        <v>94</v>
      </c>
      <c r="C202" t="s">
        <v>134</v>
      </c>
    </row>
    <row r="203" spans="1:3" x14ac:dyDescent="0.3">
      <c r="A203">
        <v>201</v>
      </c>
      <c r="B203" t="s">
        <v>92</v>
      </c>
      <c r="C203" t="s">
        <v>142</v>
      </c>
    </row>
    <row r="204" spans="1:3" x14ac:dyDescent="0.3">
      <c r="A204">
        <v>377</v>
      </c>
      <c r="B204" t="s">
        <v>146</v>
      </c>
      <c r="C204" t="s">
        <v>147</v>
      </c>
    </row>
    <row r="205" spans="1:3" x14ac:dyDescent="0.3">
      <c r="A205">
        <v>251</v>
      </c>
      <c r="B205" t="s">
        <v>96</v>
      </c>
      <c r="C205" t="s">
        <v>163</v>
      </c>
    </row>
    <row r="206" spans="1:3" x14ac:dyDescent="0.3">
      <c r="A206">
        <v>409</v>
      </c>
      <c r="B206" t="s">
        <v>117</v>
      </c>
      <c r="C206" t="s">
        <v>172</v>
      </c>
    </row>
    <row r="207" spans="1:3" x14ac:dyDescent="0.3">
      <c r="A207">
        <v>422</v>
      </c>
      <c r="B207" t="s">
        <v>102</v>
      </c>
      <c r="C207" t="s">
        <v>166</v>
      </c>
    </row>
    <row r="208" spans="1:3" x14ac:dyDescent="0.3">
      <c r="A208">
        <v>222</v>
      </c>
      <c r="B208" t="s">
        <v>125</v>
      </c>
      <c r="C208" t="s">
        <v>126</v>
      </c>
    </row>
    <row r="209" spans="1:3" x14ac:dyDescent="0.3">
      <c r="A209">
        <v>497</v>
      </c>
      <c r="B209" t="s">
        <v>131</v>
      </c>
      <c r="C209" t="s">
        <v>141</v>
      </c>
    </row>
    <row r="210" spans="1:3" x14ac:dyDescent="0.3">
      <c r="A210">
        <v>351</v>
      </c>
      <c r="B210" t="s">
        <v>123</v>
      </c>
      <c r="C210" t="s">
        <v>165</v>
      </c>
    </row>
    <row r="211" spans="1:3" x14ac:dyDescent="0.3">
      <c r="A211">
        <v>464</v>
      </c>
      <c r="B211" t="s">
        <v>115</v>
      </c>
      <c r="C211" t="s">
        <v>154</v>
      </c>
    </row>
    <row r="212" spans="1:3" x14ac:dyDescent="0.3">
      <c r="A212">
        <v>241</v>
      </c>
      <c r="B212" t="s">
        <v>146</v>
      </c>
      <c r="C212" t="s">
        <v>147</v>
      </c>
    </row>
    <row r="213" spans="1:3" x14ac:dyDescent="0.3">
      <c r="A213">
        <v>258</v>
      </c>
      <c r="B213" t="s">
        <v>100</v>
      </c>
      <c r="C213" t="s">
        <v>130</v>
      </c>
    </row>
    <row r="214" spans="1:3" x14ac:dyDescent="0.3">
      <c r="A214">
        <v>216</v>
      </c>
      <c r="B214" t="s">
        <v>102</v>
      </c>
      <c r="C214" t="s">
        <v>145</v>
      </c>
    </row>
    <row r="215" spans="1:3" x14ac:dyDescent="0.3">
      <c r="A215">
        <v>272</v>
      </c>
      <c r="B215" t="s">
        <v>139</v>
      </c>
      <c r="C215" t="s">
        <v>179</v>
      </c>
    </row>
    <row r="216" spans="1:3" x14ac:dyDescent="0.3">
      <c r="A216">
        <v>225</v>
      </c>
      <c r="B216" t="s">
        <v>90</v>
      </c>
      <c r="C216" t="s">
        <v>91</v>
      </c>
    </row>
    <row r="217" spans="1:3" x14ac:dyDescent="0.3">
      <c r="A217">
        <v>467</v>
      </c>
      <c r="B217" t="s">
        <v>94</v>
      </c>
      <c r="C217" t="s">
        <v>95</v>
      </c>
    </row>
    <row r="218" spans="1:3" x14ac:dyDescent="0.3">
      <c r="A218">
        <v>139</v>
      </c>
      <c r="B218" t="s">
        <v>106</v>
      </c>
      <c r="C218" t="s">
        <v>107</v>
      </c>
    </row>
    <row r="219" spans="1:3" x14ac:dyDescent="0.3">
      <c r="A219">
        <v>404</v>
      </c>
      <c r="B219" t="s">
        <v>106</v>
      </c>
      <c r="C219" t="s">
        <v>107</v>
      </c>
    </row>
    <row r="220" spans="1:3" x14ac:dyDescent="0.3">
      <c r="A220">
        <v>328</v>
      </c>
      <c r="B220" t="s">
        <v>123</v>
      </c>
      <c r="C220" t="s">
        <v>165</v>
      </c>
    </row>
    <row r="221" spans="1:3" x14ac:dyDescent="0.3">
      <c r="A221">
        <v>424</v>
      </c>
      <c r="B221" t="s">
        <v>92</v>
      </c>
      <c r="C221" t="s">
        <v>136</v>
      </c>
    </row>
    <row r="222" spans="1:3" x14ac:dyDescent="0.3">
      <c r="A222">
        <v>86</v>
      </c>
      <c r="B222" t="s">
        <v>88</v>
      </c>
      <c r="C222" t="s">
        <v>152</v>
      </c>
    </row>
    <row r="223" spans="1:3" x14ac:dyDescent="0.3">
      <c r="A223">
        <v>17</v>
      </c>
      <c r="B223" t="s">
        <v>102</v>
      </c>
      <c r="C223" t="s">
        <v>103</v>
      </c>
    </row>
    <row r="224" spans="1:3" x14ac:dyDescent="0.3">
      <c r="A224">
        <v>43</v>
      </c>
      <c r="B224" t="s">
        <v>92</v>
      </c>
      <c r="C224" t="s">
        <v>136</v>
      </c>
    </row>
    <row r="225" spans="1:3" x14ac:dyDescent="0.3">
      <c r="A225">
        <v>5</v>
      </c>
      <c r="B225" t="s">
        <v>94</v>
      </c>
      <c r="C225" t="s">
        <v>134</v>
      </c>
    </row>
    <row r="226" spans="1:3" x14ac:dyDescent="0.3">
      <c r="A226">
        <v>298</v>
      </c>
      <c r="B226" t="s">
        <v>139</v>
      </c>
      <c r="C226" t="s">
        <v>174</v>
      </c>
    </row>
    <row r="227" spans="1:3" x14ac:dyDescent="0.3">
      <c r="A227">
        <v>421</v>
      </c>
      <c r="B227" t="s">
        <v>104</v>
      </c>
      <c r="C227" t="s">
        <v>105</v>
      </c>
    </row>
    <row r="228" spans="1:3" x14ac:dyDescent="0.3">
      <c r="A228">
        <v>483</v>
      </c>
      <c r="B228" t="s">
        <v>146</v>
      </c>
      <c r="C228" t="s">
        <v>149</v>
      </c>
    </row>
    <row r="229" spans="1:3" x14ac:dyDescent="0.3">
      <c r="A229">
        <v>414</v>
      </c>
      <c r="B229" t="s">
        <v>117</v>
      </c>
      <c r="C229" t="s">
        <v>118</v>
      </c>
    </row>
    <row r="230" spans="1:3" x14ac:dyDescent="0.3">
      <c r="A230">
        <v>389</v>
      </c>
      <c r="B230" t="s">
        <v>104</v>
      </c>
      <c r="C230" t="s">
        <v>159</v>
      </c>
    </row>
    <row r="231" spans="1:3" x14ac:dyDescent="0.3">
      <c r="A231">
        <v>367</v>
      </c>
      <c r="B231" t="s">
        <v>146</v>
      </c>
      <c r="C231" t="s">
        <v>147</v>
      </c>
    </row>
    <row r="232" spans="1:3" x14ac:dyDescent="0.3">
      <c r="A232">
        <v>128</v>
      </c>
      <c r="B232" t="s">
        <v>108</v>
      </c>
      <c r="C232" t="s">
        <v>71</v>
      </c>
    </row>
    <row r="233" spans="1:3" x14ac:dyDescent="0.3">
      <c r="A233">
        <v>368</v>
      </c>
      <c r="B233" t="s">
        <v>115</v>
      </c>
      <c r="C233" t="s">
        <v>154</v>
      </c>
    </row>
    <row r="234" spans="1:3" x14ac:dyDescent="0.3">
      <c r="A234">
        <v>74</v>
      </c>
      <c r="B234" t="s">
        <v>146</v>
      </c>
      <c r="C234" t="s">
        <v>180</v>
      </c>
    </row>
    <row r="235" spans="1:3" x14ac:dyDescent="0.3">
      <c r="A235">
        <v>149</v>
      </c>
      <c r="B235" t="s">
        <v>131</v>
      </c>
      <c r="C235" t="s">
        <v>141</v>
      </c>
    </row>
    <row r="236" spans="1:3" x14ac:dyDescent="0.3">
      <c r="A236">
        <v>229</v>
      </c>
      <c r="B236" t="s">
        <v>108</v>
      </c>
      <c r="C236" t="s">
        <v>111</v>
      </c>
    </row>
    <row r="237" spans="1:3" x14ac:dyDescent="0.3">
      <c r="A237">
        <v>28</v>
      </c>
      <c r="B237" t="s">
        <v>139</v>
      </c>
      <c r="C237" t="s">
        <v>168</v>
      </c>
    </row>
    <row r="238" spans="1:3" x14ac:dyDescent="0.3">
      <c r="A238">
        <v>260</v>
      </c>
      <c r="B238" t="s">
        <v>90</v>
      </c>
      <c r="C238" t="s">
        <v>112</v>
      </c>
    </row>
    <row r="239" spans="1:3" x14ac:dyDescent="0.3">
      <c r="A239">
        <v>140</v>
      </c>
      <c r="B239" t="s">
        <v>120</v>
      </c>
      <c r="C239" t="s">
        <v>121</v>
      </c>
    </row>
    <row r="240" spans="1:3" x14ac:dyDescent="0.3">
      <c r="A240">
        <v>67</v>
      </c>
      <c r="B240" t="s">
        <v>106</v>
      </c>
      <c r="C240" t="s">
        <v>150</v>
      </c>
    </row>
    <row r="241" spans="1:3" x14ac:dyDescent="0.3">
      <c r="A241">
        <v>448</v>
      </c>
      <c r="B241" t="s">
        <v>106</v>
      </c>
      <c r="C241" t="s">
        <v>107</v>
      </c>
    </row>
    <row r="242" spans="1:3" x14ac:dyDescent="0.3">
      <c r="A242">
        <v>331</v>
      </c>
      <c r="B242" t="s">
        <v>90</v>
      </c>
      <c r="C242" t="s">
        <v>176</v>
      </c>
    </row>
    <row r="243" spans="1:3" x14ac:dyDescent="0.3">
      <c r="A243">
        <v>325</v>
      </c>
      <c r="B243" t="s">
        <v>98</v>
      </c>
      <c r="C243" t="s">
        <v>133</v>
      </c>
    </row>
    <row r="244" spans="1:3" x14ac:dyDescent="0.3">
      <c r="A244">
        <v>346</v>
      </c>
      <c r="B244" t="s">
        <v>104</v>
      </c>
      <c r="C244" t="s">
        <v>105</v>
      </c>
    </row>
    <row r="245" spans="1:3" x14ac:dyDescent="0.3">
      <c r="A245">
        <v>115</v>
      </c>
      <c r="B245" t="s">
        <v>115</v>
      </c>
      <c r="C245" t="s">
        <v>122</v>
      </c>
    </row>
    <row r="246" spans="1:3" x14ac:dyDescent="0.3">
      <c r="A246">
        <v>360</v>
      </c>
      <c r="B246" t="s">
        <v>90</v>
      </c>
      <c r="C246" t="s">
        <v>171</v>
      </c>
    </row>
    <row r="247" spans="1:3" x14ac:dyDescent="0.3">
      <c r="A247">
        <v>230</v>
      </c>
      <c r="B247" t="s">
        <v>98</v>
      </c>
      <c r="C247" t="s">
        <v>99</v>
      </c>
    </row>
    <row r="248" spans="1:3" x14ac:dyDescent="0.3">
      <c r="A248">
        <v>353</v>
      </c>
      <c r="B248" t="s">
        <v>94</v>
      </c>
      <c r="C248" t="s">
        <v>114</v>
      </c>
    </row>
    <row r="249" spans="1:3" x14ac:dyDescent="0.3">
      <c r="A249">
        <v>188</v>
      </c>
      <c r="B249" t="s">
        <v>125</v>
      </c>
      <c r="C249" t="s">
        <v>181</v>
      </c>
    </row>
    <row r="250" spans="1:3" x14ac:dyDescent="0.3">
      <c r="A250">
        <v>405</v>
      </c>
      <c r="B250" t="s">
        <v>127</v>
      </c>
      <c r="C250" t="s">
        <v>158</v>
      </c>
    </row>
    <row r="251" spans="1:3" x14ac:dyDescent="0.3">
      <c r="A251">
        <v>99</v>
      </c>
      <c r="B251" t="s">
        <v>96</v>
      </c>
      <c r="C251" t="s">
        <v>182</v>
      </c>
    </row>
    <row r="252" spans="1:3" x14ac:dyDescent="0.3">
      <c r="A252">
        <v>196</v>
      </c>
      <c r="B252" t="s">
        <v>131</v>
      </c>
      <c r="C252" t="s">
        <v>132</v>
      </c>
    </row>
    <row r="253" spans="1:3" x14ac:dyDescent="0.3">
      <c r="A253">
        <v>271</v>
      </c>
      <c r="B253" t="s">
        <v>115</v>
      </c>
      <c r="C253" t="s">
        <v>154</v>
      </c>
    </row>
    <row r="254" spans="1:3" x14ac:dyDescent="0.3">
      <c r="A254">
        <v>210</v>
      </c>
      <c r="B254" t="s">
        <v>146</v>
      </c>
      <c r="C254" t="s">
        <v>147</v>
      </c>
    </row>
    <row r="255" spans="1:3" x14ac:dyDescent="0.3">
      <c r="A255">
        <v>178</v>
      </c>
      <c r="B255" t="s">
        <v>106</v>
      </c>
      <c r="C255" t="s">
        <v>107</v>
      </c>
    </row>
    <row r="256" spans="1:3" x14ac:dyDescent="0.3">
      <c r="A256">
        <v>423</v>
      </c>
      <c r="B256" t="s">
        <v>123</v>
      </c>
      <c r="C256" t="s">
        <v>124</v>
      </c>
    </row>
    <row r="257" spans="1:3" x14ac:dyDescent="0.3">
      <c r="A257">
        <v>70</v>
      </c>
      <c r="B257" t="s">
        <v>120</v>
      </c>
      <c r="C257" t="s">
        <v>140</v>
      </c>
    </row>
    <row r="258" spans="1:3" x14ac:dyDescent="0.3">
      <c r="A258">
        <v>335</v>
      </c>
      <c r="B258" t="s">
        <v>127</v>
      </c>
      <c r="C258" t="s">
        <v>158</v>
      </c>
    </row>
    <row r="259" spans="1:3" x14ac:dyDescent="0.3">
      <c r="A259">
        <v>427</v>
      </c>
      <c r="B259" t="s">
        <v>127</v>
      </c>
      <c r="C259" t="s">
        <v>164</v>
      </c>
    </row>
    <row r="260" spans="1:3" x14ac:dyDescent="0.3">
      <c r="A260">
        <v>303</v>
      </c>
      <c r="B260" t="s">
        <v>117</v>
      </c>
      <c r="C260" t="s">
        <v>172</v>
      </c>
    </row>
    <row r="261" spans="1:3" x14ac:dyDescent="0.3">
      <c r="A261">
        <v>398</v>
      </c>
      <c r="B261" t="s">
        <v>98</v>
      </c>
      <c r="C261" t="s">
        <v>99</v>
      </c>
    </row>
    <row r="262" spans="1:3" x14ac:dyDescent="0.3">
      <c r="A262">
        <v>290</v>
      </c>
      <c r="B262" t="s">
        <v>88</v>
      </c>
      <c r="C262" t="s">
        <v>89</v>
      </c>
    </row>
    <row r="263" spans="1:3" x14ac:dyDescent="0.3">
      <c r="A263">
        <v>386</v>
      </c>
      <c r="B263" t="s">
        <v>139</v>
      </c>
      <c r="C263" t="s">
        <v>174</v>
      </c>
    </row>
    <row r="264" spans="1:3" x14ac:dyDescent="0.3">
      <c r="A264">
        <v>350</v>
      </c>
      <c r="B264" t="s">
        <v>117</v>
      </c>
      <c r="C264" t="s">
        <v>157</v>
      </c>
    </row>
    <row r="265" spans="1:3" x14ac:dyDescent="0.3">
      <c r="A265">
        <v>329</v>
      </c>
      <c r="B265" t="s">
        <v>90</v>
      </c>
      <c r="C265" t="s">
        <v>171</v>
      </c>
    </row>
    <row r="266" spans="1:3" x14ac:dyDescent="0.3">
      <c r="A266">
        <v>233</v>
      </c>
      <c r="B266" t="s">
        <v>106</v>
      </c>
      <c r="C266" t="s">
        <v>107</v>
      </c>
    </row>
    <row r="267" spans="1:3" x14ac:dyDescent="0.3">
      <c r="A267">
        <v>293</v>
      </c>
      <c r="B267" t="s">
        <v>131</v>
      </c>
      <c r="C267" t="s">
        <v>141</v>
      </c>
    </row>
    <row r="268" spans="1:3" x14ac:dyDescent="0.3">
      <c r="A268">
        <v>286</v>
      </c>
      <c r="B268" t="s">
        <v>106</v>
      </c>
      <c r="C268" t="s">
        <v>107</v>
      </c>
    </row>
    <row r="269" spans="1:3" x14ac:dyDescent="0.3">
      <c r="A269">
        <v>11</v>
      </c>
      <c r="B269" t="s">
        <v>127</v>
      </c>
      <c r="C269" t="s">
        <v>164</v>
      </c>
    </row>
    <row r="270" spans="1:3" x14ac:dyDescent="0.3">
      <c r="A270">
        <v>142</v>
      </c>
      <c r="B270" t="s">
        <v>117</v>
      </c>
      <c r="C270" t="s">
        <v>172</v>
      </c>
    </row>
    <row r="271" spans="1:3" x14ac:dyDescent="0.3">
      <c r="A271">
        <v>466</v>
      </c>
      <c r="B271" t="s">
        <v>117</v>
      </c>
      <c r="C271" t="s">
        <v>183</v>
      </c>
    </row>
    <row r="272" spans="1:3" x14ac:dyDescent="0.3">
      <c r="A272">
        <v>71</v>
      </c>
      <c r="B272" t="s">
        <v>92</v>
      </c>
      <c r="C272" t="s">
        <v>142</v>
      </c>
    </row>
    <row r="273" spans="1:3" x14ac:dyDescent="0.3">
      <c r="A273">
        <v>480</v>
      </c>
      <c r="B273" t="s">
        <v>125</v>
      </c>
      <c r="C273" t="s">
        <v>160</v>
      </c>
    </row>
    <row r="274" spans="1:3" x14ac:dyDescent="0.3">
      <c r="A274">
        <v>129</v>
      </c>
      <c r="B274" t="s">
        <v>108</v>
      </c>
      <c r="C274" t="s">
        <v>109</v>
      </c>
    </row>
    <row r="275" spans="1:3" x14ac:dyDescent="0.3">
      <c r="A275">
        <v>283</v>
      </c>
      <c r="B275" t="s">
        <v>131</v>
      </c>
      <c r="C275" t="s">
        <v>132</v>
      </c>
    </row>
    <row r="276" spans="1:3" x14ac:dyDescent="0.3">
      <c r="A276">
        <v>313</v>
      </c>
      <c r="B276" t="s">
        <v>131</v>
      </c>
      <c r="C276" t="s">
        <v>141</v>
      </c>
    </row>
    <row r="277" spans="1:3" x14ac:dyDescent="0.3">
      <c r="A277">
        <v>18</v>
      </c>
      <c r="B277" t="s">
        <v>100</v>
      </c>
      <c r="C277" t="s">
        <v>101</v>
      </c>
    </row>
    <row r="278" spans="1:3" x14ac:dyDescent="0.3">
      <c r="A278">
        <v>145</v>
      </c>
      <c r="B278" t="s">
        <v>96</v>
      </c>
      <c r="C278" t="s">
        <v>182</v>
      </c>
    </row>
    <row r="279" spans="1:3" x14ac:dyDescent="0.3">
      <c r="A279">
        <v>491</v>
      </c>
      <c r="B279" t="s">
        <v>96</v>
      </c>
      <c r="C279" t="s">
        <v>97</v>
      </c>
    </row>
    <row r="280" spans="1:3" x14ac:dyDescent="0.3">
      <c r="A280">
        <v>29</v>
      </c>
      <c r="B280" t="s">
        <v>90</v>
      </c>
      <c r="C280" t="s">
        <v>91</v>
      </c>
    </row>
    <row r="281" spans="1:3" x14ac:dyDescent="0.3">
      <c r="A281">
        <v>50</v>
      </c>
      <c r="B281" t="s">
        <v>98</v>
      </c>
      <c r="C281" t="s">
        <v>133</v>
      </c>
    </row>
    <row r="282" spans="1:3" x14ac:dyDescent="0.3">
      <c r="A282">
        <v>336</v>
      </c>
      <c r="B282" t="s">
        <v>123</v>
      </c>
      <c r="C282" t="s">
        <v>170</v>
      </c>
    </row>
    <row r="283" spans="1:3" x14ac:dyDescent="0.3">
      <c r="A283">
        <v>440</v>
      </c>
      <c r="B283" t="s">
        <v>117</v>
      </c>
      <c r="C283" t="s">
        <v>172</v>
      </c>
    </row>
    <row r="284" spans="1:3" x14ac:dyDescent="0.3">
      <c r="A284">
        <v>51</v>
      </c>
      <c r="B284" t="s">
        <v>146</v>
      </c>
      <c r="C284" t="s">
        <v>149</v>
      </c>
    </row>
    <row r="285" spans="1:3" x14ac:dyDescent="0.3">
      <c r="A285">
        <v>371</v>
      </c>
      <c r="B285" t="s">
        <v>88</v>
      </c>
      <c r="C285" t="s">
        <v>152</v>
      </c>
    </row>
    <row r="286" spans="1:3" x14ac:dyDescent="0.3">
      <c r="A286">
        <v>14</v>
      </c>
      <c r="B286" t="s">
        <v>98</v>
      </c>
      <c r="C286" t="s">
        <v>156</v>
      </c>
    </row>
    <row r="287" spans="1:3" x14ac:dyDescent="0.3">
      <c r="A287">
        <v>312</v>
      </c>
      <c r="B287" t="s">
        <v>127</v>
      </c>
      <c r="C287" t="s">
        <v>158</v>
      </c>
    </row>
    <row r="288" spans="1:3" x14ac:dyDescent="0.3">
      <c r="A288">
        <v>477</v>
      </c>
      <c r="B288" t="s">
        <v>94</v>
      </c>
      <c r="C288" t="s">
        <v>95</v>
      </c>
    </row>
    <row r="289" spans="1:3" x14ac:dyDescent="0.3">
      <c r="A289">
        <v>91</v>
      </c>
      <c r="B289" t="s">
        <v>115</v>
      </c>
      <c r="C289" t="s">
        <v>154</v>
      </c>
    </row>
    <row r="290" spans="1:3" x14ac:dyDescent="0.3">
      <c r="A290">
        <v>52</v>
      </c>
      <c r="B290" t="s">
        <v>90</v>
      </c>
      <c r="C290" t="s">
        <v>91</v>
      </c>
    </row>
    <row r="291" spans="1:3" x14ac:dyDescent="0.3">
      <c r="A291">
        <v>383</v>
      </c>
      <c r="B291" t="s">
        <v>117</v>
      </c>
      <c r="C291" t="s">
        <v>172</v>
      </c>
    </row>
    <row r="292" spans="1:3" x14ac:dyDescent="0.3">
      <c r="A292">
        <v>252</v>
      </c>
      <c r="B292" t="s">
        <v>104</v>
      </c>
      <c r="C292" t="s">
        <v>113</v>
      </c>
    </row>
    <row r="293" spans="1:3" x14ac:dyDescent="0.3">
      <c r="A293">
        <v>365</v>
      </c>
      <c r="B293" t="s">
        <v>108</v>
      </c>
      <c r="C293" t="s">
        <v>109</v>
      </c>
    </row>
    <row r="294" spans="1:3" x14ac:dyDescent="0.3">
      <c r="A294">
        <v>420</v>
      </c>
      <c r="B294" t="s">
        <v>127</v>
      </c>
      <c r="C294" t="s">
        <v>128</v>
      </c>
    </row>
    <row r="295" spans="1:3" x14ac:dyDescent="0.3">
      <c r="A295">
        <v>97</v>
      </c>
      <c r="B295" t="s">
        <v>92</v>
      </c>
      <c r="C295" t="s">
        <v>136</v>
      </c>
    </row>
    <row r="296" spans="1:3" x14ac:dyDescent="0.3">
      <c r="A296">
        <v>47</v>
      </c>
      <c r="B296" t="s">
        <v>108</v>
      </c>
      <c r="C296" t="s">
        <v>143</v>
      </c>
    </row>
    <row r="297" spans="1:3" x14ac:dyDescent="0.3">
      <c r="A297">
        <v>187</v>
      </c>
      <c r="B297" t="s">
        <v>94</v>
      </c>
      <c r="C297" t="s">
        <v>114</v>
      </c>
    </row>
    <row r="298" spans="1:3" x14ac:dyDescent="0.3">
      <c r="A298">
        <v>429</v>
      </c>
      <c r="B298" t="s">
        <v>139</v>
      </c>
      <c r="C298" t="s">
        <v>174</v>
      </c>
    </row>
    <row r="299" spans="1:3" x14ac:dyDescent="0.3">
      <c r="A299">
        <v>93</v>
      </c>
      <c r="B299" t="s">
        <v>104</v>
      </c>
      <c r="C299" t="s">
        <v>105</v>
      </c>
    </row>
    <row r="300" spans="1:3" x14ac:dyDescent="0.3">
      <c r="A300">
        <v>198</v>
      </c>
      <c r="B300" t="s">
        <v>108</v>
      </c>
      <c r="C300" t="s">
        <v>71</v>
      </c>
    </row>
    <row r="301" spans="1:3" x14ac:dyDescent="0.3">
      <c r="A301">
        <v>362</v>
      </c>
      <c r="B301" t="s">
        <v>127</v>
      </c>
      <c r="C301" t="s">
        <v>164</v>
      </c>
    </row>
    <row r="302" spans="1:3" x14ac:dyDescent="0.3">
      <c r="A302">
        <v>461</v>
      </c>
      <c r="B302" t="s">
        <v>117</v>
      </c>
      <c r="C302" t="s">
        <v>183</v>
      </c>
    </row>
    <row r="303" spans="1:3" x14ac:dyDescent="0.3">
      <c r="A303">
        <v>84</v>
      </c>
      <c r="B303" t="s">
        <v>102</v>
      </c>
      <c r="C303" t="s">
        <v>184</v>
      </c>
    </row>
    <row r="304" spans="1:3" x14ac:dyDescent="0.3">
      <c r="A304">
        <v>172</v>
      </c>
      <c r="B304" t="s">
        <v>117</v>
      </c>
      <c r="C304" t="s">
        <v>183</v>
      </c>
    </row>
    <row r="305" spans="1:3" x14ac:dyDescent="0.3">
      <c r="A305">
        <v>171</v>
      </c>
      <c r="B305" t="s">
        <v>104</v>
      </c>
      <c r="C305" t="s">
        <v>105</v>
      </c>
    </row>
    <row r="306" spans="1:3" x14ac:dyDescent="0.3">
      <c r="A306">
        <v>194</v>
      </c>
      <c r="B306" t="s">
        <v>90</v>
      </c>
      <c r="C306" t="s">
        <v>176</v>
      </c>
    </row>
    <row r="307" spans="1:3" x14ac:dyDescent="0.3">
      <c r="A307">
        <v>235</v>
      </c>
      <c r="B307" t="s">
        <v>127</v>
      </c>
      <c r="C307" t="s">
        <v>164</v>
      </c>
    </row>
    <row r="308" spans="1:3" x14ac:dyDescent="0.3">
      <c r="A308">
        <v>458</v>
      </c>
      <c r="B308" t="s">
        <v>94</v>
      </c>
      <c r="C308" t="s">
        <v>95</v>
      </c>
    </row>
    <row r="309" spans="1:3" x14ac:dyDescent="0.3">
      <c r="A309">
        <v>193</v>
      </c>
      <c r="B309" t="s">
        <v>90</v>
      </c>
      <c r="C309" t="s">
        <v>176</v>
      </c>
    </row>
    <row r="310" spans="1:3" x14ac:dyDescent="0.3">
      <c r="A310">
        <v>450</v>
      </c>
      <c r="B310" t="s">
        <v>127</v>
      </c>
      <c r="C310" t="s">
        <v>128</v>
      </c>
    </row>
    <row r="311" spans="1:3" x14ac:dyDescent="0.3">
      <c r="A311">
        <v>163</v>
      </c>
      <c r="B311" t="s">
        <v>90</v>
      </c>
      <c r="C311" t="s">
        <v>112</v>
      </c>
    </row>
    <row r="312" spans="1:3" x14ac:dyDescent="0.3">
      <c r="A312">
        <v>12</v>
      </c>
      <c r="B312" t="s">
        <v>94</v>
      </c>
      <c r="C312" t="s">
        <v>119</v>
      </c>
    </row>
    <row r="313" spans="1:3" x14ac:dyDescent="0.3">
      <c r="A313">
        <v>61</v>
      </c>
      <c r="B313" t="s">
        <v>106</v>
      </c>
      <c r="C313" t="s">
        <v>138</v>
      </c>
    </row>
    <row r="314" spans="1:3" x14ac:dyDescent="0.3">
      <c r="A314">
        <v>15</v>
      </c>
      <c r="B314" t="s">
        <v>88</v>
      </c>
      <c r="C314" t="s">
        <v>175</v>
      </c>
    </row>
    <row r="315" spans="1:3" x14ac:dyDescent="0.3">
      <c r="A315">
        <v>90</v>
      </c>
      <c r="B315" t="s">
        <v>102</v>
      </c>
      <c r="C315" t="s">
        <v>166</v>
      </c>
    </row>
    <row r="316" spans="1:3" x14ac:dyDescent="0.3">
      <c r="A316">
        <v>396</v>
      </c>
      <c r="B316" t="s">
        <v>125</v>
      </c>
      <c r="C316" t="s">
        <v>148</v>
      </c>
    </row>
    <row r="317" spans="1:3" x14ac:dyDescent="0.3">
      <c r="A317">
        <v>481</v>
      </c>
      <c r="B317" t="s">
        <v>123</v>
      </c>
      <c r="C317" t="s">
        <v>124</v>
      </c>
    </row>
    <row r="318" spans="1:3" x14ac:dyDescent="0.3">
      <c r="A318">
        <v>246</v>
      </c>
      <c r="B318" t="s">
        <v>115</v>
      </c>
      <c r="C318" t="s">
        <v>122</v>
      </c>
    </row>
    <row r="319" spans="1:3" x14ac:dyDescent="0.3">
      <c r="A319">
        <v>174</v>
      </c>
      <c r="B319" t="s">
        <v>104</v>
      </c>
      <c r="C319" t="s">
        <v>159</v>
      </c>
    </row>
    <row r="320" spans="1:3" x14ac:dyDescent="0.3">
      <c r="A320">
        <v>479</v>
      </c>
      <c r="B320" t="s">
        <v>96</v>
      </c>
      <c r="C320" t="s">
        <v>163</v>
      </c>
    </row>
    <row r="321" spans="1:3" x14ac:dyDescent="0.3">
      <c r="A321">
        <v>224</v>
      </c>
      <c r="B321" t="s">
        <v>123</v>
      </c>
      <c r="C321" t="s">
        <v>124</v>
      </c>
    </row>
    <row r="322" spans="1:3" x14ac:dyDescent="0.3">
      <c r="A322">
        <v>42</v>
      </c>
      <c r="B322" t="s">
        <v>120</v>
      </c>
      <c r="C322" t="s">
        <v>140</v>
      </c>
    </row>
    <row r="323" spans="1:3" x14ac:dyDescent="0.3">
      <c r="A323">
        <v>267</v>
      </c>
      <c r="B323" t="s">
        <v>96</v>
      </c>
      <c r="C323" t="s">
        <v>182</v>
      </c>
    </row>
    <row r="324" spans="1:3" x14ac:dyDescent="0.3">
      <c r="A324">
        <v>161</v>
      </c>
      <c r="B324" t="s">
        <v>125</v>
      </c>
      <c r="C324" t="s">
        <v>126</v>
      </c>
    </row>
    <row r="325" spans="1:3" x14ac:dyDescent="0.3">
      <c r="A325">
        <v>315</v>
      </c>
      <c r="B325" t="s">
        <v>106</v>
      </c>
      <c r="C325" t="s">
        <v>150</v>
      </c>
    </row>
    <row r="326" spans="1:3" x14ac:dyDescent="0.3">
      <c r="A326">
        <v>121</v>
      </c>
      <c r="B326" t="s">
        <v>123</v>
      </c>
      <c r="C326" t="s">
        <v>124</v>
      </c>
    </row>
    <row r="327" spans="1:3" x14ac:dyDescent="0.3">
      <c r="A327">
        <v>433</v>
      </c>
      <c r="B327" t="s">
        <v>100</v>
      </c>
      <c r="C327" t="s">
        <v>101</v>
      </c>
    </row>
    <row r="328" spans="1:3" x14ac:dyDescent="0.3">
      <c r="A328">
        <v>453</v>
      </c>
      <c r="B328" t="s">
        <v>94</v>
      </c>
      <c r="C328" t="s">
        <v>119</v>
      </c>
    </row>
    <row r="329" spans="1:3" x14ac:dyDescent="0.3">
      <c r="A329">
        <v>248</v>
      </c>
      <c r="B329" t="s">
        <v>131</v>
      </c>
      <c r="C329" t="s">
        <v>173</v>
      </c>
    </row>
    <row r="330" spans="1:3" x14ac:dyDescent="0.3">
      <c r="A330">
        <v>492</v>
      </c>
      <c r="B330" t="s">
        <v>100</v>
      </c>
      <c r="C330" t="s">
        <v>161</v>
      </c>
    </row>
    <row r="331" spans="1:3" x14ac:dyDescent="0.3">
      <c r="A331">
        <v>122</v>
      </c>
      <c r="B331" t="s">
        <v>117</v>
      </c>
      <c r="C331" t="s">
        <v>157</v>
      </c>
    </row>
    <row r="332" spans="1:3" x14ac:dyDescent="0.3">
      <c r="A332">
        <v>62</v>
      </c>
      <c r="B332" t="s">
        <v>100</v>
      </c>
      <c r="C332" t="s">
        <v>167</v>
      </c>
    </row>
    <row r="333" spans="1:3" x14ac:dyDescent="0.3">
      <c r="A333">
        <v>119</v>
      </c>
      <c r="B333" t="s">
        <v>92</v>
      </c>
      <c r="C333" t="s">
        <v>136</v>
      </c>
    </row>
    <row r="334" spans="1:3" x14ac:dyDescent="0.3">
      <c r="A334">
        <v>388</v>
      </c>
      <c r="B334" t="s">
        <v>100</v>
      </c>
      <c r="C334" t="s">
        <v>101</v>
      </c>
    </row>
    <row r="335" spans="1:3" x14ac:dyDescent="0.3">
      <c r="A335">
        <v>66</v>
      </c>
      <c r="B335" t="s">
        <v>102</v>
      </c>
      <c r="C335" t="s">
        <v>145</v>
      </c>
    </row>
    <row r="336" spans="1:3" x14ac:dyDescent="0.3">
      <c r="A336">
        <v>125</v>
      </c>
      <c r="B336" t="s">
        <v>120</v>
      </c>
      <c r="C336" t="s">
        <v>168</v>
      </c>
    </row>
    <row r="337" spans="1:3" x14ac:dyDescent="0.3">
      <c r="A337">
        <v>274</v>
      </c>
      <c r="B337" t="s">
        <v>125</v>
      </c>
      <c r="C337" t="s">
        <v>126</v>
      </c>
    </row>
    <row r="338" spans="1:3" x14ac:dyDescent="0.3">
      <c r="A338">
        <v>471</v>
      </c>
      <c r="B338" t="s">
        <v>96</v>
      </c>
      <c r="C338" t="s">
        <v>97</v>
      </c>
    </row>
    <row r="339" spans="1:3" x14ac:dyDescent="0.3">
      <c r="A339">
        <v>395</v>
      </c>
      <c r="B339" t="s">
        <v>90</v>
      </c>
      <c r="C339" t="s">
        <v>171</v>
      </c>
    </row>
    <row r="340" spans="1:3" x14ac:dyDescent="0.3">
      <c r="A340">
        <v>474</v>
      </c>
      <c r="B340" t="s">
        <v>125</v>
      </c>
      <c r="C340" t="s">
        <v>126</v>
      </c>
    </row>
    <row r="341" spans="1:3" x14ac:dyDescent="0.3">
      <c r="A341">
        <v>63</v>
      </c>
      <c r="B341" t="s">
        <v>100</v>
      </c>
      <c r="C341" t="s">
        <v>167</v>
      </c>
    </row>
    <row r="342" spans="1:3" x14ac:dyDescent="0.3">
      <c r="A342">
        <v>89</v>
      </c>
      <c r="B342" t="s">
        <v>131</v>
      </c>
      <c r="C342" t="s">
        <v>132</v>
      </c>
    </row>
    <row r="343" spans="1:3" x14ac:dyDescent="0.3">
      <c r="A343">
        <v>27</v>
      </c>
      <c r="B343" t="s">
        <v>94</v>
      </c>
      <c r="C343" t="s">
        <v>114</v>
      </c>
    </row>
    <row r="344" spans="1:3" x14ac:dyDescent="0.3">
      <c r="A344">
        <v>127</v>
      </c>
      <c r="B344" t="s">
        <v>96</v>
      </c>
      <c r="C344" t="s">
        <v>182</v>
      </c>
    </row>
    <row r="345" spans="1:3" x14ac:dyDescent="0.3">
      <c r="A345">
        <v>426</v>
      </c>
      <c r="B345" t="s">
        <v>92</v>
      </c>
      <c r="C345" t="s">
        <v>153</v>
      </c>
    </row>
    <row r="346" spans="1:3" x14ac:dyDescent="0.3">
      <c r="A346">
        <v>355</v>
      </c>
      <c r="B346" t="s">
        <v>102</v>
      </c>
      <c r="C346" t="s">
        <v>103</v>
      </c>
    </row>
    <row r="347" spans="1:3" x14ac:dyDescent="0.3">
      <c r="A347">
        <v>113</v>
      </c>
      <c r="B347" t="s">
        <v>98</v>
      </c>
      <c r="C347" t="s">
        <v>133</v>
      </c>
    </row>
    <row r="348" spans="1:3" x14ac:dyDescent="0.3">
      <c r="A348">
        <v>291</v>
      </c>
      <c r="B348" t="s">
        <v>100</v>
      </c>
      <c r="C348" t="s">
        <v>167</v>
      </c>
    </row>
    <row r="349" spans="1:3" x14ac:dyDescent="0.3">
      <c r="A349">
        <v>182</v>
      </c>
      <c r="B349" t="s">
        <v>90</v>
      </c>
      <c r="C349" t="s">
        <v>112</v>
      </c>
    </row>
    <row r="350" spans="1:3" x14ac:dyDescent="0.3">
      <c r="A350">
        <v>105</v>
      </c>
      <c r="B350" t="s">
        <v>117</v>
      </c>
      <c r="C350" t="s">
        <v>157</v>
      </c>
    </row>
    <row r="351" spans="1:3" x14ac:dyDescent="0.3">
      <c r="A351">
        <v>199</v>
      </c>
      <c r="B351" t="s">
        <v>94</v>
      </c>
      <c r="C351" t="s">
        <v>95</v>
      </c>
    </row>
    <row r="352" spans="1:3" x14ac:dyDescent="0.3">
      <c r="A352">
        <v>211</v>
      </c>
      <c r="B352" t="s">
        <v>96</v>
      </c>
      <c r="C352" t="s">
        <v>129</v>
      </c>
    </row>
    <row r="353" spans="1:3" x14ac:dyDescent="0.3">
      <c r="A353">
        <v>22</v>
      </c>
      <c r="B353" t="s">
        <v>131</v>
      </c>
      <c r="C353" t="s">
        <v>141</v>
      </c>
    </row>
    <row r="354" spans="1:3" x14ac:dyDescent="0.3">
      <c r="A354">
        <v>150</v>
      </c>
      <c r="B354" t="s">
        <v>100</v>
      </c>
      <c r="C354" t="s">
        <v>101</v>
      </c>
    </row>
    <row r="355" spans="1:3" x14ac:dyDescent="0.3">
      <c r="A355">
        <v>191</v>
      </c>
      <c r="B355" t="s">
        <v>146</v>
      </c>
      <c r="C355" t="s">
        <v>147</v>
      </c>
    </row>
    <row r="356" spans="1:3" x14ac:dyDescent="0.3">
      <c r="A356">
        <v>245</v>
      </c>
      <c r="B356" t="s">
        <v>88</v>
      </c>
      <c r="C356" t="s">
        <v>89</v>
      </c>
    </row>
    <row r="357" spans="1:3" x14ac:dyDescent="0.3">
      <c r="A357">
        <v>154</v>
      </c>
      <c r="B357" t="s">
        <v>96</v>
      </c>
      <c r="C357" t="s">
        <v>97</v>
      </c>
    </row>
    <row r="358" spans="1:3" x14ac:dyDescent="0.3">
      <c r="A358">
        <v>266</v>
      </c>
      <c r="B358" t="s">
        <v>100</v>
      </c>
      <c r="C358" t="s">
        <v>101</v>
      </c>
    </row>
    <row r="359" spans="1:3" x14ac:dyDescent="0.3">
      <c r="A359">
        <v>143</v>
      </c>
      <c r="B359" t="s">
        <v>88</v>
      </c>
      <c r="C359" t="s">
        <v>175</v>
      </c>
    </row>
    <row r="360" spans="1:3" x14ac:dyDescent="0.3">
      <c r="A360">
        <v>475</v>
      </c>
      <c r="B360" t="s">
        <v>127</v>
      </c>
      <c r="C360" t="s">
        <v>164</v>
      </c>
    </row>
    <row r="361" spans="1:3" x14ac:dyDescent="0.3">
      <c r="A361">
        <v>292</v>
      </c>
      <c r="B361" t="s">
        <v>146</v>
      </c>
      <c r="C361" t="s">
        <v>149</v>
      </c>
    </row>
    <row r="362" spans="1:3" x14ac:dyDescent="0.3">
      <c r="A362">
        <v>307</v>
      </c>
      <c r="B362" t="s">
        <v>115</v>
      </c>
      <c r="C362" t="s">
        <v>116</v>
      </c>
    </row>
    <row r="363" spans="1:3" x14ac:dyDescent="0.3">
      <c r="A363">
        <v>39</v>
      </c>
      <c r="B363" t="s">
        <v>115</v>
      </c>
      <c r="C363" t="s">
        <v>154</v>
      </c>
    </row>
    <row r="364" spans="1:3" x14ac:dyDescent="0.3">
      <c r="A364">
        <v>316</v>
      </c>
      <c r="B364" t="s">
        <v>94</v>
      </c>
      <c r="C364" t="s">
        <v>95</v>
      </c>
    </row>
    <row r="365" spans="1:3" x14ac:dyDescent="0.3">
      <c r="A365">
        <v>228</v>
      </c>
      <c r="B365" t="s">
        <v>120</v>
      </c>
      <c r="C365" t="s">
        <v>140</v>
      </c>
    </row>
    <row r="366" spans="1:3" x14ac:dyDescent="0.3">
      <c r="A366">
        <v>269</v>
      </c>
      <c r="B366" t="s">
        <v>88</v>
      </c>
      <c r="C366" t="s">
        <v>152</v>
      </c>
    </row>
    <row r="367" spans="1:3" x14ac:dyDescent="0.3">
      <c r="A367">
        <v>151</v>
      </c>
      <c r="B367" t="s">
        <v>125</v>
      </c>
      <c r="C367" t="s">
        <v>160</v>
      </c>
    </row>
    <row r="368" spans="1:3" x14ac:dyDescent="0.3">
      <c r="A368">
        <v>101</v>
      </c>
      <c r="B368" t="s">
        <v>104</v>
      </c>
      <c r="C368" t="s">
        <v>159</v>
      </c>
    </row>
    <row r="369" spans="1:3" x14ac:dyDescent="0.3">
      <c r="A369">
        <v>411</v>
      </c>
      <c r="B369" t="s">
        <v>127</v>
      </c>
      <c r="C369" t="s">
        <v>128</v>
      </c>
    </row>
    <row r="370" spans="1:3" x14ac:dyDescent="0.3">
      <c r="A370">
        <v>381</v>
      </c>
      <c r="B370" t="s">
        <v>100</v>
      </c>
      <c r="C370" t="s">
        <v>161</v>
      </c>
    </row>
    <row r="371" spans="1:3" x14ac:dyDescent="0.3">
      <c r="A371">
        <v>400</v>
      </c>
      <c r="B371" t="s">
        <v>125</v>
      </c>
      <c r="C371" t="s">
        <v>160</v>
      </c>
    </row>
    <row r="372" spans="1:3" x14ac:dyDescent="0.3">
      <c r="A372">
        <v>55</v>
      </c>
      <c r="B372" t="s">
        <v>139</v>
      </c>
      <c r="C372" t="s">
        <v>168</v>
      </c>
    </row>
    <row r="373" spans="1:3" x14ac:dyDescent="0.3">
      <c r="A373">
        <v>372</v>
      </c>
      <c r="B373" t="s">
        <v>102</v>
      </c>
      <c r="C373" t="s">
        <v>145</v>
      </c>
    </row>
    <row r="374" spans="1:3" x14ac:dyDescent="0.3">
      <c r="A374">
        <v>80</v>
      </c>
      <c r="B374" t="s">
        <v>131</v>
      </c>
      <c r="C374" t="s">
        <v>173</v>
      </c>
    </row>
    <row r="375" spans="1:3" x14ac:dyDescent="0.3">
      <c r="A375">
        <v>413</v>
      </c>
      <c r="B375" t="s">
        <v>102</v>
      </c>
      <c r="C375" t="s">
        <v>103</v>
      </c>
    </row>
    <row r="376" spans="1:3" x14ac:dyDescent="0.3">
      <c r="A376">
        <v>46</v>
      </c>
      <c r="B376" t="s">
        <v>106</v>
      </c>
      <c r="C376" t="s">
        <v>162</v>
      </c>
    </row>
    <row r="377" spans="1:3" x14ac:dyDescent="0.3">
      <c r="A377">
        <v>1</v>
      </c>
      <c r="B377" t="s">
        <v>139</v>
      </c>
      <c r="C377" t="s">
        <v>179</v>
      </c>
    </row>
    <row r="378" spans="1:3" x14ac:dyDescent="0.3">
      <c r="A378">
        <v>478</v>
      </c>
      <c r="B378" t="s">
        <v>131</v>
      </c>
      <c r="C378" t="s">
        <v>132</v>
      </c>
    </row>
    <row r="379" spans="1:3" x14ac:dyDescent="0.3">
      <c r="A379">
        <v>456</v>
      </c>
      <c r="B379" t="s">
        <v>146</v>
      </c>
      <c r="C379" t="s">
        <v>147</v>
      </c>
    </row>
    <row r="380" spans="1:3" x14ac:dyDescent="0.3">
      <c r="A380">
        <v>38</v>
      </c>
      <c r="B380" t="s">
        <v>131</v>
      </c>
      <c r="C380" t="s">
        <v>132</v>
      </c>
    </row>
    <row r="381" spans="1:3" x14ac:dyDescent="0.3">
      <c r="A381">
        <v>134</v>
      </c>
      <c r="B381" t="s">
        <v>100</v>
      </c>
      <c r="C381" t="s">
        <v>101</v>
      </c>
    </row>
    <row r="382" spans="1:3" x14ac:dyDescent="0.3">
      <c r="A382">
        <v>77</v>
      </c>
      <c r="B382" t="s">
        <v>94</v>
      </c>
      <c r="C382" t="s">
        <v>114</v>
      </c>
    </row>
    <row r="383" spans="1:3" x14ac:dyDescent="0.3">
      <c r="A383">
        <v>455</v>
      </c>
      <c r="B383" t="s">
        <v>90</v>
      </c>
      <c r="C383" t="s">
        <v>171</v>
      </c>
    </row>
    <row r="384" spans="1:3" x14ac:dyDescent="0.3">
      <c r="A384">
        <v>218</v>
      </c>
      <c r="B384" t="s">
        <v>146</v>
      </c>
      <c r="C384" t="s">
        <v>149</v>
      </c>
    </row>
    <row r="385" spans="1:3" x14ac:dyDescent="0.3">
      <c r="A385">
        <v>263</v>
      </c>
      <c r="B385" t="s">
        <v>106</v>
      </c>
      <c r="C385" t="s">
        <v>162</v>
      </c>
    </row>
    <row r="386" spans="1:3" x14ac:dyDescent="0.3">
      <c r="A386">
        <v>254</v>
      </c>
      <c r="B386" t="s">
        <v>90</v>
      </c>
      <c r="C386" t="s">
        <v>91</v>
      </c>
    </row>
    <row r="387" spans="1:3" x14ac:dyDescent="0.3">
      <c r="A387">
        <v>370</v>
      </c>
      <c r="B387" t="s">
        <v>98</v>
      </c>
      <c r="C387" t="s">
        <v>99</v>
      </c>
    </row>
    <row r="388" spans="1:3" x14ac:dyDescent="0.3">
      <c r="A388">
        <v>301</v>
      </c>
      <c r="B388" t="s">
        <v>117</v>
      </c>
      <c r="C388" t="s">
        <v>118</v>
      </c>
    </row>
    <row r="389" spans="1:3" x14ac:dyDescent="0.3">
      <c r="A389">
        <v>259</v>
      </c>
      <c r="B389" t="s">
        <v>106</v>
      </c>
      <c r="C389" t="s">
        <v>107</v>
      </c>
    </row>
    <row r="390" spans="1:3" x14ac:dyDescent="0.3">
      <c r="A390">
        <v>468</v>
      </c>
      <c r="B390" t="s">
        <v>106</v>
      </c>
      <c r="C390" t="s">
        <v>150</v>
      </c>
    </row>
    <row r="391" spans="1:3" x14ac:dyDescent="0.3">
      <c r="A391">
        <v>200</v>
      </c>
      <c r="B391" t="s">
        <v>123</v>
      </c>
      <c r="C391" t="s">
        <v>170</v>
      </c>
    </row>
    <row r="392" spans="1:3" x14ac:dyDescent="0.3">
      <c r="A392">
        <v>354</v>
      </c>
      <c r="B392" t="s">
        <v>104</v>
      </c>
      <c r="C392" t="s">
        <v>113</v>
      </c>
    </row>
    <row r="393" spans="1:3" x14ac:dyDescent="0.3">
      <c r="A393">
        <v>460</v>
      </c>
      <c r="B393" t="s">
        <v>102</v>
      </c>
      <c r="C393" t="s">
        <v>184</v>
      </c>
    </row>
    <row r="394" spans="1:3" x14ac:dyDescent="0.3">
      <c r="A394">
        <v>184</v>
      </c>
      <c r="B394" t="s">
        <v>131</v>
      </c>
      <c r="C394" t="s">
        <v>177</v>
      </c>
    </row>
    <row r="395" spans="1:3" x14ac:dyDescent="0.3">
      <c r="A395">
        <v>308</v>
      </c>
      <c r="B395" t="s">
        <v>131</v>
      </c>
      <c r="C395" t="s">
        <v>141</v>
      </c>
    </row>
    <row r="396" spans="1:3" x14ac:dyDescent="0.3">
      <c r="A396">
        <v>407</v>
      </c>
      <c r="B396" t="s">
        <v>131</v>
      </c>
      <c r="C396" t="s">
        <v>177</v>
      </c>
    </row>
    <row r="397" spans="1:3" x14ac:dyDescent="0.3">
      <c r="A397">
        <v>148</v>
      </c>
      <c r="B397" t="s">
        <v>98</v>
      </c>
      <c r="C397" t="s">
        <v>99</v>
      </c>
    </row>
    <row r="398" spans="1:3" x14ac:dyDescent="0.3">
      <c r="A398">
        <v>152</v>
      </c>
      <c r="B398" t="s">
        <v>92</v>
      </c>
      <c r="C398" t="s">
        <v>142</v>
      </c>
    </row>
    <row r="399" spans="1:3" x14ac:dyDescent="0.3">
      <c r="A399">
        <v>326</v>
      </c>
      <c r="B399" t="s">
        <v>139</v>
      </c>
      <c r="C399" t="s">
        <v>174</v>
      </c>
    </row>
    <row r="400" spans="1:3" x14ac:dyDescent="0.3">
      <c r="A400">
        <v>352</v>
      </c>
      <c r="B400" t="s">
        <v>106</v>
      </c>
      <c r="C400" t="s">
        <v>138</v>
      </c>
    </row>
    <row r="401" spans="1:3" x14ac:dyDescent="0.3">
      <c r="A401">
        <v>44</v>
      </c>
      <c r="B401" t="s">
        <v>125</v>
      </c>
      <c r="C401" t="s">
        <v>160</v>
      </c>
    </row>
    <row r="402" spans="1:3" x14ac:dyDescent="0.3">
      <c r="A402">
        <v>183</v>
      </c>
      <c r="B402" t="s">
        <v>131</v>
      </c>
      <c r="C402" t="s">
        <v>141</v>
      </c>
    </row>
    <row r="403" spans="1:3" x14ac:dyDescent="0.3">
      <c r="A403">
        <v>88</v>
      </c>
      <c r="B403" t="s">
        <v>139</v>
      </c>
      <c r="C403" t="s">
        <v>140</v>
      </c>
    </row>
    <row r="404" spans="1:3" x14ac:dyDescent="0.3">
      <c r="A404">
        <v>347</v>
      </c>
      <c r="B404" t="s">
        <v>94</v>
      </c>
      <c r="C404" t="s">
        <v>114</v>
      </c>
    </row>
    <row r="405" spans="1:3" x14ac:dyDescent="0.3">
      <c r="A405">
        <v>342</v>
      </c>
      <c r="B405" t="s">
        <v>96</v>
      </c>
      <c r="C405" t="s">
        <v>129</v>
      </c>
    </row>
    <row r="406" spans="1:3" x14ac:dyDescent="0.3">
      <c r="A406">
        <v>59</v>
      </c>
      <c r="B406" t="s">
        <v>88</v>
      </c>
      <c r="C406" t="s">
        <v>89</v>
      </c>
    </row>
    <row r="407" spans="1:3" x14ac:dyDescent="0.3">
      <c r="A407">
        <v>16</v>
      </c>
      <c r="B407" t="s">
        <v>115</v>
      </c>
      <c r="C407" t="s">
        <v>154</v>
      </c>
    </row>
    <row r="408" spans="1:3" x14ac:dyDescent="0.3">
      <c r="A408">
        <v>220</v>
      </c>
      <c r="B408" t="s">
        <v>104</v>
      </c>
      <c r="C408" t="s">
        <v>155</v>
      </c>
    </row>
    <row r="409" spans="1:3" x14ac:dyDescent="0.3">
      <c r="A409">
        <v>439</v>
      </c>
      <c r="B409" t="s">
        <v>98</v>
      </c>
      <c r="C409" t="s">
        <v>133</v>
      </c>
    </row>
    <row r="410" spans="1:3" x14ac:dyDescent="0.3">
      <c r="A410">
        <v>437</v>
      </c>
      <c r="B410" t="s">
        <v>104</v>
      </c>
      <c r="C410" t="s">
        <v>155</v>
      </c>
    </row>
    <row r="411" spans="1:3" x14ac:dyDescent="0.3">
      <c r="A411">
        <v>73</v>
      </c>
      <c r="B411" t="s">
        <v>127</v>
      </c>
      <c r="C411" t="s">
        <v>144</v>
      </c>
    </row>
    <row r="412" spans="1:3" x14ac:dyDescent="0.3">
      <c r="A412">
        <v>208</v>
      </c>
      <c r="B412" t="s">
        <v>131</v>
      </c>
      <c r="C412" t="s">
        <v>177</v>
      </c>
    </row>
    <row r="413" spans="1:3" x14ac:dyDescent="0.3">
      <c r="A413">
        <v>6</v>
      </c>
      <c r="B413" t="s">
        <v>117</v>
      </c>
      <c r="C413" t="s">
        <v>157</v>
      </c>
    </row>
    <row r="414" spans="1:3" x14ac:dyDescent="0.3">
      <c r="A414">
        <v>318</v>
      </c>
      <c r="B414" t="s">
        <v>125</v>
      </c>
      <c r="C414" t="s">
        <v>148</v>
      </c>
    </row>
    <row r="415" spans="1:3" x14ac:dyDescent="0.3">
      <c r="A415">
        <v>327</v>
      </c>
      <c r="B415" t="s">
        <v>146</v>
      </c>
      <c r="C415" t="s">
        <v>180</v>
      </c>
    </row>
    <row r="416" spans="1:3" x14ac:dyDescent="0.3">
      <c r="A416">
        <v>416</v>
      </c>
      <c r="B416" t="s">
        <v>100</v>
      </c>
      <c r="C416" t="s">
        <v>101</v>
      </c>
    </row>
    <row r="417" spans="1:3" x14ac:dyDescent="0.3">
      <c r="A417">
        <v>374</v>
      </c>
      <c r="B417" t="s">
        <v>102</v>
      </c>
      <c r="C417" t="s">
        <v>184</v>
      </c>
    </row>
    <row r="418" spans="1:3" x14ac:dyDescent="0.3">
      <c r="A418">
        <v>289</v>
      </c>
      <c r="B418" t="s">
        <v>98</v>
      </c>
      <c r="C418" t="s">
        <v>133</v>
      </c>
    </row>
    <row r="419" spans="1:3" x14ac:dyDescent="0.3">
      <c r="A419">
        <v>173</v>
      </c>
      <c r="B419" t="s">
        <v>98</v>
      </c>
      <c r="C419" t="s">
        <v>99</v>
      </c>
    </row>
    <row r="420" spans="1:3" x14ac:dyDescent="0.3">
      <c r="A420">
        <v>114</v>
      </c>
      <c r="B420" t="s">
        <v>115</v>
      </c>
      <c r="C420" t="s">
        <v>154</v>
      </c>
    </row>
    <row r="421" spans="1:3" x14ac:dyDescent="0.3">
      <c r="A421">
        <v>170</v>
      </c>
      <c r="B421" t="s">
        <v>131</v>
      </c>
      <c r="C421" t="s">
        <v>177</v>
      </c>
    </row>
    <row r="422" spans="1:3" x14ac:dyDescent="0.3">
      <c r="A422">
        <v>9</v>
      </c>
      <c r="B422" t="s">
        <v>106</v>
      </c>
      <c r="C422" t="s">
        <v>150</v>
      </c>
    </row>
    <row r="423" spans="1:3" x14ac:dyDescent="0.3">
      <c r="A423">
        <v>302</v>
      </c>
      <c r="B423" t="s">
        <v>125</v>
      </c>
      <c r="C423" t="s">
        <v>148</v>
      </c>
    </row>
    <row r="424" spans="1:3" x14ac:dyDescent="0.3">
      <c r="A424">
        <v>48</v>
      </c>
      <c r="B424" t="s">
        <v>117</v>
      </c>
      <c r="C424" t="s">
        <v>172</v>
      </c>
    </row>
    <row r="425" spans="1:3" x14ac:dyDescent="0.3">
      <c r="A425">
        <v>3</v>
      </c>
      <c r="B425" t="s">
        <v>139</v>
      </c>
      <c r="C425" t="s">
        <v>179</v>
      </c>
    </row>
    <row r="426" spans="1:3" x14ac:dyDescent="0.3">
      <c r="A426">
        <v>168</v>
      </c>
      <c r="B426" t="s">
        <v>139</v>
      </c>
      <c r="C426" t="s">
        <v>179</v>
      </c>
    </row>
    <row r="427" spans="1:3" x14ac:dyDescent="0.3">
      <c r="A427">
        <v>13</v>
      </c>
      <c r="B427" t="s">
        <v>94</v>
      </c>
      <c r="C427" t="s">
        <v>114</v>
      </c>
    </row>
    <row r="428" spans="1:3" x14ac:dyDescent="0.3">
      <c r="A428">
        <v>141</v>
      </c>
      <c r="B428" t="s">
        <v>117</v>
      </c>
      <c r="C428" t="s">
        <v>172</v>
      </c>
    </row>
    <row r="429" spans="1:3" x14ac:dyDescent="0.3">
      <c r="A429">
        <v>120</v>
      </c>
      <c r="B429" t="s">
        <v>127</v>
      </c>
      <c r="C429" t="s">
        <v>144</v>
      </c>
    </row>
    <row r="430" spans="1:3" x14ac:dyDescent="0.3">
      <c r="A430">
        <v>418</v>
      </c>
      <c r="B430" t="s">
        <v>117</v>
      </c>
      <c r="C430" t="s">
        <v>183</v>
      </c>
    </row>
    <row r="431" spans="1:3" x14ac:dyDescent="0.3">
      <c r="A431">
        <v>294</v>
      </c>
      <c r="B431" t="s">
        <v>98</v>
      </c>
      <c r="C431" t="s">
        <v>99</v>
      </c>
    </row>
    <row r="432" spans="1:3" x14ac:dyDescent="0.3">
      <c r="A432">
        <v>175</v>
      </c>
      <c r="B432" t="s">
        <v>96</v>
      </c>
      <c r="C432" t="s">
        <v>182</v>
      </c>
    </row>
    <row r="433" spans="1:3" x14ac:dyDescent="0.3">
      <c r="A433">
        <v>469</v>
      </c>
      <c r="B433" t="s">
        <v>88</v>
      </c>
      <c r="C433" t="s">
        <v>110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5"/>
  <sheetViews>
    <sheetView workbookViewId="0">
      <selection activeCell="D1" sqref="D1"/>
    </sheetView>
  </sheetViews>
  <sheetFormatPr defaultColWidth="8.88671875" defaultRowHeight="14.4" x14ac:dyDescent="0.3"/>
  <cols>
    <col min="1" max="1" width="12.6640625" customWidth="1"/>
    <col min="2" max="2" width="26.5546875" customWidth="1"/>
    <col min="3" max="3" width="40.44140625" customWidth="1"/>
    <col min="4" max="4" width="32.5546875" customWidth="1"/>
    <col min="5" max="5" width="27.109375" customWidth="1"/>
    <col min="6" max="6" width="10.109375" customWidth="1"/>
    <col min="7" max="7" width="14.6640625" customWidth="1"/>
    <col min="8" max="8" width="10.44140625" style="33" bestFit="1" customWidth="1"/>
    <col min="9" max="9" width="12.6640625" customWidth="1"/>
    <col min="10" max="10" width="13.44140625" style="22" customWidth="1"/>
  </cols>
  <sheetData>
    <row r="1" spans="1:10" x14ac:dyDescent="0.3">
      <c r="A1" s="15" t="s">
        <v>55</v>
      </c>
      <c r="B1" s="15" t="s">
        <v>185</v>
      </c>
      <c r="C1" s="15" t="s">
        <v>186</v>
      </c>
      <c r="D1" s="15" t="s">
        <v>187</v>
      </c>
      <c r="E1" s="15" t="s">
        <v>57</v>
      </c>
      <c r="F1" s="15" t="s">
        <v>188</v>
      </c>
      <c r="G1" s="15" t="s">
        <v>59</v>
      </c>
      <c r="H1" s="15" t="s">
        <v>189</v>
      </c>
      <c r="I1" s="37" t="s">
        <v>190</v>
      </c>
      <c r="J1" s="39" t="s">
        <v>41</v>
      </c>
    </row>
    <row r="2" spans="1:10" x14ac:dyDescent="0.3">
      <c r="A2">
        <v>249</v>
      </c>
      <c r="B2" t="s">
        <v>191</v>
      </c>
      <c r="C2" t="s">
        <v>192</v>
      </c>
      <c r="D2" t="s">
        <v>193</v>
      </c>
      <c r="E2" s="1">
        <v>44781</v>
      </c>
      <c r="F2" t="str">
        <f t="shared" ref="F2:F65" si="0">LEFT(B2, SEARCH(" ",B2)-1)</f>
        <v>+7</v>
      </c>
      <c r="G2" t="str">
        <f>INDEX('коды стран'!A:A,MATCH(F2,'коды стран'!B:B,0),1)</f>
        <v>Россия</v>
      </c>
      <c r="H2" t="str">
        <f t="shared" ref="H2:H65" si="1">IF(OR(ISNUMBER(SEARCH("г-н", C2)), ISNUMBER(SEARCH("г-жа", C2)), ISNUMBER(SEARCH("тов.", C2))),
MID(C2, SEARCH(" ", C2, SEARCH(" ", C2) + 1) + 1, SEARCH(" ", C2 &amp; " ", SEARCH(" ", C2, SEARCH(" ", C2) + 1) + 1) - SEARCH(" ", C2, SEARCH(" ", C2) + 1) - 1),
IF(OR(RIGHT(LEFT(C2, SEARCH(" ", C2) - 1), 3) = "ова", RIGHT(LEFT(C2, SEARCH(" ", C2) - 1), 2) = "ев", RIGHT(LEFT(C2, SEARCH(" ", C2) - 1), 3) = "ева", RIGHT(LEFT(C2, SEARCH(" ", C2) - 1), 2) = "ов"),
MID(C2, SEARCH(" ", C2) + 1, SEARCH(" ", C2 &amp; " ", SEARCH(" ", C2) + 1) - SEARCH(" ", C2) - 1),
LEFT(C2, SEARCH(" ", C2) - 1)))</f>
        <v>Адриан</v>
      </c>
      <c r="I2" s="33">
        <f t="shared" ref="I2:I65" ca="1" si="2">(TODAY()-E2)/30</f>
        <v>37.533333333333331</v>
      </c>
      <c r="J2" s="22">
        <f>SUMIF(продажи!N:N,клиенты!A2,продажи!K:K)</f>
        <v>2167</v>
      </c>
    </row>
    <row r="3" spans="1:10" hidden="1" x14ac:dyDescent="0.3">
      <c r="A3">
        <v>343</v>
      </c>
      <c r="B3" t="s">
        <v>194</v>
      </c>
      <c r="C3" t="s">
        <v>195</v>
      </c>
      <c r="D3" t="s">
        <v>196</v>
      </c>
      <c r="E3" s="1">
        <v>44874</v>
      </c>
      <c r="F3" t="str">
        <f t="shared" si="0"/>
        <v>+380</v>
      </c>
      <c r="G3" t="str">
        <f>INDEX('коды стран'!A:A,MATCH(F3,'коды стран'!B:B,0),1)</f>
        <v>Украина</v>
      </c>
      <c r="H3" t="str">
        <f t="shared" si="1"/>
        <v>Амвросий</v>
      </c>
      <c r="I3" s="33">
        <f t="shared" ca="1" si="2"/>
        <v>34.43333333333333</v>
      </c>
      <c r="J3" s="22">
        <f>SUMIF(продажи!N:N,клиенты!A3,продажи!K:K)</f>
        <v>1908</v>
      </c>
    </row>
    <row r="4" spans="1:10" hidden="1" x14ac:dyDescent="0.3">
      <c r="A4">
        <v>34</v>
      </c>
      <c r="B4" t="s">
        <v>197</v>
      </c>
      <c r="C4" t="s">
        <v>198</v>
      </c>
      <c r="D4" t="s">
        <v>196</v>
      </c>
      <c r="E4" s="1">
        <v>44654</v>
      </c>
      <c r="F4" t="str">
        <f t="shared" si="0"/>
        <v>+992</v>
      </c>
      <c r="G4" t="str">
        <f>INDEX('коды стран'!A:A,MATCH(F4,'коды стран'!B:B,0),1)</f>
        <v>Таджикистан</v>
      </c>
      <c r="H4" t="str">
        <f t="shared" si="1"/>
        <v>Евдокия</v>
      </c>
      <c r="I4" s="33">
        <f t="shared" ca="1" si="2"/>
        <v>41.766666666666666</v>
      </c>
      <c r="J4" s="22">
        <f>SUMIF(продажи!N:N,клиенты!A4,продажи!K:K)</f>
        <v>3258</v>
      </c>
    </row>
    <row r="5" spans="1:10" hidden="1" x14ac:dyDescent="0.3">
      <c r="A5">
        <v>365</v>
      </c>
      <c r="B5" t="s">
        <v>199</v>
      </c>
      <c r="C5" t="s">
        <v>200</v>
      </c>
      <c r="D5" t="s">
        <v>196</v>
      </c>
      <c r="E5" s="1">
        <v>44841</v>
      </c>
      <c r="F5" t="str">
        <f t="shared" si="0"/>
        <v>+375</v>
      </c>
      <c r="G5" t="str">
        <f>INDEX('коды стран'!A:A,MATCH(F5,'коды стран'!B:B,0),1)</f>
        <v>Беларусь</v>
      </c>
      <c r="H5" t="str">
        <f t="shared" si="1"/>
        <v>Елизавета</v>
      </c>
      <c r="I5" s="33">
        <f t="shared" ca="1" si="2"/>
        <v>35.533333333333331</v>
      </c>
      <c r="J5" s="22">
        <f>SUMIF(продажи!N:N,клиенты!A5,продажи!K:K)</f>
        <v>2355</v>
      </c>
    </row>
    <row r="6" spans="1:10" x14ac:dyDescent="0.3">
      <c r="A6">
        <v>413</v>
      </c>
      <c r="B6" t="s">
        <v>201</v>
      </c>
      <c r="C6" t="s">
        <v>202</v>
      </c>
      <c r="D6" t="s">
        <v>196</v>
      </c>
      <c r="E6" s="1">
        <v>44699</v>
      </c>
      <c r="F6" t="str">
        <f t="shared" si="0"/>
        <v>+7</v>
      </c>
      <c r="G6" t="str">
        <f>INDEX('коды стран'!A:A,MATCH(F6,'коды стран'!B:B,0),1)</f>
        <v>Россия</v>
      </c>
      <c r="H6" t="str">
        <f t="shared" si="1"/>
        <v>Август</v>
      </c>
      <c r="I6" s="33">
        <f t="shared" ca="1" si="2"/>
        <v>40.266666666666666</v>
      </c>
      <c r="J6" s="22">
        <f>SUMIF(продажи!N:N,клиенты!A6,продажи!K:K)</f>
        <v>1858</v>
      </c>
    </row>
    <row r="7" spans="1:10" hidden="1" x14ac:dyDescent="0.3">
      <c r="A7">
        <v>93</v>
      </c>
      <c r="B7" t="s">
        <v>203</v>
      </c>
      <c r="C7" t="s">
        <v>204</v>
      </c>
      <c r="D7" t="s">
        <v>196</v>
      </c>
      <c r="E7" s="1">
        <v>44905</v>
      </c>
      <c r="F7" t="str">
        <f t="shared" si="0"/>
        <v>+380</v>
      </c>
      <c r="G7" t="str">
        <f>INDEX('коды стран'!A:A,MATCH(F7,'коды стран'!B:B,0),1)</f>
        <v>Украина</v>
      </c>
      <c r="H7" t="str">
        <f t="shared" si="1"/>
        <v>Олимпий</v>
      </c>
      <c r="I7" s="33">
        <f t="shared" ca="1" si="2"/>
        <v>33.4</v>
      </c>
      <c r="J7" s="22">
        <f>SUMIF(продажи!N:N,клиенты!A7,продажи!K:K)</f>
        <v>420</v>
      </c>
    </row>
    <row r="8" spans="1:10" x14ac:dyDescent="0.3">
      <c r="A8">
        <v>349</v>
      </c>
      <c r="B8" t="s">
        <v>205</v>
      </c>
      <c r="C8" t="s">
        <v>206</v>
      </c>
      <c r="D8" t="s">
        <v>196</v>
      </c>
      <c r="E8" s="1">
        <v>44673</v>
      </c>
      <c r="F8" t="str">
        <f t="shared" si="0"/>
        <v>+7</v>
      </c>
      <c r="G8" t="str">
        <f>INDEX('коды стран'!A:A,MATCH(F8,'коды стран'!B:B,0),1)</f>
        <v>Россия</v>
      </c>
      <c r="H8" t="str">
        <f t="shared" si="1"/>
        <v>Филипп</v>
      </c>
      <c r="I8" s="33">
        <f t="shared" ca="1" si="2"/>
        <v>41.133333333333333</v>
      </c>
      <c r="J8" s="22">
        <f>SUMIF(продажи!N:N,клиенты!A8,продажи!K:K)</f>
        <v>352</v>
      </c>
    </row>
    <row r="9" spans="1:10" x14ac:dyDescent="0.3">
      <c r="A9">
        <v>362</v>
      </c>
      <c r="B9" t="s">
        <v>207</v>
      </c>
      <c r="C9" t="s">
        <v>208</v>
      </c>
      <c r="D9" t="s">
        <v>196</v>
      </c>
      <c r="E9" s="1">
        <v>44916</v>
      </c>
      <c r="F9" t="str">
        <f t="shared" si="0"/>
        <v>+7</v>
      </c>
      <c r="G9" t="str">
        <f>INDEX('коды стран'!A:A,MATCH(F9,'коды стран'!B:B,0),1)</f>
        <v>Россия</v>
      </c>
      <c r="H9" t="str">
        <f t="shared" si="1"/>
        <v>Авдей</v>
      </c>
      <c r="I9" s="33">
        <f t="shared" ca="1" si="2"/>
        <v>33.033333333333331</v>
      </c>
      <c r="J9" s="22">
        <f>SUMIF(продажи!N:N,клиенты!A9,продажи!K:K)</f>
        <v>2056</v>
      </c>
    </row>
    <row r="10" spans="1:10" x14ac:dyDescent="0.3">
      <c r="A10">
        <v>389</v>
      </c>
      <c r="B10" t="s">
        <v>209</v>
      </c>
      <c r="C10" t="s">
        <v>210</v>
      </c>
      <c r="D10" t="s">
        <v>193</v>
      </c>
      <c r="E10" s="1">
        <v>44876</v>
      </c>
      <c r="F10" t="str">
        <f t="shared" si="0"/>
        <v>+7</v>
      </c>
      <c r="G10" t="str">
        <f>INDEX('коды стран'!A:A,MATCH(F10,'коды стран'!B:B,0),1)</f>
        <v>Россия</v>
      </c>
      <c r="H10" t="str">
        <f t="shared" si="1"/>
        <v>Автоном</v>
      </c>
      <c r="I10" s="33">
        <f t="shared" ca="1" si="2"/>
        <v>34.366666666666667</v>
      </c>
      <c r="J10" s="22">
        <f>SUMIF(продажи!N:N,клиенты!A10,продажи!K:K)</f>
        <v>1051</v>
      </c>
    </row>
    <row r="11" spans="1:10" x14ac:dyDescent="0.3">
      <c r="A11">
        <v>226</v>
      </c>
      <c r="B11" t="s">
        <v>211</v>
      </c>
      <c r="C11" t="s">
        <v>212</v>
      </c>
      <c r="D11" t="s">
        <v>193</v>
      </c>
      <c r="E11" s="1">
        <v>44702</v>
      </c>
      <c r="F11" t="str">
        <f t="shared" si="0"/>
        <v>+7</v>
      </c>
      <c r="G11" t="str">
        <f>INDEX('коды стран'!A:A,MATCH(F11,'коды стран'!B:B,0),1)</f>
        <v>Россия</v>
      </c>
      <c r="H11" t="str">
        <f t="shared" si="1"/>
        <v>Агап</v>
      </c>
      <c r="I11" s="33">
        <f t="shared" ca="1" si="2"/>
        <v>40.166666666666664</v>
      </c>
      <c r="J11" s="22">
        <f>SUMIF(продажи!N:N,клиенты!A11,продажи!K:K)</f>
        <v>612</v>
      </c>
    </row>
    <row r="12" spans="1:10" x14ac:dyDescent="0.3">
      <c r="A12">
        <v>142</v>
      </c>
      <c r="B12" t="s">
        <v>213</v>
      </c>
      <c r="C12" t="s">
        <v>214</v>
      </c>
      <c r="D12" t="s">
        <v>196</v>
      </c>
      <c r="E12" s="1">
        <v>44683</v>
      </c>
      <c r="F12" t="str">
        <f t="shared" si="0"/>
        <v>+7</v>
      </c>
      <c r="G12" t="str">
        <f>INDEX('коды стран'!A:A,MATCH(F12,'коды стран'!B:B,0),1)</f>
        <v>Россия</v>
      </c>
      <c r="H12" t="str">
        <f t="shared" si="1"/>
        <v>Агата</v>
      </c>
      <c r="I12" s="33">
        <f t="shared" ca="1" si="2"/>
        <v>40.799999999999997</v>
      </c>
      <c r="J12" s="22">
        <f>SUMIF(продажи!N:N,клиенты!A12,продажи!K:K)</f>
        <v>867</v>
      </c>
    </row>
    <row r="13" spans="1:10" x14ac:dyDescent="0.3">
      <c r="A13">
        <v>443</v>
      </c>
      <c r="B13" t="s">
        <v>215</v>
      </c>
      <c r="C13" t="s">
        <v>216</v>
      </c>
      <c r="D13" t="s">
        <v>193</v>
      </c>
      <c r="E13" s="1">
        <v>44649</v>
      </c>
      <c r="F13" t="str">
        <f t="shared" si="0"/>
        <v>+7</v>
      </c>
      <c r="G13" t="str">
        <f>INDEX('коды стран'!A:A,MATCH(F13,'коды стран'!B:B,0),1)</f>
        <v>Россия</v>
      </c>
      <c r="H13" t="str">
        <f t="shared" si="1"/>
        <v>Агата</v>
      </c>
      <c r="I13" s="33">
        <f t="shared" ca="1" si="2"/>
        <v>41.93333333333333</v>
      </c>
      <c r="J13" s="22">
        <f>SUMIF(продажи!N:N,клиенты!A13,продажи!K:K)</f>
        <v>462</v>
      </c>
    </row>
    <row r="14" spans="1:10" hidden="1" x14ac:dyDescent="0.3">
      <c r="A14">
        <v>332</v>
      </c>
      <c r="B14" t="s">
        <v>217</v>
      </c>
      <c r="C14" t="s">
        <v>218</v>
      </c>
      <c r="D14" t="s">
        <v>196</v>
      </c>
      <c r="E14" s="1">
        <v>44858</v>
      </c>
      <c r="F14" t="str">
        <f t="shared" si="0"/>
        <v>+998</v>
      </c>
      <c r="G14" t="str">
        <f>INDEX('коды стран'!A:A,MATCH(F14,'коды стран'!B:B,0),1)</f>
        <v>Узбекистан</v>
      </c>
      <c r="H14" t="str">
        <f t="shared" si="1"/>
        <v>Агата</v>
      </c>
      <c r="I14" s="33">
        <f t="shared" ca="1" si="2"/>
        <v>34.966666666666669</v>
      </c>
      <c r="J14" s="22">
        <f>SUMIF(продажи!N:N,клиенты!A14,продажи!K:K)</f>
        <v>1349</v>
      </c>
    </row>
    <row r="15" spans="1:10" hidden="1" x14ac:dyDescent="0.3">
      <c r="A15">
        <v>27</v>
      </c>
      <c r="B15" t="s">
        <v>219</v>
      </c>
      <c r="C15" t="s">
        <v>220</v>
      </c>
      <c r="D15" t="s">
        <v>196</v>
      </c>
      <c r="E15" s="1">
        <v>44586</v>
      </c>
      <c r="F15" t="str">
        <f t="shared" si="0"/>
        <v>+380</v>
      </c>
      <c r="G15" t="str">
        <f>INDEX('коды стран'!A:A,MATCH(F15,'коды стран'!B:B,0),1)</f>
        <v>Украина</v>
      </c>
      <c r="H15" t="str">
        <f t="shared" si="1"/>
        <v>Аггей</v>
      </c>
      <c r="I15" s="33">
        <f t="shared" ca="1" si="2"/>
        <v>44.033333333333331</v>
      </c>
      <c r="J15" s="22">
        <f>SUMIF(продажи!N:N,клиенты!A15,продажи!K:K)</f>
        <v>1350</v>
      </c>
    </row>
    <row r="16" spans="1:10" hidden="1" x14ac:dyDescent="0.3">
      <c r="A16">
        <v>25</v>
      </c>
      <c r="B16" t="s">
        <v>221</v>
      </c>
      <c r="C16" t="s">
        <v>222</v>
      </c>
      <c r="D16" t="s">
        <v>193</v>
      </c>
      <c r="E16" s="1">
        <v>44582</v>
      </c>
      <c r="F16" t="str">
        <f t="shared" si="0"/>
        <v>+992</v>
      </c>
      <c r="G16" t="str">
        <f>INDEX('коды стран'!A:A,MATCH(F16,'коды стран'!B:B,0),1)</f>
        <v>Таджикистан</v>
      </c>
      <c r="H16" t="str">
        <f t="shared" si="1"/>
        <v>Аггей</v>
      </c>
      <c r="I16" s="33">
        <f t="shared" ca="1" si="2"/>
        <v>44.166666666666664</v>
      </c>
      <c r="J16" s="22">
        <f>SUMIF(продажи!N:N,клиенты!A16,продажи!K:K)</f>
        <v>3684</v>
      </c>
    </row>
    <row r="17" spans="1:10" hidden="1" x14ac:dyDescent="0.3">
      <c r="A17">
        <v>218</v>
      </c>
      <c r="B17" t="s">
        <v>223</v>
      </c>
      <c r="C17" t="s">
        <v>224</v>
      </c>
      <c r="D17" t="s">
        <v>196</v>
      </c>
      <c r="E17" s="1">
        <v>44721</v>
      </c>
      <c r="F17" t="str">
        <f t="shared" si="0"/>
        <v>+998</v>
      </c>
      <c r="G17" t="str">
        <f>INDEX('коды стран'!A:A,MATCH(F17,'коды стран'!B:B,0),1)</f>
        <v>Узбекистан</v>
      </c>
      <c r="H17" t="str">
        <f t="shared" si="1"/>
        <v>Алевтина</v>
      </c>
      <c r="I17" s="33">
        <f t="shared" ca="1" si="2"/>
        <v>39.533333333333331</v>
      </c>
      <c r="J17" s="22">
        <f>SUMIF(продажи!N:N,клиенты!A17,продажи!K:K)</f>
        <v>1425</v>
      </c>
    </row>
    <row r="18" spans="1:10" x14ac:dyDescent="0.3">
      <c r="A18">
        <v>341</v>
      </c>
      <c r="B18" t="s">
        <v>225</v>
      </c>
      <c r="C18" t="s">
        <v>226</v>
      </c>
      <c r="D18" t="s">
        <v>196</v>
      </c>
      <c r="E18" s="1">
        <v>44724</v>
      </c>
      <c r="F18" t="str">
        <f t="shared" si="0"/>
        <v>+7</v>
      </c>
      <c r="G18" t="str">
        <f>INDEX('коды стран'!A:A,MATCH(F18,'коды стран'!B:B,0),1)</f>
        <v>Россия</v>
      </c>
      <c r="H18" t="str">
        <f t="shared" si="1"/>
        <v>Алевтина</v>
      </c>
      <c r="I18" s="33">
        <f t="shared" ca="1" si="2"/>
        <v>39.43333333333333</v>
      </c>
      <c r="J18" s="22">
        <f>SUMIF(продажи!N:N,клиенты!A18,продажи!K:K)</f>
        <v>800</v>
      </c>
    </row>
    <row r="19" spans="1:10" x14ac:dyDescent="0.3">
      <c r="A19">
        <v>460</v>
      </c>
      <c r="B19" t="s">
        <v>227</v>
      </c>
      <c r="C19" t="s">
        <v>228</v>
      </c>
      <c r="D19" t="s">
        <v>196</v>
      </c>
      <c r="E19" s="1">
        <v>44821</v>
      </c>
      <c r="F19" t="str">
        <f t="shared" si="0"/>
        <v>+7</v>
      </c>
      <c r="G19" t="str">
        <f>INDEX('коды стран'!A:A,MATCH(F19,'коды стран'!B:B,0),1)</f>
        <v>Россия</v>
      </c>
      <c r="H19" t="str">
        <f t="shared" si="1"/>
        <v>Алевтина</v>
      </c>
      <c r="I19" s="33">
        <f t="shared" ca="1" si="2"/>
        <v>36.200000000000003</v>
      </c>
      <c r="J19" s="22">
        <f>SUMIF(продажи!N:N,клиенты!A19,продажи!K:K)</f>
        <v>4605</v>
      </c>
    </row>
    <row r="20" spans="1:10" hidden="1" x14ac:dyDescent="0.3">
      <c r="A20">
        <v>425</v>
      </c>
      <c r="B20" t="s">
        <v>229</v>
      </c>
      <c r="C20" t="s">
        <v>230</v>
      </c>
      <c r="D20" t="s">
        <v>196</v>
      </c>
      <c r="E20" s="1">
        <v>44782</v>
      </c>
      <c r="F20" t="str">
        <f t="shared" si="0"/>
        <v>+998</v>
      </c>
      <c r="G20" t="str">
        <f>INDEX('коды стран'!A:A,MATCH(F20,'коды стран'!B:B,0),1)</f>
        <v>Узбекистан</v>
      </c>
      <c r="H20" t="str">
        <f t="shared" si="1"/>
        <v>Алевтина</v>
      </c>
      <c r="I20" s="33">
        <f t="shared" ca="1" si="2"/>
        <v>37.5</v>
      </c>
      <c r="J20" s="22">
        <f>SUMIF(продажи!N:N,клиенты!A20,продажи!K:K)</f>
        <v>1413</v>
      </c>
    </row>
    <row r="21" spans="1:10" hidden="1" x14ac:dyDescent="0.3">
      <c r="A21">
        <v>259</v>
      </c>
      <c r="B21" t="s">
        <v>231</v>
      </c>
      <c r="C21" t="s">
        <v>232</v>
      </c>
      <c r="D21" t="s">
        <v>193</v>
      </c>
      <c r="E21" s="1">
        <v>44707</v>
      </c>
      <c r="F21" t="str">
        <f t="shared" si="0"/>
        <v>+375</v>
      </c>
      <c r="G21" t="str">
        <f>INDEX('коды стран'!A:A,MATCH(F21,'коды стран'!B:B,0),1)</f>
        <v>Беларусь</v>
      </c>
      <c r="H21" t="str">
        <f t="shared" si="1"/>
        <v>Алевтина</v>
      </c>
      <c r="I21" s="33">
        <f t="shared" ca="1" si="2"/>
        <v>40</v>
      </c>
      <c r="J21" s="22">
        <f>SUMIF(продажи!N:N,клиенты!A21,продажи!K:K)</f>
        <v>1709</v>
      </c>
    </row>
    <row r="22" spans="1:10" x14ac:dyDescent="0.3">
      <c r="A22">
        <v>483</v>
      </c>
      <c r="B22" t="s">
        <v>233</v>
      </c>
      <c r="C22" t="s">
        <v>234</v>
      </c>
      <c r="D22" t="s">
        <v>193</v>
      </c>
      <c r="E22" s="1">
        <v>44855</v>
      </c>
      <c r="F22" t="str">
        <f t="shared" si="0"/>
        <v>+7</v>
      </c>
      <c r="G22" t="str">
        <f>INDEX('коды стран'!A:A,MATCH(F22,'коды стран'!B:B,0),1)</f>
        <v>Россия</v>
      </c>
      <c r="H22" t="str">
        <f t="shared" si="1"/>
        <v>Александр</v>
      </c>
      <c r="I22" s="33">
        <f t="shared" ca="1" si="2"/>
        <v>35.06666666666667</v>
      </c>
      <c r="J22" s="22">
        <f>SUMIF(продажи!N:N,клиенты!A22,продажи!K:K)</f>
        <v>1775</v>
      </c>
    </row>
    <row r="23" spans="1:10" x14ac:dyDescent="0.3">
      <c r="A23">
        <v>474</v>
      </c>
      <c r="B23" t="s">
        <v>235</v>
      </c>
      <c r="C23" t="s">
        <v>236</v>
      </c>
      <c r="D23" t="s">
        <v>196</v>
      </c>
      <c r="E23" s="1">
        <v>44605</v>
      </c>
      <c r="F23" t="str">
        <f t="shared" si="0"/>
        <v>+7</v>
      </c>
      <c r="G23" t="str">
        <f>INDEX('коды стран'!A:A,MATCH(F23,'коды стран'!B:B,0),1)</f>
        <v>Россия</v>
      </c>
      <c r="H23" t="str">
        <f t="shared" si="1"/>
        <v>Александра</v>
      </c>
      <c r="I23" s="33">
        <f t="shared" ca="1" si="2"/>
        <v>43.4</v>
      </c>
      <c r="J23" s="22">
        <f>SUMIF(продажи!N:N,клиенты!A23,продажи!K:K)</f>
        <v>1656</v>
      </c>
    </row>
    <row r="24" spans="1:10" hidden="1" x14ac:dyDescent="0.3">
      <c r="A24">
        <v>338</v>
      </c>
      <c r="B24" t="s">
        <v>237</v>
      </c>
      <c r="C24" t="s">
        <v>238</v>
      </c>
      <c r="D24" t="s">
        <v>196</v>
      </c>
      <c r="E24" s="1">
        <v>44577</v>
      </c>
      <c r="F24" t="str">
        <f t="shared" si="0"/>
        <v>+992</v>
      </c>
      <c r="G24" t="str">
        <f>INDEX('коды стран'!A:A,MATCH(F24,'коды стран'!B:B,0),1)</f>
        <v>Таджикистан</v>
      </c>
      <c r="H24" t="str">
        <f t="shared" si="1"/>
        <v>Александра</v>
      </c>
      <c r="I24" s="33">
        <f t="shared" ca="1" si="2"/>
        <v>44.333333333333336</v>
      </c>
      <c r="J24" s="22">
        <f>SUMIF(продажи!N:N,клиенты!A24,продажи!K:K)</f>
        <v>196</v>
      </c>
    </row>
    <row r="25" spans="1:10" hidden="1" x14ac:dyDescent="0.3">
      <c r="A25">
        <v>471</v>
      </c>
      <c r="B25" t="s">
        <v>239</v>
      </c>
      <c r="C25" t="s">
        <v>240</v>
      </c>
      <c r="D25" t="s">
        <v>193</v>
      </c>
      <c r="E25" s="1">
        <v>44577</v>
      </c>
      <c r="F25" t="str">
        <f t="shared" si="0"/>
        <v>+380</v>
      </c>
      <c r="G25" t="str">
        <f>INDEX('коды стран'!A:A,MATCH(F25,'коды стран'!B:B,0),1)</f>
        <v>Украина</v>
      </c>
      <c r="H25" t="str">
        <f t="shared" si="1"/>
        <v>Александра</v>
      </c>
      <c r="I25" s="33">
        <f t="shared" ca="1" si="2"/>
        <v>44.333333333333336</v>
      </c>
      <c r="J25" s="22">
        <f>SUMIF(продажи!N:N,клиенты!A25,продажи!K:K)</f>
        <v>246</v>
      </c>
    </row>
    <row r="26" spans="1:10" hidden="1" x14ac:dyDescent="0.3">
      <c r="A26">
        <v>324</v>
      </c>
      <c r="B26" t="s">
        <v>241</v>
      </c>
      <c r="C26" t="s">
        <v>242</v>
      </c>
      <c r="D26" t="s">
        <v>196</v>
      </c>
      <c r="E26" s="1">
        <v>44761</v>
      </c>
      <c r="F26" t="str">
        <f t="shared" si="0"/>
        <v>+998</v>
      </c>
      <c r="G26" t="str">
        <f>INDEX('коды стран'!A:A,MATCH(F26,'коды стран'!B:B,0),1)</f>
        <v>Узбекистан</v>
      </c>
      <c r="H26" t="str">
        <f t="shared" si="1"/>
        <v>Касьян</v>
      </c>
      <c r="I26" s="33">
        <f t="shared" ca="1" si="2"/>
        <v>38.200000000000003</v>
      </c>
      <c r="J26" s="22">
        <f>SUMIF(продажи!N:N,клиенты!A26,продажи!K:K)</f>
        <v>2531</v>
      </c>
    </row>
    <row r="27" spans="1:10" hidden="1" x14ac:dyDescent="0.3">
      <c r="A27">
        <v>15</v>
      </c>
      <c r="B27" t="s">
        <v>243</v>
      </c>
      <c r="C27" t="s">
        <v>244</v>
      </c>
      <c r="D27" t="s">
        <v>196</v>
      </c>
      <c r="E27" s="1">
        <v>44711</v>
      </c>
      <c r="F27" t="str">
        <f t="shared" si="0"/>
        <v>+380</v>
      </c>
      <c r="G27" t="str">
        <f>INDEX('коды стран'!A:A,MATCH(F27,'коды стран'!B:B,0),1)</f>
        <v>Украина</v>
      </c>
      <c r="H27" t="str">
        <f t="shared" si="1"/>
        <v>Алексей</v>
      </c>
      <c r="I27" s="33">
        <f t="shared" ca="1" si="2"/>
        <v>39.866666666666667</v>
      </c>
      <c r="J27" s="22">
        <f>SUMIF(продажи!N:N,клиенты!A27,продажи!K:K)</f>
        <v>1219</v>
      </c>
    </row>
    <row r="28" spans="1:10" hidden="1" x14ac:dyDescent="0.3">
      <c r="A28">
        <v>382</v>
      </c>
      <c r="B28" t="s">
        <v>245</v>
      </c>
      <c r="C28" t="s">
        <v>246</v>
      </c>
      <c r="D28" t="s">
        <v>193</v>
      </c>
      <c r="E28" s="1">
        <v>44850</v>
      </c>
      <c r="F28" t="str">
        <f t="shared" si="0"/>
        <v>+375</v>
      </c>
      <c r="G28" t="str">
        <f>INDEX('коды стран'!A:A,MATCH(F28,'коды стран'!B:B,0),1)</f>
        <v>Беларусь</v>
      </c>
      <c r="H28" t="str">
        <f t="shared" si="1"/>
        <v>Алина</v>
      </c>
      <c r="I28" s="33">
        <f t="shared" ca="1" si="2"/>
        <v>35.233333333333334</v>
      </c>
      <c r="J28" s="22">
        <f>SUMIF(продажи!N:N,клиенты!A28,продажи!K:K)</f>
        <v>339</v>
      </c>
    </row>
    <row r="29" spans="1:10" hidden="1" x14ac:dyDescent="0.3">
      <c r="A29">
        <v>67</v>
      </c>
      <c r="B29" t="s">
        <v>247</v>
      </c>
      <c r="C29" t="s">
        <v>248</v>
      </c>
      <c r="D29" t="s">
        <v>193</v>
      </c>
      <c r="E29" s="1">
        <v>44731</v>
      </c>
      <c r="F29" t="str">
        <f t="shared" si="0"/>
        <v>+998</v>
      </c>
      <c r="G29" t="str">
        <f>INDEX('коды стран'!A:A,MATCH(F29,'коды стран'!B:B,0),1)</f>
        <v>Узбекистан</v>
      </c>
      <c r="H29" t="str">
        <f t="shared" si="1"/>
        <v>Алла</v>
      </c>
      <c r="I29" s="33">
        <f t="shared" ca="1" si="2"/>
        <v>39.200000000000003</v>
      </c>
      <c r="J29" s="22">
        <f>SUMIF(продажи!N:N,клиенты!A29,продажи!K:K)</f>
        <v>1200</v>
      </c>
    </row>
    <row r="30" spans="1:10" hidden="1" x14ac:dyDescent="0.3">
      <c r="A30">
        <v>108</v>
      </c>
      <c r="B30" t="s">
        <v>249</v>
      </c>
      <c r="C30" t="s">
        <v>250</v>
      </c>
      <c r="D30" t="s">
        <v>193</v>
      </c>
      <c r="E30" s="1">
        <v>44835</v>
      </c>
      <c r="F30" t="str">
        <f t="shared" si="0"/>
        <v>+998</v>
      </c>
      <c r="G30" t="str">
        <f>INDEX('коды стран'!A:A,MATCH(F30,'коды стран'!B:B,0),1)</f>
        <v>Узбекистан</v>
      </c>
      <c r="H30" t="str">
        <f t="shared" si="1"/>
        <v>Алла</v>
      </c>
      <c r="I30" s="33">
        <f t="shared" ca="1" si="2"/>
        <v>35.733333333333334</v>
      </c>
      <c r="J30" s="22">
        <f>SUMIF(продажи!N:N,клиенты!A30,продажи!K:K)</f>
        <v>1108</v>
      </c>
    </row>
    <row r="31" spans="1:10" x14ac:dyDescent="0.3">
      <c r="A31">
        <v>40</v>
      </c>
      <c r="B31" t="s">
        <v>251</v>
      </c>
      <c r="C31" t="s">
        <v>252</v>
      </c>
      <c r="D31" t="s">
        <v>196</v>
      </c>
      <c r="E31" s="1">
        <v>44855</v>
      </c>
      <c r="F31" t="str">
        <f t="shared" si="0"/>
        <v>+7</v>
      </c>
      <c r="G31" t="str">
        <f>INDEX('коды стран'!A:A,MATCH(F31,'коды стран'!B:B,0),1)</f>
        <v>Россия</v>
      </c>
      <c r="H31" t="str">
        <f t="shared" si="1"/>
        <v>Амвросий</v>
      </c>
      <c r="I31" s="33">
        <f t="shared" ca="1" si="2"/>
        <v>35.06666666666667</v>
      </c>
      <c r="J31" s="22">
        <f>SUMIF(продажи!N:N,клиенты!A31,продажи!K:K)</f>
        <v>3151</v>
      </c>
    </row>
    <row r="32" spans="1:10" hidden="1" x14ac:dyDescent="0.3">
      <c r="A32">
        <v>20</v>
      </c>
      <c r="B32" t="s">
        <v>253</v>
      </c>
      <c r="C32" t="s">
        <v>254</v>
      </c>
      <c r="D32" t="s">
        <v>196</v>
      </c>
      <c r="E32" s="1">
        <v>44691</v>
      </c>
      <c r="F32" t="str">
        <f t="shared" si="0"/>
        <v>+998</v>
      </c>
      <c r="G32" t="str">
        <f>INDEX('коды стран'!A:A,MATCH(F32,'коды стран'!B:B,0),1)</f>
        <v>Узбекистан</v>
      </c>
      <c r="H32" t="str">
        <f t="shared" si="1"/>
        <v>Амвросий</v>
      </c>
      <c r="I32" s="33">
        <f t="shared" ca="1" si="2"/>
        <v>40.533333333333331</v>
      </c>
      <c r="J32" s="22">
        <f>SUMIF(продажи!N:N,клиенты!A32,продажи!K:K)</f>
        <v>464</v>
      </c>
    </row>
    <row r="33" spans="1:10" hidden="1" x14ac:dyDescent="0.3">
      <c r="A33">
        <v>212</v>
      </c>
      <c r="B33" t="s">
        <v>255</v>
      </c>
      <c r="C33" t="s">
        <v>256</v>
      </c>
      <c r="D33" t="s">
        <v>196</v>
      </c>
      <c r="E33" s="1">
        <v>44815</v>
      </c>
      <c r="F33" t="str">
        <f t="shared" si="0"/>
        <v>+998</v>
      </c>
      <c r="G33" t="str">
        <f>INDEX('коды стран'!A:A,MATCH(F33,'коды стран'!B:B,0),1)</f>
        <v>Узбекистан</v>
      </c>
      <c r="H33" t="str">
        <f t="shared" si="1"/>
        <v>Амос</v>
      </c>
      <c r="I33" s="33">
        <f t="shared" ca="1" si="2"/>
        <v>36.4</v>
      </c>
      <c r="J33" s="22">
        <f>SUMIF(продажи!N:N,клиенты!A33,продажи!K:K)</f>
        <v>1648</v>
      </c>
    </row>
    <row r="34" spans="1:10" hidden="1" x14ac:dyDescent="0.3">
      <c r="A34">
        <v>144</v>
      </c>
      <c r="B34" t="s">
        <v>257</v>
      </c>
      <c r="C34" t="s">
        <v>258</v>
      </c>
      <c r="D34" t="s">
        <v>193</v>
      </c>
      <c r="E34" s="1">
        <v>44705</v>
      </c>
      <c r="F34" t="str">
        <f t="shared" si="0"/>
        <v>+380</v>
      </c>
      <c r="G34" t="str">
        <f>INDEX('коды стран'!A:A,MATCH(F34,'коды стран'!B:B,0),1)</f>
        <v>Украина</v>
      </c>
      <c r="H34" t="str">
        <f t="shared" si="1"/>
        <v>Анастасия</v>
      </c>
      <c r="I34" s="33">
        <f t="shared" ca="1" si="2"/>
        <v>40.06666666666667</v>
      </c>
      <c r="J34" s="22">
        <f>SUMIF(продажи!N:N,клиенты!A34,продажи!K:K)</f>
        <v>154</v>
      </c>
    </row>
    <row r="35" spans="1:10" hidden="1" x14ac:dyDescent="0.3">
      <c r="A35">
        <v>432</v>
      </c>
      <c r="B35" t="s">
        <v>259</v>
      </c>
      <c r="C35" t="s">
        <v>260</v>
      </c>
      <c r="D35" t="s">
        <v>196</v>
      </c>
      <c r="E35" s="1">
        <v>44718</v>
      </c>
      <c r="F35" t="str">
        <f t="shared" si="0"/>
        <v>+992</v>
      </c>
      <c r="G35" t="str">
        <f>INDEX('коды стран'!A:A,MATCH(F35,'коды стран'!B:B,0),1)</f>
        <v>Таджикистан</v>
      </c>
      <c r="H35" t="str">
        <f t="shared" si="1"/>
        <v>Анастасия</v>
      </c>
      <c r="I35" s="33">
        <f t="shared" ca="1" si="2"/>
        <v>39.633333333333333</v>
      </c>
      <c r="J35" s="22">
        <f>SUMIF(продажи!N:N,клиенты!A35,продажи!K:K)</f>
        <v>1005</v>
      </c>
    </row>
    <row r="36" spans="1:10" hidden="1" x14ac:dyDescent="0.3">
      <c r="A36">
        <v>275</v>
      </c>
      <c r="B36" t="s">
        <v>261</v>
      </c>
      <c r="C36" t="s">
        <v>262</v>
      </c>
      <c r="D36" t="s">
        <v>196</v>
      </c>
      <c r="E36" s="1">
        <v>44651</v>
      </c>
      <c r="F36" t="str">
        <f t="shared" si="0"/>
        <v>+992</v>
      </c>
      <c r="G36" t="str">
        <f>INDEX('коды стран'!A:A,MATCH(F36,'коды стран'!B:B,0),1)</f>
        <v>Таджикистан</v>
      </c>
      <c r="H36" t="str">
        <f t="shared" si="1"/>
        <v>Андрон</v>
      </c>
      <c r="I36" s="33">
        <f t="shared" ca="1" si="2"/>
        <v>41.866666666666667</v>
      </c>
      <c r="J36" s="22">
        <f>SUMIF(продажи!N:N,клиенты!A36,продажи!K:K)</f>
        <v>2221</v>
      </c>
    </row>
    <row r="37" spans="1:10" hidden="1" x14ac:dyDescent="0.3">
      <c r="A37">
        <v>354</v>
      </c>
      <c r="B37" t="s">
        <v>263</v>
      </c>
      <c r="C37" t="s">
        <v>264</v>
      </c>
      <c r="D37" t="s">
        <v>196</v>
      </c>
      <c r="E37" s="1">
        <v>44811</v>
      </c>
      <c r="F37" t="str">
        <f t="shared" si="0"/>
        <v>+998</v>
      </c>
      <c r="G37" t="str">
        <f>INDEX('коды стран'!A:A,MATCH(F37,'коды стран'!B:B,0),1)</f>
        <v>Узбекистан</v>
      </c>
      <c r="H37" t="str">
        <f t="shared" si="1"/>
        <v>Анжела</v>
      </c>
      <c r="I37" s="33">
        <f t="shared" ca="1" si="2"/>
        <v>36.533333333333331</v>
      </c>
      <c r="J37" s="22">
        <f>SUMIF(продажи!N:N,клиенты!A37,продажи!K:K)</f>
        <v>899</v>
      </c>
    </row>
    <row r="38" spans="1:10" x14ac:dyDescent="0.3">
      <c r="A38">
        <v>269</v>
      </c>
      <c r="B38" t="s">
        <v>265</v>
      </c>
      <c r="C38" t="s">
        <v>266</v>
      </c>
      <c r="D38" t="s">
        <v>196</v>
      </c>
      <c r="E38" s="1">
        <v>44720</v>
      </c>
      <c r="F38" t="str">
        <f t="shared" si="0"/>
        <v>+7</v>
      </c>
      <c r="G38" t="str">
        <f>INDEX('коды стран'!A:A,MATCH(F38,'коды стран'!B:B,0),1)</f>
        <v>Россия</v>
      </c>
      <c r="H38" t="str">
        <f t="shared" si="1"/>
        <v>Анжела</v>
      </c>
      <c r="I38" s="33">
        <f t="shared" ca="1" si="2"/>
        <v>39.56666666666667</v>
      </c>
      <c r="J38" s="22">
        <f>SUMIF(продажи!N:N,клиенты!A38,продажи!K:K)</f>
        <v>348</v>
      </c>
    </row>
    <row r="39" spans="1:10" x14ac:dyDescent="0.3">
      <c r="A39">
        <v>448</v>
      </c>
      <c r="B39" t="s">
        <v>267</v>
      </c>
      <c r="C39" t="s">
        <v>268</v>
      </c>
      <c r="D39" t="s">
        <v>196</v>
      </c>
      <c r="E39" s="1">
        <v>44770</v>
      </c>
      <c r="F39" t="str">
        <f t="shared" si="0"/>
        <v>+7</v>
      </c>
      <c r="G39" t="str">
        <f>INDEX('коды стран'!A:A,MATCH(F39,'коды стран'!B:B,0),1)</f>
        <v>Россия</v>
      </c>
      <c r="H39" t="str">
        <f t="shared" si="1"/>
        <v>Анжелика</v>
      </c>
      <c r="I39" s="33">
        <f t="shared" ca="1" si="2"/>
        <v>37.9</v>
      </c>
      <c r="J39" s="22">
        <f>SUMIF(продажи!N:N,клиенты!A39,продажи!K:K)</f>
        <v>3093</v>
      </c>
    </row>
    <row r="40" spans="1:10" hidden="1" x14ac:dyDescent="0.3">
      <c r="A40">
        <v>366</v>
      </c>
      <c r="B40" t="s">
        <v>269</v>
      </c>
      <c r="C40" t="s">
        <v>270</v>
      </c>
      <c r="D40" t="s">
        <v>196</v>
      </c>
      <c r="E40" s="1">
        <v>44827</v>
      </c>
      <c r="F40" t="str">
        <f t="shared" si="0"/>
        <v>+998</v>
      </c>
      <c r="G40" t="str">
        <f>INDEX('коды стран'!A:A,MATCH(F40,'коды стран'!B:B,0),1)</f>
        <v>Узбекистан</v>
      </c>
      <c r="H40" t="str">
        <f t="shared" si="1"/>
        <v>Анна</v>
      </c>
      <c r="I40" s="33">
        <f t="shared" ca="1" si="2"/>
        <v>36</v>
      </c>
      <c r="J40" s="22">
        <f>SUMIF(продажи!N:N,клиенты!A40,продажи!K:K)</f>
        <v>2813</v>
      </c>
    </row>
    <row r="41" spans="1:10" x14ac:dyDescent="0.3">
      <c r="A41">
        <v>53</v>
      </c>
      <c r="B41" t="s">
        <v>271</v>
      </c>
      <c r="C41" t="s">
        <v>272</v>
      </c>
      <c r="D41" t="s">
        <v>196</v>
      </c>
      <c r="E41" s="1">
        <v>44593</v>
      </c>
      <c r="F41" t="str">
        <f t="shared" si="0"/>
        <v>+7</v>
      </c>
      <c r="G41" t="str">
        <f>INDEX('коды стран'!A:A,MATCH(F41,'коды стран'!B:B,0),1)</f>
        <v>Россия</v>
      </c>
      <c r="H41" t="str">
        <f t="shared" si="1"/>
        <v>Антонина</v>
      </c>
      <c r="I41" s="33">
        <f t="shared" ca="1" si="2"/>
        <v>43.8</v>
      </c>
      <c r="J41" s="22">
        <f>SUMIF(продажи!N:N,клиенты!A41,продажи!K:K)</f>
        <v>1090</v>
      </c>
    </row>
    <row r="42" spans="1:10" hidden="1" x14ac:dyDescent="0.3">
      <c r="A42">
        <v>61</v>
      </c>
      <c r="B42" t="s">
        <v>273</v>
      </c>
      <c r="C42" t="s">
        <v>274</v>
      </c>
      <c r="D42" t="s">
        <v>196</v>
      </c>
      <c r="E42" s="1">
        <v>44769</v>
      </c>
      <c r="F42" t="str">
        <f t="shared" si="0"/>
        <v>+992</v>
      </c>
      <c r="G42" t="str">
        <f>INDEX('коды стран'!A:A,MATCH(F42,'коды стран'!B:B,0),1)</f>
        <v>Таджикистан</v>
      </c>
      <c r="H42" t="str">
        <f t="shared" si="1"/>
        <v>Арсений</v>
      </c>
      <c r="I42" s="33">
        <f t="shared" ca="1" si="2"/>
        <v>37.93333333333333</v>
      </c>
      <c r="J42" s="22">
        <f>SUMIF(продажи!N:N,клиенты!A42,продажи!K:K)</f>
        <v>2319</v>
      </c>
    </row>
    <row r="43" spans="1:10" hidden="1" x14ac:dyDescent="0.3">
      <c r="A43">
        <v>219</v>
      </c>
      <c r="B43" t="s">
        <v>275</v>
      </c>
      <c r="C43" t="s">
        <v>276</v>
      </c>
      <c r="D43" t="s">
        <v>193</v>
      </c>
      <c r="E43" s="1">
        <v>44585</v>
      </c>
      <c r="F43" t="str">
        <f t="shared" si="0"/>
        <v>+992</v>
      </c>
      <c r="G43" t="str">
        <f>INDEX('коды стран'!A:A,MATCH(F43,'коды стран'!B:B,0),1)</f>
        <v>Таджикистан</v>
      </c>
      <c r="H43" t="str">
        <f t="shared" si="1"/>
        <v>Арсений</v>
      </c>
      <c r="I43" s="33">
        <f t="shared" ca="1" si="2"/>
        <v>44.06666666666667</v>
      </c>
      <c r="J43" s="22">
        <f>SUMIF(продажи!N:N,клиенты!A43,продажи!K:K)</f>
        <v>2211</v>
      </c>
    </row>
    <row r="44" spans="1:10" x14ac:dyDescent="0.3">
      <c r="A44">
        <v>314</v>
      </c>
      <c r="B44" t="s">
        <v>277</v>
      </c>
      <c r="C44" t="s">
        <v>278</v>
      </c>
      <c r="D44" t="s">
        <v>196</v>
      </c>
      <c r="E44" s="1">
        <v>44899</v>
      </c>
      <c r="F44" t="str">
        <f t="shared" si="0"/>
        <v>+7</v>
      </c>
      <c r="G44" t="str">
        <f>INDEX('коды стран'!A:A,MATCH(F44,'коды стран'!B:B,0),1)</f>
        <v>Россия</v>
      </c>
      <c r="H44" t="str">
        <f t="shared" si="1"/>
        <v>София</v>
      </c>
      <c r="I44" s="33">
        <f t="shared" ca="1" si="2"/>
        <v>33.6</v>
      </c>
      <c r="J44" s="22">
        <f>SUMIF(продажи!N:N,клиенты!A44,продажи!K:K)</f>
        <v>2018</v>
      </c>
    </row>
    <row r="45" spans="1:10" hidden="1" x14ac:dyDescent="0.3">
      <c r="A45">
        <v>347</v>
      </c>
      <c r="B45" t="s">
        <v>279</v>
      </c>
      <c r="C45" t="s">
        <v>280</v>
      </c>
      <c r="D45" t="s">
        <v>193</v>
      </c>
      <c r="E45" s="1">
        <v>44588</v>
      </c>
      <c r="F45" t="str">
        <f t="shared" si="0"/>
        <v>+992</v>
      </c>
      <c r="G45" t="str">
        <f>INDEX('коды стран'!A:A,MATCH(F45,'коды стран'!B:B,0),1)</f>
        <v>Таджикистан</v>
      </c>
      <c r="H45" t="str">
        <f t="shared" si="1"/>
        <v>Кузьма</v>
      </c>
      <c r="I45" s="33">
        <f t="shared" ca="1" si="2"/>
        <v>43.966666666666669</v>
      </c>
      <c r="J45" s="22">
        <f>SUMIF(продажи!N:N,клиенты!A45,продажи!K:K)</f>
        <v>720</v>
      </c>
    </row>
    <row r="46" spans="1:10" x14ac:dyDescent="0.3">
      <c r="A46">
        <v>171</v>
      </c>
      <c r="B46" t="s">
        <v>281</v>
      </c>
      <c r="C46" t="s">
        <v>282</v>
      </c>
      <c r="D46" t="s">
        <v>193</v>
      </c>
      <c r="E46" s="1">
        <v>44710</v>
      </c>
      <c r="F46" t="str">
        <f t="shared" si="0"/>
        <v>+7</v>
      </c>
      <c r="G46" t="str">
        <f>INDEX('коды стран'!A:A,MATCH(F46,'коды стран'!B:B,0),1)</f>
        <v>Россия</v>
      </c>
      <c r="H46" t="str">
        <f t="shared" si="1"/>
        <v>Бажен</v>
      </c>
      <c r="I46" s="33">
        <f t="shared" ca="1" si="2"/>
        <v>39.9</v>
      </c>
      <c r="J46" s="22">
        <f>SUMIF(продажи!N:N,клиенты!A46,продажи!K:K)</f>
        <v>2822</v>
      </c>
    </row>
    <row r="47" spans="1:10" hidden="1" x14ac:dyDescent="0.3">
      <c r="A47">
        <v>265</v>
      </c>
      <c r="B47" t="s">
        <v>283</v>
      </c>
      <c r="C47" t="s">
        <v>284</v>
      </c>
      <c r="D47" t="s">
        <v>196</v>
      </c>
      <c r="E47" s="1">
        <v>44756</v>
      </c>
      <c r="F47" t="str">
        <f t="shared" si="0"/>
        <v>+998</v>
      </c>
      <c r="G47" t="str">
        <f>INDEX('коды стран'!A:A,MATCH(F47,'коды стран'!B:B,0),1)</f>
        <v>Узбекистан</v>
      </c>
      <c r="H47" t="str">
        <f t="shared" si="1"/>
        <v>Эраст</v>
      </c>
      <c r="I47" s="33">
        <f t="shared" ca="1" si="2"/>
        <v>38.366666666666667</v>
      </c>
      <c r="J47" s="22">
        <f>SUMIF(продажи!N:N,клиенты!A47,продажи!K:K)</f>
        <v>3450</v>
      </c>
    </row>
    <row r="48" spans="1:10" x14ac:dyDescent="0.3">
      <c r="A48">
        <v>7</v>
      </c>
      <c r="B48" t="s">
        <v>285</v>
      </c>
      <c r="C48" t="s">
        <v>286</v>
      </c>
      <c r="D48" t="s">
        <v>193</v>
      </c>
      <c r="E48" s="1">
        <v>44893</v>
      </c>
      <c r="F48" t="str">
        <f t="shared" si="0"/>
        <v>+7</v>
      </c>
      <c r="G48" t="str">
        <f>INDEX('коды стран'!A:A,MATCH(F48,'коды стран'!B:B,0),1)</f>
        <v>Россия</v>
      </c>
      <c r="H48" t="str">
        <f t="shared" si="1"/>
        <v>Раиса</v>
      </c>
      <c r="I48" s="33">
        <f t="shared" ca="1" si="2"/>
        <v>33.799999999999997</v>
      </c>
      <c r="J48" s="22">
        <f>SUMIF(продажи!N:N,клиенты!A48,продажи!K:K)</f>
        <v>2755</v>
      </c>
    </row>
    <row r="49" spans="1:10" hidden="1" x14ac:dyDescent="0.3">
      <c r="A49">
        <v>156</v>
      </c>
      <c r="B49" t="s">
        <v>287</v>
      </c>
      <c r="C49" t="s">
        <v>288</v>
      </c>
      <c r="D49" t="s">
        <v>193</v>
      </c>
      <c r="E49" s="1">
        <v>44905</v>
      </c>
      <c r="F49" t="str">
        <f t="shared" si="0"/>
        <v>+380</v>
      </c>
      <c r="G49" t="str">
        <f>INDEX('коды стран'!A:A,MATCH(F49,'коды стран'!B:B,0),1)</f>
        <v>Украина</v>
      </c>
      <c r="H49" t="str">
        <f t="shared" si="1"/>
        <v>Симон</v>
      </c>
      <c r="I49" s="33">
        <f t="shared" ca="1" si="2"/>
        <v>33.4</v>
      </c>
      <c r="J49" s="22">
        <f>SUMIF(продажи!N:N,клиенты!A49,продажи!K:K)</f>
        <v>1764</v>
      </c>
    </row>
    <row r="50" spans="1:10" hidden="1" x14ac:dyDescent="0.3">
      <c r="A50">
        <v>16</v>
      </c>
      <c r="B50" t="s">
        <v>289</v>
      </c>
      <c r="C50" t="s">
        <v>290</v>
      </c>
      <c r="D50" t="s">
        <v>196</v>
      </c>
      <c r="E50" s="1">
        <v>44713</v>
      </c>
      <c r="F50" t="str">
        <f t="shared" si="0"/>
        <v>+380</v>
      </c>
      <c r="G50" t="str">
        <f>INDEX('коды стран'!A:A,MATCH(F50,'коды стран'!B:B,0),1)</f>
        <v>Украина</v>
      </c>
      <c r="H50" t="str">
        <f t="shared" si="1"/>
        <v>Лука</v>
      </c>
      <c r="I50" s="33">
        <f t="shared" ca="1" si="2"/>
        <v>39.799999999999997</v>
      </c>
      <c r="J50" s="22">
        <f>SUMIF(продажи!N:N,клиенты!A50,продажи!K:K)</f>
        <v>2383</v>
      </c>
    </row>
    <row r="51" spans="1:10" hidden="1" x14ac:dyDescent="0.3">
      <c r="A51">
        <v>95</v>
      </c>
      <c r="B51" t="s">
        <v>291</v>
      </c>
      <c r="C51" t="s">
        <v>292</v>
      </c>
      <c r="D51" t="s">
        <v>196</v>
      </c>
      <c r="E51" s="1">
        <v>44704</v>
      </c>
      <c r="F51" t="str">
        <f t="shared" si="0"/>
        <v>+998</v>
      </c>
      <c r="G51" t="str">
        <f>INDEX('коды стран'!A:A,MATCH(F51,'коды стран'!B:B,0),1)</f>
        <v>Узбекистан</v>
      </c>
      <c r="H51" t="str">
        <f t="shared" si="1"/>
        <v>Жанна</v>
      </c>
      <c r="I51" s="33">
        <f t="shared" ca="1" si="2"/>
        <v>40.1</v>
      </c>
      <c r="J51" s="22">
        <f>SUMIF(продажи!N:N,клиенты!A51,продажи!K:K)</f>
        <v>2355</v>
      </c>
    </row>
    <row r="52" spans="1:10" hidden="1" x14ac:dyDescent="0.3">
      <c r="A52">
        <v>39</v>
      </c>
      <c r="B52" t="s">
        <v>293</v>
      </c>
      <c r="C52" t="s">
        <v>294</v>
      </c>
      <c r="D52" t="s">
        <v>193</v>
      </c>
      <c r="E52" s="1">
        <v>44653</v>
      </c>
      <c r="F52" t="str">
        <f t="shared" si="0"/>
        <v>+375</v>
      </c>
      <c r="G52" t="str">
        <f>INDEX('коды стран'!A:A,MATCH(F52,'коды стран'!B:B,0),1)</f>
        <v>Беларусь</v>
      </c>
      <c r="H52" t="str">
        <f t="shared" si="1"/>
        <v>Олимпий</v>
      </c>
      <c r="I52" s="33">
        <f t="shared" ca="1" si="2"/>
        <v>41.8</v>
      </c>
      <c r="J52" s="22">
        <f>SUMIF(продажи!N:N,клиенты!A52,продажи!K:K)</f>
        <v>2189</v>
      </c>
    </row>
    <row r="53" spans="1:10" x14ac:dyDescent="0.3">
      <c r="A53">
        <v>147</v>
      </c>
      <c r="B53" t="s">
        <v>295</v>
      </c>
      <c r="C53" t="s">
        <v>296</v>
      </c>
      <c r="D53" t="s">
        <v>193</v>
      </c>
      <c r="E53" s="1">
        <v>44827</v>
      </c>
      <c r="F53" t="str">
        <f t="shared" si="0"/>
        <v>+7</v>
      </c>
      <c r="G53" t="str">
        <f>INDEX('коды стран'!A:A,MATCH(F53,'коды стран'!B:B,0),1)</f>
        <v>Россия</v>
      </c>
      <c r="H53" t="str">
        <f t="shared" si="1"/>
        <v>Агафья</v>
      </c>
      <c r="I53" s="33">
        <f t="shared" ca="1" si="2"/>
        <v>36</v>
      </c>
      <c r="J53" s="22">
        <f>SUMIF(продажи!N:N,клиенты!A53,продажи!K:K)</f>
        <v>5168</v>
      </c>
    </row>
    <row r="54" spans="1:10" hidden="1" x14ac:dyDescent="0.3">
      <c r="A54">
        <v>321</v>
      </c>
      <c r="B54" t="s">
        <v>297</v>
      </c>
      <c r="C54" t="s">
        <v>298</v>
      </c>
      <c r="D54" t="s">
        <v>196</v>
      </c>
      <c r="E54" s="1">
        <v>44756</v>
      </c>
      <c r="F54" t="str">
        <f t="shared" si="0"/>
        <v>+992</v>
      </c>
      <c r="G54" t="str">
        <f>INDEX('коды стран'!A:A,MATCH(F54,'коды стран'!B:B,0),1)</f>
        <v>Таджикистан</v>
      </c>
      <c r="H54" t="str">
        <f t="shared" si="1"/>
        <v>Натан</v>
      </c>
      <c r="I54" s="33">
        <f t="shared" ca="1" si="2"/>
        <v>38.366666666666667</v>
      </c>
      <c r="J54" s="22">
        <f>SUMIF(продажи!N:N,клиенты!A54,продажи!K:K)</f>
        <v>2077</v>
      </c>
    </row>
    <row r="55" spans="1:10" x14ac:dyDescent="0.3">
      <c r="A55">
        <v>333</v>
      </c>
      <c r="B55" t="s">
        <v>299</v>
      </c>
      <c r="C55" t="s">
        <v>300</v>
      </c>
      <c r="D55" t="s">
        <v>193</v>
      </c>
      <c r="E55" s="1">
        <v>44857</v>
      </c>
      <c r="F55" t="str">
        <f t="shared" si="0"/>
        <v>+7</v>
      </c>
      <c r="G55" t="str">
        <f>INDEX('коды стран'!A:A,MATCH(F55,'коды стран'!B:B,0),1)</f>
        <v>Россия</v>
      </c>
      <c r="H55" t="str">
        <f t="shared" si="1"/>
        <v>Никодим</v>
      </c>
      <c r="I55" s="33">
        <f t="shared" ca="1" si="2"/>
        <v>35</v>
      </c>
      <c r="J55" s="22">
        <f>SUMIF(продажи!N:N,клиенты!A55,продажи!K:K)</f>
        <v>3956</v>
      </c>
    </row>
    <row r="56" spans="1:10" x14ac:dyDescent="0.3">
      <c r="A56">
        <v>36</v>
      </c>
      <c r="B56" t="s">
        <v>301</v>
      </c>
      <c r="C56" t="s">
        <v>302</v>
      </c>
      <c r="D56" t="s">
        <v>196</v>
      </c>
      <c r="E56" s="1">
        <v>44700</v>
      </c>
      <c r="F56" t="str">
        <f t="shared" si="0"/>
        <v>+7</v>
      </c>
      <c r="G56" t="str">
        <f>INDEX('коды стран'!A:A,MATCH(F56,'коды стран'!B:B,0),1)</f>
        <v>Россия</v>
      </c>
      <c r="H56" t="str">
        <f t="shared" si="1"/>
        <v>Анна</v>
      </c>
      <c r="I56" s="33">
        <f t="shared" ca="1" si="2"/>
        <v>40.233333333333334</v>
      </c>
      <c r="J56" s="22">
        <f>SUMIF(продажи!N:N,клиенты!A56,продажи!K:K)</f>
        <v>676</v>
      </c>
    </row>
    <row r="57" spans="1:10" hidden="1" x14ac:dyDescent="0.3">
      <c r="A57">
        <v>107</v>
      </c>
      <c r="B57" t="s">
        <v>303</v>
      </c>
      <c r="C57" t="s">
        <v>304</v>
      </c>
      <c r="D57" t="s">
        <v>196</v>
      </c>
      <c r="E57" s="1">
        <v>44744</v>
      </c>
      <c r="F57" t="str">
        <f t="shared" si="0"/>
        <v>+992</v>
      </c>
      <c r="G57" t="str">
        <f>INDEX('коды стран'!A:A,MATCH(F57,'коды стран'!B:B,0),1)</f>
        <v>Таджикистан</v>
      </c>
      <c r="H57" t="str">
        <f t="shared" si="1"/>
        <v>Антип</v>
      </c>
      <c r="I57" s="33">
        <f t="shared" ca="1" si="2"/>
        <v>38.766666666666666</v>
      </c>
      <c r="J57" s="22">
        <f>SUMIF(продажи!N:N,клиенты!A57,продажи!K:K)</f>
        <v>2496</v>
      </c>
    </row>
    <row r="58" spans="1:10" x14ac:dyDescent="0.3">
      <c r="A58">
        <v>375</v>
      </c>
      <c r="B58" t="s">
        <v>305</v>
      </c>
      <c r="C58" t="s">
        <v>306</v>
      </c>
      <c r="D58" t="s">
        <v>193</v>
      </c>
      <c r="E58" s="1">
        <v>44674</v>
      </c>
      <c r="F58" t="str">
        <f t="shared" si="0"/>
        <v>+7</v>
      </c>
      <c r="G58" t="str">
        <f>INDEX('коды стран'!A:A,MATCH(F58,'коды стран'!B:B,0),1)</f>
        <v>Россия</v>
      </c>
      <c r="H58" t="str">
        <f t="shared" si="1"/>
        <v>Боян</v>
      </c>
      <c r="I58" s="33">
        <f t="shared" ca="1" si="2"/>
        <v>41.1</v>
      </c>
      <c r="J58" s="22">
        <f>SUMIF(продажи!N:N,клиенты!A58,продажи!K:K)</f>
        <v>895</v>
      </c>
    </row>
    <row r="59" spans="1:10" hidden="1" x14ac:dyDescent="0.3">
      <c r="A59">
        <v>293</v>
      </c>
      <c r="B59" t="s">
        <v>307</v>
      </c>
      <c r="C59" t="s">
        <v>308</v>
      </c>
      <c r="D59" t="s">
        <v>193</v>
      </c>
      <c r="E59" s="1">
        <v>44573</v>
      </c>
      <c r="F59" t="str">
        <f t="shared" si="0"/>
        <v>+375</v>
      </c>
      <c r="G59" t="str">
        <f>INDEX('коды стран'!A:A,MATCH(F59,'коды стран'!B:B,0),1)</f>
        <v>Беларусь</v>
      </c>
      <c r="H59" t="str">
        <f t="shared" si="1"/>
        <v>Брагин</v>
      </c>
      <c r="I59" s="33">
        <f t="shared" ca="1" si="2"/>
        <v>44.466666666666669</v>
      </c>
      <c r="J59" s="22">
        <f>SUMIF(продажи!N:N,клиенты!A59,продажи!K:K)</f>
        <v>1255</v>
      </c>
    </row>
    <row r="60" spans="1:10" hidden="1" x14ac:dyDescent="0.3">
      <c r="A60">
        <v>316</v>
      </c>
      <c r="B60" t="s">
        <v>309</v>
      </c>
      <c r="C60" t="s">
        <v>310</v>
      </c>
      <c r="D60" t="s">
        <v>193</v>
      </c>
      <c r="E60" s="1">
        <v>44787</v>
      </c>
      <c r="F60" t="str">
        <f t="shared" si="0"/>
        <v>+992</v>
      </c>
      <c r="G60" t="str">
        <f>INDEX('коды стран'!A:A,MATCH(F60,'коды стран'!B:B,0),1)</f>
        <v>Таджикистан</v>
      </c>
      <c r="H60" t="str">
        <f t="shared" si="1"/>
        <v>Брагина</v>
      </c>
      <c r="I60" s="33">
        <f t="shared" ca="1" si="2"/>
        <v>37.333333333333336</v>
      </c>
      <c r="J60" s="22">
        <f>SUMIF(продажи!N:N,клиенты!A60,продажи!K:K)</f>
        <v>1177</v>
      </c>
    </row>
    <row r="61" spans="1:10" x14ac:dyDescent="0.3">
      <c r="A61">
        <v>380</v>
      </c>
      <c r="B61" t="s">
        <v>311</v>
      </c>
      <c r="C61" t="s">
        <v>312</v>
      </c>
      <c r="D61" t="s">
        <v>193</v>
      </c>
      <c r="E61" s="1">
        <v>44563</v>
      </c>
      <c r="F61" t="str">
        <f t="shared" si="0"/>
        <v>+7</v>
      </c>
      <c r="G61" t="str">
        <f>INDEX('коды стран'!A:A,MATCH(F61,'коды стран'!B:B,0),1)</f>
        <v>Россия</v>
      </c>
      <c r="H61" t="str">
        <f t="shared" si="1"/>
        <v>Марфа</v>
      </c>
      <c r="I61" s="33">
        <f t="shared" ca="1" si="2"/>
        <v>44.8</v>
      </c>
      <c r="J61" s="22">
        <f>SUMIF(продажи!N:N,клиенты!A61,продажи!K:K)</f>
        <v>4177</v>
      </c>
    </row>
    <row r="62" spans="1:10" hidden="1" x14ac:dyDescent="0.3">
      <c r="A62">
        <v>165</v>
      </c>
      <c r="B62" t="s">
        <v>313</v>
      </c>
      <c r="C62" t="s">
        <v>314</v>
      </c>
      <c r="D62" t="s">
        <v>193</v>
      </c>
      <c r="E62" s="1">
        <v>44599</v>
      </c>
      <c r="F62" t="str">
        <f t="shared" si="0"/>
        <v>+992</v>
      </c>
      <c r="G62" t="str">
        <f>INDEX('коды стран'!A:A,MATCH(F62,'коды стран'!B:B,0),1)</f>
        <v>Таджикистан</v>
      </c>
      <c r="H62" t="str">
        <f t="shared" si="1"/>
        <v>Вадим</v>
      </c>
      <c r="I62" s="33">
        <f t="shared" ca="1" si="2"/>
        <v>43.6</v>
      </c>
      <c r="J62" s="22">
        <f>SUMIF(продажи!N:N,клиенты!A62,продажи!K:K)</f>
        <v>1688</v>
      </c>
    </row>
    <row r="63" spans="1:10" hidden="1" x14ac:dyDescent="0.3">
      <c r="A63">
        <v>190</v>
      </c>
      <c r="B63" t="s">
        <v>315</v>
      </c>
      <c r="C63" t="s">
        <v>316</v>
      </c>
      <c r="D63" t="s">
        <v>196</v>
      </c>
      <c r="E63" s="1">
        <v>44689</v>
      </c>
      <c r="F63" t="str">
        <f t="shared" si="0"/>
        <v>+375</v>
      </c>
      <c r="G63" t="str">
        <f>INDEX('коды стран'!A:A,MATCH(F63,'коды стран'!B:B,0),1)</f>
        <v>Беларусь</v>
      </c>
      <c r="H63" t="str">
        <f t="shared" si="1"/>
        <v>Валентина</v>
      </c>
      <c r="I63" s="33">
        <f t="shared" ca="1" si="2"/>
        <v>40.6</v>
      </c>
      <c r="J63" s="22">
        <f>SUMIF(продажи!N:N,клиенты!A63,продажи!K:K)</f>
        <v>4451</v>
      </c>
    </row>
    <row r="64" spans="1:10" hidden="1" x14ac:dyDescent="0.3">
      <c r="A64">
        <v>17</v>
      </c>
      <c r="B64" t="s">
        <v>317</v>
      </c>
      <c r="C64" t="s">
        <v>318</v>
      </c>
      <c r="D64" t="s">
        <v>196</v>
      </c>
      <c r="E64" s="1">
        <v>44877</v>
      </c>
      <c r="F64" t="str">
        <f t="shared" si="0"/>
        <v>+992</v>
      </c>
      <c r="G64" t="str">
        <f>INDEX('коды стран'!A:A,MATCH(F64,'коды стран'!B:B,0),1)</f>
        <v>Таджикистан</v>
      </c>
      <c r="H64" t="str">
        <f t="shared" si="1"/>
        <v>Валентина</v>
      </c>
      <c r="I64" s="33">
        <f t="shared" ca="1" si="2"/>
        <v>34.333333333333336</v>
      </c>
      <c r="J64" s="22">
        <f>SUMIF(продажи!N:N,клиенты!A64,продажи!K:K)</f>
        <v>3496</v>
      </c>
    </row>
    <row r="65" spans="1:10" hidden="1" x14ac:dyDescent="0.3">
      <c r="A65">
        <v>457</v>
      </c>
      <c r="B65" t="s">
        <v>319</v>
      </c>
      <c r="C65" t="s">
        <v>320</v>
      </c>
      <c r="D65" t="s">
        <v>196</v>
      </c>
      <c r="E65" s="1">
        <v>44595</v>
      </c>
      <c r="F65" t="str">
        <f t="shared" si="0"/>
        <v>+992</v>
      </c>
      <c r="G65" t="str">
        <f>INDEX('коды стран'!A:A,MATCH(F65,'коды стран'!B:B,0),1)</f>
        <v>Таджикистан</v>
      </c>
      <c r="H65" t="str">
        <f t="shared" si="1"/>
        <v>Валерия</v>
      </c>
      <c r="I65" s="33">
        <f t="shared" ca="1" si="2"/>
        <v>43.733333333333334</v>
      </c>
      <c r="J65" s="22">
        <f>SUMIF(продажи!N:N,клиенты!A65,продажи!K:K)</f>
        <v>2185</v>
      </c>
    </row>
    <row r="66" spans="1:10" x14ac:dyDescent="0.3">
      <c r="A66">
        <v>175</v>
      </c>
      <c r="B66" t="s">
        <v>321</v>
      </c>
      <c r="C66" t="s">
        <v>322</v>
      </c>
      <c r="D66" t="s">
        <v>196</v>
      </c>
      <c r="E66" s="1">
        <v>44565</v>
      </c>
      <c r="F66" t="str">
        <f t="shared" ref="F66:F129" si="3">LEFT(B66, SEARCH(" ",B66)-1)</f>
        <v>+7</v>
      </c>
      <c r="G66" t="str">
        <f>INDEX('коды стран'!A:A,MATCH(F66,'коды стран'!B:B,0),1)</f>
        <v>Россия</v>
      </c>
      <c r="H66" t="str">
        <f t="shared" ref="H66:H129" si="4">IF(OR(ISNUMBER(SEARCH("г-н", C66)), ISNUMBER(SEARCH("г-жа", C66)), ISNUMBER(SEARCH("тов.", C66))),
MID(C66, SEARCH(" ", C66, SEARCH(" ", C66) + 1) + 1, SEARCH(" ", C66 &amp; " ", SEARCH(" ", C66, SEARCH(" ", C66) + 1) + 1) - SEARCH(" ", C66, SEARCH(" ", C66) + 1) - 1),
IF(OR(RIGHT(LEFT(C66, SEARCH(" ", C66) - 1), 3) = "ова", RIGHT(LEFT(C66, SEARCH(" ", C66) - 1), 2) = "ев", RIGHT(LEFT(C66, SEARCH(" ", C66) - 1), 3) = "ева", RIGHT(LEFT(C66, SEARCH(" ", C66) - 1), 2) = "ов"),
MID(C66, SEARCH(" ", C66) + 1, SEARCH(" ", C66 &amp; " ", SEARCH(" ", C66) + 1) - SEARCH(" ", C66) - 1),
LEFT(C66, SEARCH(" ", C66) - 1)))</f>
        <v>Валерия</v>
      </c>
      <c r="I66" s="33">
        <f t="shared" ref="I66:I129" ca="1" si="5">(TODAY()-E66)/30</f>
        <v>44.733333333333334</v>
      </c>
      <c r="J66" s="22">
        <f>SUMIF(продажи!N:N,клиенты!A66,продажи!K:K)</f>
        <v>4306</v>
      </c>
    </row>
    <row r="67" spans="1:10" hidden="1" x14ac:dyDescent="0.3">
      <c r="A67">
        <v>497</v>
      </c>
      <c r="B67" t="s">
        <v>323</v>
      </c>
      <c r="C67" t="s">
        <v>324</v>
      </c>
      <c r="D67" t="s">
        <v>196</v>
      </c>
      <c r="E67" s="1">
        <v>44826</v>
      </c>
      <c r="F67" t="str">
        <f t="shared" si="3"/>
        <v>+998</v>
      </c>
      <c r="G67" t="str">
        <f>INDEX('коды стран'!A:A,MATCH(F67,'коды стран'!B:B,0),1)</f>
        <v>Узбекистан</v>
      </c>
      <c r="H67" t="str">
        <f t="shared" si="4"/>
        <v>Валерьян</v>
      </c>
      <c r="I67" s="33">
        <f t="shared" ca="1" si="5"/>
        <v>36.033333333333331</v>
      </c>
      <c r="J67" s="22">
        <f>SUMIF(продажи!N:N,клиенты!A67,продажи!K:K)</f>
        <v>3648</v>
      </c>
    </row>
    <row r="68" spans="1:10" hidden="1" x14ac:dyDescent="0.3">
      <c r="A68">
        <v>258</v>
      </c>
      <c r="B68" t="s">
        <v>325</v>
      </c>
      <c r="C68" t="s">
        <v>326</v>
      </c>
      <c r="D68" t="s">
        <v>193</v>
      </c>
      <c r="E68" s="1">
        <v>44717</v>
      </c>
      <c r="F68" t="str">
        <f t="shared" si="3"/>
        <v>+380</v>
      </c>
      <c r="G68" t="str">
        <f>INDEX('коды стран'!A:A,MATCH(F68,'коды стран'!B:B,0),1)</f>
        <v>Украина</v>
      </c>
      <c r="H68" t="str">
        <f t="shared" si="4"/>
        <v>Василиса</v>
      </c>
      <c r="I68" s="33">
        <f t="shared" ca="1" si="5"/>
        <v>39.666666666666664</v>
      </c>
      <c r="J68" s="22">
        <f>SUMIF(продажи!N:N,клиенты!A68,продажи!K:K)</f>
        <v>1675</v>
      </c>
    </row>
    <row r="69" spans="1:10" hidden="1" x14ac:dyDescent="0.3">
      <c r="A69">
        <v>325</v>
      </c>
      <c r="B69" t="s">
        <v>327</v>
      </c>
      <c r="C69" t="s">
        <v>328</v>
      </c>
      <c r="D69" t="s">
        <v>196</v>
      </c>
      <c r="E69" s="1">
        <v>44875</v>
      </c>
      <c r="F69" t="str">
        <f t="shared" si="3"/>
        <v>+992</v>
      </c>
      <c r="G69" t="str">
        <f>INDEX('коды стран'!A:A,MATCH(F69,'коды стран'!B:B,0),1)</f>
        <v>Таджикистан</v>
      </c>
      <c r="H69" t="str">
        <f t="shared" si="4"/>
        <v>Милован</v>
      </c>
      <c r="I69" s="33">
        <f t="shared" ca="1" si="5"/>
        <v>34.4</v>
      </c>
      <c r="J69" s="22">
        <f>SUMIF(продажи!N:N,клиенты!A69,продажи!K:K)</f>
        <v>1075</v>
      </c>
    </row>
    <row r="70" spans="1:10" hidden="1" x14ac:dyDescent="0.3">
      <c r="A70">
        <v>79</v>
      </c>
      <c r="B70" t="s">
        <v>329</v>
      </c>
      <c r="C70" t="s">
        <v>330</v>
      </c>
      <c r="D70" t="s">
        <v>196</v>
      </c>
      <c r="E70" s="1">
        <v>44716</v>
      </c>
      <c r="F70" t="str">
        <f t="shared" si="3"/>
        <v>+992</v>
      </c>
      <c r="G70" t="str">
        <f>INDEX('коды стран'!A:A,MATCH(F70,'коды стран'!B:B,0),1)</f>
        <v>Таджикистан</v>
      </c>
      <c r="H70" t="str">
        <f t="shared" si="4"/>
        <v>Анжелика</v>
      </c>
      <c r="I70" s="33">
        <f t="shared" ca="1" si="5"/>
        <v>39.700000000000003</v>
      </c>
      <c r="J70" s="22">
        <f>SUMIF(продажи!N:N,клиенты!A70,продажи!K:K)</f>
        <v>1188</v>
      </c>
    </row>
    <row r="71" spans="1:10" x14ac:dyDescent="0.3">
      <c r="A71">
        <v>120</v>
      </c>
      <c r="B71" t="s">
        <v>331</v>
      </c>
      <c r="C71" t="s">
        <v>332</v>
      </c>
      <c r="D71" t="s">
        <v>193</v>
      </c>
      <c r="E71" s="1">
        <v>44691</v>
      </c>
      <c r="F71" t="str">
        <f t="shared" si="3"/>
        <v>+7</v>
      </c>
      <c r="G71" t="str">
        <f>INDEX('коды стран'!A:A,MATCH(F71,'коды стран'!B:B,0),1)</f>
        <v>Россия</v>
      </c>
      <c r="H71" t="str">
        <f t="shared" si="4"/>
        <v>Велимир</v>
      </c>
      <c r="I71" s="33">
        <f t="shared" ca="1" si="5"/>
        <v>40.533333333333331</v>
      </c>
      <c r="J71" s="22">
        <f>SUMIF(продажи!N:N,клиенты!A71,продажи!K:K)</f>
        <v>580</v>
      </c>
    </row>
    <row r="72" spans="1:10" hidden="1" x14ac:dyDescent="0.3">
      <c r="A72">
        <v>253</v>
      </c>
      <c r="B72" t="s">
        <v>333</v>
      </c>
      <c r="C72" t="s">
        <v>334</v>
      </c>
      <c r="D72" t="s">
        <v>193</v>
      </c>
      <c r="E72" s="1">
        <v>44750</v>
      </c>
      <c r="F72" t="str">
        <f t="shared" si="3"/>
        <v>+375</v>
      </c>
      <c r="G72" t="str">
        <f>INDEX('коды стран'!A:A,MATCH(F72,'коды стран'!B:B,0),1)</f>
        <v>Беларусь</v>
      </c>
      <c r="H72" t="str">
        <f t="shared" si="4"/>
        <v>Вера</v>
      </c>
      <c r="I72" s="33">
        <f t="shared" ca="1" si="5"/>
        <v>38.56666666666667</v>
      </c>
      <c r="J72" s="22">
        <f>SUMIF(продажи!N:N,клиенты!A72,продажи!K:K)</f>
        <v>1928</v>
      </c>
    </row>
    <row r="73" spans="1:10" hidden="1" x14ac:dyDescent="0.3">
      <c r="A73">
        <v>391</v>
      </c>
      <c r="B73" t="s">
        <v>335</v>
      </c>
      <c r="C73" t="s">
        <v>336</v>
      </c>
      <c r="D73" t="s">
        <v>193</v>
      </c>
      <c r="E73" s="1">
        <v>44675</v>
      </c>
      <c r="F73" t="str">
        <f t="shared" si="3"/>
        <v>+992</v>
      </c>
      <c r="G73" t="str">
        <f>INDEX('коды стран'!A:A,MATCH(F73,'коды стран'!B:B,0),1)</f>
        <v>Таджикистан</v>
      </c>
      <c r="H73" t="str">
        <f t="shared" si="4"/>
        <v>Вероника</v>
      </c>
      <c r="I73" s="33">
        <f t="shared" ca="1" si="5"/>
        <v>41.06666666666667</v>
      </c>
      <c r="J73" s="22">
        <f>SUMIF(продажи!N:N,клиенты!A73,продажи!K:K)</f>
        <v>560</v>
      </c>
    </row>
    <row r="74" spans="1:10" hidden="1" x14ac:dyDescent="0.3">
      <c r="A74">
        <v>223</v>
      </c>
      <c r="B74" t="s">
        <v>337</v>
      </c>
      <c r="C74" t="s">
        <v>338</v>
      </c>
      <c r="D74" t="s">
        <v>193</v>
      </c>
      <c r="E74" s="1">
        <v>44893</v>
      </c>
      <c r="F74" t="str">
        <f t="shared" si="3"/>
        <v>+380</v>
      </c>
      <c r="G74" t="str">
        <f>INDEX('коды стран'!A:A,MATCH(F74,'коды стран'!B:B,0),1)</f>
        <v>Украина</v>
      </c>
      <c r="H74" t="str">
        <f t="shared" si="4"/>
        <v>Вероника</v>
      </c>
      <c r="I74" s="33">
        <f t="shared" ca="1" si="5"/>
        <v>33.799999999999997</v>
      </c>
      <c r="J74" s="22">
        <f>SUMIF(продажи!N:N,клиенты!A74,продажи!K:K)</f>
        <v>1099</v>
      </c>
    </row>
    <row r="75" spans="1:10" hidden="1" x14ac:dyDescent="0.3">
      <c r="A75">
        <v>463</v>
      </c>
      <c r="B75" t="s">
        <v>339</v>
      </c>
      <c r="C75" t="s">
        <v>340</v>
      </c>
      <c r="D75" t="s">
        <v>196</v>
      </c>
      <c r="E75" s="1">
        <v>44869</v>
      </c>
      <c r="F75" t="str">
        <f t="shared" si="3"/>
        <v>+380</v>
      </c>
      <c r="G75" t="str">
        <f>INDEX('коды стран'!A:A,MATCH(F75,'коды стран'!B:B,0),1)</f>
        <v>Украина</v>
      </c>
      <c r="H75" t="str">
        <f t="shared" si="4"/>
        <v>Вероника</v>
      </c>
      <c r="I75" s="33">
        <f t="shared" ca="1" si="5"/>
        <v>34.6</v>
      </c>
      <c r="J75" s="22">
        <f>SUMIF(продажи!N:N,клиенты!A75,продажи!K:K)</f>
        <v>1608</v>
      </c>
    </row>
    <row r="76" spans="1:10" hidden="1" x14ac:dyDescent="0.3">
      <c r="A76">
        <v>152</v>
      </c>
      <c r="B76" t="s">
        <v>341</v>
      </c>
      <c r="C76" t="s">
        <v>342</v>
      </c>
      <c r="D76" t="s">
        <v>196</v>
      </c>
      <c r="E76" s="1">
        <v>44791</v>
      </c>
      <c r="F76" t="str">
        <f t="shared" si="3"/>
        <v>+375</v>
      </c>
      <c r="G76" t="str">
        <f>INDEX('коды стран'!A:A,MATCH(F76,'коды стран'!B:B,0),1)</f>
        <v>Беларусь</v>
      </c>
      <c r="H76" t="str">
        <f t="shared" si="4"/>
        <v>Вероника</v>
      </c>
      <c r="I76" s="33">
        <f t="shared" ca="1" si="5"/>
        <v>37.200000000000003</v>
      </c>
      <c r="J76" s="22">
        <f>SUMIF(продажи!N:N,клиенты!A76,продажи!K:K)</f>
        <v>2437</v>
      </c>
    </row>
    <row r="77" spans="1:10" hidden="1" x14ac:dyDescent="0.3">
      <c r="A77">
        <v>130</v>
      </c>
      <c r="B77" t="s">
        <v>343</v>
      </c>
      <c r="C77" t="s">
        <v>344</v>
      </c>
      <c r="D77" t="s">
        <v>196</v>
      </c>
      <c r="E77" s="1">
        <v>44863</v>
      </c>
      <c r="F77" t="str">
        <f t="shared" si="3"/>
        <v>+992</v>
      </c>
      <c r="G77" t="str">
        <f>INDEX('коды стран'!A:A,MATCH(F77,'коды стран'!B:B,0),1)</f>
        <v>Таджикистан</v>
      </c>
      <c r="H77" t="str">
        <f t="shared" si="4"/>
        <v>Виктор</v>
      </c>
      <c r="I77" s="33">
        <f t="shared" ca="1" si="5"/>
        <v>34.799999999999997</v>
      </c>
      <c r="J77" s="22">
        <f>SUMIF(продажи!N:N,клиенты!A77,продажи!K:K)</f>
        <v>3292</v>
      </c>
    </row>
    <row r="78" spans="1:10" hidden="1" x14ac:dyDescent="0.3">
      <c r="A78">
        <v>423</v>
      </c>
      <c r="B78" t="s">
        <v>345</v>
      </c>
      <c r="C78" t="s">
        <v>346</v>
      </c>
      <c r="D78" t="s">
        <v>196</v>
      </c>
      <c r="E78" s="1">
        <v>44841</v>
      </c>
      <c r="F78" t="str">
        <f t="shared" si="3"/>
        <v>+375</v>
      </c>
      <c r="G78" t="str">
        <f>INDEX('коды стран'!A:A,MATCH(F78,'коды стран'!B:B,0),1)</f>
        <v>Беларусь</v>
      </c>
      <c r="H78" t="str">
        <f t="shared" si="4"/>
        <v>Виктор</v>
      </c>
      <c r="I78" s="33">
        <f t="shared" ca="1" si="5"/>
        <v>35.533333333333331</v>
      </c>
      <c r="J78" s="22">
        <f>SUMIF(продажи!N:N,клиенты!A78,продажи!K:K)</f>
        <v>710</v>
      </c>
    </row>
    <row r="79" spans="1:10" hidden="1" x14ac:dyDescent="0.3">
      <c r="A79">
        <v>163</v>
      </c>
      <c r="B79" t="s">
        <v>347</v>
      </c>
      <c r="C79" t="s">
        <v>348</v>
      </c>
      <c r="D79" t="s">
        <v>193</v>
      </c>
      <c r="E79" s="1">
        <v>44571</v>
      </c>
      <c r="F79" t="str">
        <f t="shared" si="3"/>
        <v>+998</v>
      </c>
      <c r="G79" t="str">
        <f>INDEX('коды стран'!A:A,MATCH(F79,'коды стран'!B:B,0),1)</f>
        <v>Узбекистан</v>
      </c>
      <c r="H79" t="str">
        <f t="shared" si="4"/>
        <v>Виктория</v>
      </c>
      <c r="I79" s="33">
        <f t="shared" ca="1" si="5"/>
        <v>44.533333333333331</v>
      </c>
      <c r="J79" s="22">
        <f>SUMIF(продажи!N:N,клиенты!A79,продажи!K:K)</f>
        <v>1092</v>
      </c>
    </row>
    <row r="80" spans="1:10" hidden="1" x14ac:dyDescent="0.3">
      <c r="A80">
        <v>377</v>
      </c>
      <c r="B80" t="s">
        <v>349</v>
      </c>
      <c r="C80" t="s">
        <v>350</v>
      </c>
      <c r="D80" t="s">
        <v>196</v>
      </c>
      <c r="E80" s="1">
        <v>44794</v>
      </c>
      <c r="F80" t="str">
        <f t="shared" si="3"/>
        <v>+998</v>
      </c>
      <c r="G80" t="str">
        <f>INDEX('коды стран'!A:A,MATCH(F80,'коды стран'!B:B,0),1)</f>
        <v>Узбекистан</v>
      </c>
      <c r="H80" t="str">
        <f t="shared" si="4"/>
        <v>Виктория</v>
      </c>
      <c r="I80" s="33">
        <f t="shared" ca="1" si="5"/>
        <v>37.1</v>
      </c>
      <c r="J80" s="22">
        <f>SUMIF(продажи!N:N,клиенты!A80,продажи!K:K)</f>
        <v>4460</v>
      </c>
    </row>
    <row r="81" spans="1:10" hidden="1" x14ac:dyDescent="0.3">
      <c r="A81">
        <v>422</v>
      </c>
      <c r="B81" t="s">
        <v>351</v>
      </c>
      <c r="C81" t="s">
        <v>352</v>
      </c>
      <c r="D81" t="s">
        <v>196</v>
      </c>
      <c r="E81" s="1">
        <v>44784</v>
      </c>
      <c r="F81" t="str">
        <f t="shared" si="3"/>
        <v>+380</v>
      </c>
      <c r="G81" t="str">
        <f>INDEX('коды стран'!A:A,MATCH(F81,'коды стран'!B:B,0),1)</f>
        <v>Украина</v>
      </c>
      <c r="H81" t="str">
        <f t="shared" si="4"/>
        <v>Карл</v>
      </c>
      <c r="I81" s="33">
        <f t="shared" ca="1" si="5"/>
        <v>37.43333333333333</v>
      </c>
      <c r="J81" s="22">
        <f>SUMIF(продажи!N:N,клиенты!A81,продажи!K:K)</f>
        <v>1472</v>
      </c>
    </row>
    <row r="82" spans="1:10" hidden="1" x14ac:dyDescent="0.3">
      <c r="A82">
        <v>496</v>
      </c>
      <c r="B82" t="s">
        <v>353</v>
      </c>
      <c r="C82" t="s">
        <v>354</v>
      </c>
      <c r="D82" t="s">
        <v>193</v>
      </c>
      <c r="E82" s="1">
        <v>44867</v>
      </c>
      <c r="F82" t="str">
        <f t="shared" si="3"/>
        <v>+380</v>
      </c>
      <c r="G82" t="str">
        <f>INDEX('коды стран'!A:A,MATCH(F82,'коды стран'!B:B,0),1)</f>
        <v>Украина</v>
      </c>
      <c r="H82" t="str">
        <f t="shared" si="4"/>
        <v>Фома</v>
      </c>
      <c r="I82" s="33">
        <f t="shared" ca="1" si="5"/>
        <v>34.666666666666664</v>
      </c>
      <c r="J82" s="22">
        <f>SUMIF(продажи!N:N,клиенты!A82,продажи!K:K)</f>
        <v>3561</v>
      </c>
    </row>
    <row r="83" spans="1:10" x14ac:dyDescent="0.3">
      <c r="A83">
        <v>29</v>
      </c>
      <c r="B83" t="s">
        <v>355</v>
      </c>
      <c r="C83" t="s">
        <v>356</v>
      </c>
      <c r="D83" t="s">
        <v>193</v>
      </c>
      <c r="E83" s="1">
        <v>44704</v>
      </c>
      <c r="F83" t="str">
        <f t="shared" si="3"/>
        <v>+7</v>
      </c>
      <c r="G83" t="str">
        <f>INDEX('коды стран'!A:A,MATCH(F83,'коды стран'!B:B,0),1)</f>
        <v>Россия</v>
      </c>
      <c r="H83" t="str">
        <f t="shared" si="4"/>
        <v>Ярослав</v>
      </c>
      <c r="I83" s="33">
        <f t="shared" ca="1" si="5"/>
        <v>40.1</v>
      </c>
      <c r="J83" s="22">
        <f>SUMIF(продажи!N:N,клиенты!A83,продажи!K:K)</f>
        <v>1039</v>
      </c>
    </row>
    <row r="84" spans="1:10" x14ac:dyDescent="0.3">
      <c r="A84">
        <v>462</v>
      </c>
      <c r="B84" t="s">
        <v>357</v>
      </c>
      <c r="C84" t="s">
        <v>358</v>
      </c>
      <c r="D84" t="s">
        <v>193</v>
      </c>
      <c r="E84" s="1">
        <v>44751</v>
      </c>
      <c r="F84" t="str">
        <f t="shared" si="3"/>
        <v>+7</v>
      </c>
      <c r="G84" t="str">
        <f>INDEX('коды стран'!A:A,MATCH(F84,'коды стран'!B:B,0),1)</f>
        <v>Россия</v>
      </c>
      <c r="H84" t="str">
        <f t="shared" si="4"/>
        <v>Владилен</v>
      </c>
      <c r="I84" s="33">
        <f t="shared" ca="1" si="5"/>
        <v>38.533333333333331</v>
      </c>
      <c r="J84" s="22">
        <f>SUMIF(продажи!N:N,клиенты!A84,продажи!K:K)</f>
        <v>556</v>
      </c>
    </row>
    <row r="85" spans="1:10" x14ac:dyDescent="0.3">
      <c r="A85">
        <v>141</v>
      </c>
      <c r="B85" t="s">
        <v>359</v>
      </c>
      <c r="C85" t="s">
        <v>360</v>
      </c>
      <c r="D85" t="s">
        <v>193</v>
      </c>
      <c r="E85" s="1">
        <v>44743</v>
      </c>
      <c r="F85" t="str">
        <f t="shared" si="3"/>
        <v>+7</v>
      </c>
      <c r="G85" t="str">
        <f>INDEX('коды стран'!A:A,MATCH(F85,'коды стран'!B:B,0),1)</f>
        <v>Россия</v>
      </c>
      <c r="H85" t="str">
        <f t="shared" si="4"/>
        <v>Орест</v>
      </c>
      <c r="I85" s="33">
        <f t="shared" ca="1" si="5"/>
        <v>38.799999999999997</v>
      </c>
      <c r="J85" s="22">
        <f>SUMIF(продажи!N:N,клиенты!A85,продажи!K:K)</f>
        <v>1250</v>
      </c>
    </row>
    <row r="86" spans="1:10" hidden="1" x14ac:dyDescent="0.3">
      <c r="A86">
        <v>58</v>
      </c>
      <c r="B86" t="s">
        <v>361</v>
      </c>
      <c r="C86" t="s">
        <v>362</v>
      </c>
      <c r="D86" t="s">
        <v>196</v>
      </c>
      <c r="E86" s="1">
        <v>44628</v>
      </c>
      <c r="F86" t="str">
        <f t="shared" si="3"/>
        <v>+375</v>
      </c>
      <c r="G86" t="str">
        <f>INDEX('коды стран'!A:A,MATCH(F86,'коды стран'!B:B,0),1)</f>
        <v>Беларусь</v>
      </c>
      <c r="H86" t="str">
        <f t="shared" si="4"/>
        <v>Алина</v>
      </c>
      <c r="I86" s="33">
        <f t="shared" ca="1" si="5"/>
        <v>42.633333333333333</v>
      </c>
      <c r="J86" s="22">
        <f>SUMIF(продажи!N:N,клиенты!A86,продажи!K:K)</f>
        <v>263</v>
      </c>
    </row>
    <row r="87" spans="1:10" hidden="1" x14ac:dyDescent="0.3">
      <c r="A87">
        <v>213</v>
      </c>
      <c r="B87" t="s">
        <v>363</v>
      </c>
      <c r="C87" t="s">
        <v>364</v>
      </c>
      <c r="D87" t="s">
        <v>196</v>
      </c>
      <c r="E87" s="1">
        <v>44733</v>
      </c>
      <c r="F87" t="str">
        <f t="shared" si="3"/>
        <v>+998</v>
      </c>
      <c r="G87" t="str">
        <f>INDEX('коды стран'!A:A,MATCH(F87,'коды стран'!B:B,0),1)</f>
        <v>Узбекистан</v>
      </c>
      <c r="H87" t="str">
        <f t="shared" si="4"/>
        <v>Адриан</v>
      </c>
      <c r="I87" s="33">
        <f t="shared" ca="1" si="5"/>
        <v>39.133333333333333</v>
      </c>
      <c r="J87" s="22">
        <f>SUMIF(продажи!N:N,клиенты!A87,продажи!K:K)</f>
        <v>926</v>
      </c>
    </row>
    <row r="88" spans="1:10" x14ac:dyDescent="0.3">
      <c r="A88">
        <v>486</v>
      </c>
      <c r="B88" t="s">
        <v>365</v>
      </c>
      <c r="C88" t="s">
        <v>366</v>
      </c>
      <c r="D88" t="s">
        <v>193</v>
      </c>
      <c r="E88" s="1">
        <v>44723</v>
      </c>
      <c r="F88" t="str">
        <f t="shared" si="3"/>
        <v>+7</v>
      </c>
      <c r="G88" t="str">
        <f>INDEX('коды стран'!A:A,MATCH(F88,'коды стран'!B:B,0),1)</f>
        <v>Россия</v>
      </c>
      <c r="H88" t="str">
        <f t="shared" si="4"/>
        <v>Викентий</v>
      </c>
      <c r="I88" s="33">
        <f t="shared" ca="1" si="5"/>
        <v>39.466666666666669</v>
      </c>
      <c r="J88" s="22">
        <f>SUMIF(продажи!N:N,клиенты!A88,продажи!K:K)</f>
        <v>240</v>
      </c>
    </row>
    <row r="89" spans="1:10" x14ac:dyDescent="0.3">
      <c r="A89">
        <v>41</v>
      </c>
      <c r="B89" t="s">
        <v>367</v>
      </c>
      <c r="C89" t="s">
        <v>368</v>
      </c>
      <c r="D89" t="s">
        <v>193</v>
      </c>
      <c r="E89" s="1">
        <v>44842</v>
      </c>
      <c r="F89" t="str">
        <f t="shared" si="3"/>
        <v>+7</v>
      </c>
      <c r="G89" t="str">
        <f>INDEX('коды стран'!A:A,MATCH(F89,'коды стран'!B:B,0),1)</f>
        <v>Россия</v>
      </c>
      <c r="H89" t="str">
        <f t="shared" si="4"/>
        <v>Валентина</v>
      </c>
      <c r="I89" s="33">
        <f t="shared" ca="1" si="5"/>
        <v>35.5</v>
      </c>
      <c r="J89" s="22">
        <f>SUMIF(продажи!N:N,клиенты!A89,продажи!K:K)</f>
        <v>534</v>
      </c>
    </row>
    <row r="90" spans="1:10" hidden="1" x14ac:dyDescent="0.3">
      <c r="A90">
        <v>200</v>
      </c>
      <c r="B90" t="s">
        <v>369</v>
      </c>
      <c r="C90" t="s">
        <v>370</v>
      </c>
      <c r="D90" t="s">
        <v>193</v>
      </c>
      <c r="E90" s="1">
        <v>44783</v>
      </c>
      <c r="F90" t="str">
        <f t="shared" si="3"/>
        <v>+998</v>
      </c>
      <c r="G90" t="str">
        <f>INDEX('коды стран'!A:A,MATCH(F90,'коды стран'!B:B,0),1)</f>
        <v>Узбекистан</v>
      </c>
      <c r="H90" t="str">
        <f t="shared" si="4"/>
        <v>Анжела</v>
      </c>
      <c r="I90" s="33">
        <f t="shared" ca="1" si="5"/>
        <v>37.466666666666669</v>
      </c>
      <c r="J90" s="22">
        <f>SUMIF(продажи!N:N,клиенты!A90,продажи!K:K)</f>
        <v>988</v>
      </c>
    </row>
    <row r="91" spans="1:10" x14ac:dyDescent="0.3">
      <c r="A91">
        <v>173</v>
      </c>
      <c r="B91" t="s">
        <v>371</v>
      </c>
      <c r="C91" t="s">
        <v>372</v>
      </c>
      <c r="D91" t="s">
        <v>196</v>
      </c>
      <c r="E91" s="1">
        <v>44673</v>
      </c>
      <c r="F91" t="str">
        <f t="shared" si="3"/>
        <v>+7</v>
      </c>
      <c r="G91" t="str">
        <f>INDEX('коды стран'!A:A,MATCH(F91,'коды стран'!B:B,0),1)</f>
        <v>Россия</v>
      </c>
      <c r="H91" t="str">
        <f t="shared" si="4"/>
        <v>Матвей</v>
      </c>
      <c r="I91" s="33">
        <f t="shared" ca="1" si="5"/>
        <v>41.133333333333333</v>
      </c>
      <c r="J91" s="22">
        <f>SUMIF(продажи!N:N,клиенты!A91,продажи!K:K)</f>
        <v>456</v>
      </c>
    </row>
    <row r="92" spans="1:10" hidden="1" x14ac:dyDescent="0.3">
      <c r="A92">
        <v>102</v>
      </c>
      <c r="B92" t="s">
        <v>373</v>
      </c>
      <c r="C92" t="s">
        <v>374</v>
      </c>
      <c r="D92" t="s">
        <v>196</v>
      </c>
      <c r="E92" s="1">
        <v>44723</v>
      </c>
      <c r="F92" t="str">
        <f t="shared" si="3"/>
        <v>+998</v>
      </c>
      <c r="G92" t="str">
        <f>INDEX('коды стран'!A:A,MATCH(F92,'коды стран'!B:B,0),1)</f>
        <v>Узбекистан</v>
      </c>
      <c r="H92" t="str">
        <f t="shared" si="4"/>
        <v>Галактион</v>
      </c>
      <c r="I92" s="33">
        <f t="shared" ca="1" si="5"/>
        <v>39.466666666666669</v>
      </c>
      <c r="J92" s="22">
        <f>SUMIF(продажи!N:N,клиенты!A92,продажи!K:K)</f>
        <v>2546</v>
      </c>
    </row>
    <row r="93" spans="1:10" hidden="1" x14ac:dyDescent="0.3">
      <c r="A93">
        <v>115</v>
      </c>
      <c r="B93" t="s">
        <v>375</v>
      </c>
      <c r="C93" t="s">
        <v>376</v>
      </c>
      <c r="D93" t="s">
        <v>193</v>
      </c>
      <c r="E93" s="1">
        <v>44832</v>
      </c>
      <c r="F93" t="str">
        <f t="shared" si="3"/>
        <v>+375</v>
      </c>
      <c r="G93" t="str">
        <f>INDEX('коды стран'!A:A,MATCH(F93,'коды стран'!B:B,0),1)</f>
        <v>Беларусь</v>
      </c>
      <c r="H93" t="str">
        <f t="shared" si="4"/>
        <v>Галина</v>
      </c>
      <c r="I93" s="33">
        <f t="shared" ca="1" si="5"/>
        <v>35.833333333333336</v>
      </c>
      <c r="J93" s="22">
        <f>SUMIF(продажи!N:N,клиенты!A93,продажи!K:K)</f>
        <v>3590</v>
      </c>
    </row>
    <row r="94" spans="1:10" x14ac:dyDescent="0.3">
      <c r="A94">
        <v>99</v>
      </c>
      <c r="B94" t="s">
        <v>377</v>
      </c>
      <c r="C94" t="s">
        <v>378</v>
      </c>
      <c r="D94" t="s">
        <v>196</v>
      </c>
      <c r="E94" s="1">
        <v>44886</v>
      </c>
      <c r="F94" t="str">
        <f t="shared" si="3"/>
        <v>+7</v>
      </c>
      <c r="G94" t="str">
        <f>INDEX('коды стран'!A:A,MATCH(F94,'коды стран'!B:B,0),1)</f>
        <v>Россия</v>
      </c>
      <c r="H94" t="str">
        <f t="shared" si="4"/>
        <v>Галина</v>
      </c>
      <c r="I94" s="33">
        <f t="shared" ca="1" si="5"/>
        <v>34.033333333333331</v>
      </c>
      <c r="J94" s="22">
        <f>SUMIF(продажи!N:N,клиенты!A94,продажи!K:K)</f>
        <v>1590</v>
      </c>
    </row>
    <row r="95" spans="1:10" x14ac:dyDescent="0.3">
      <c r="A95">
        <v>204</v>
      </c>
      <c r="B95" t="s">
        <v>379</v>
      </c>
      <c r="C95" t="s">
        <v>380</v>
      </c>
      <c r="D95" t="s">
        <v>193</v>
      </c>
      <c r="E95" s="1">
        <v>44867</v>
      </c>
      <c r="F95" t="str">
        <f t="shared" si="3"/>
        <v>+7</v>
      </c>
      <c r="G95" t="str">
        <f>INDEX('коды стран'!A:A,MATCH(F95,'коды стран'!B:B,0),1)</f>
        <v>Россия</v>
      </c>
      <c r="H95" t="str">
        <f t="shared" si="4"/>
        <v>Еремей</v>
      </c>
      <c r="I95" s="33">
        <f t="shared" ca="1" si="5"/>
        <v>34.666666666666664</v>
      </c>
      <c r="J95" s="22">
        <f>SUMIF(продажи!N:N,клиенты!A95,продажи!K:K)</f>
        <v>1707</v>
      </c>
    </row>
    <row r="96" spans="1:10" hidden="1" x14ac:dyDescent="0.3">
      <c r="A96">
        <v>383</v>
      </c>
      <c r="B96" t="s">
        <v>381</v>
      </c>
      <c r="C96" t="s">
        <v>382</v>
      </c>
      <c r="D96" t="s">
        <v>196</v>
      </c>
      <c r="E96" s="1">
        <v>44876</v>
      </c>
      <c r="F96" t="str">
        <f t="shared" si="3"/>
        <v>+380</v>
      </c>
      <c r="G96" t="str">
        <f>INDEX('коды стран'!A:A,MATCH(F96,'коды стран'!B:B,0),1)</f>
        <v>Украина</v>
      </c>
      <c r="H96" t="str">
        <f t="shared" si="4"/>
        <v>Родион</v>
      </c>
      <c r="I96" s="33">
        <f t="shared" ca="1" si="5"/>
        <v>34.366666666666667</v>
      </c>
      <c r="J96" s="22">
        <f>SUMIF(продажи!N:N,клиенты!A96,продажи!K:K)</f>
        <v>435</v>
      </c>
    </row>
    <row r="97" spans="1:10" hidden="1" x14ac:dyDescent="0.3">
      <c r="A97">
        <v>455</v>
      </c>
      <c r="B97" t="s">
        <v>383</v>
      </c>
      <c r="C97" t="s">
        <v>384</v>
      </c>
      <c r="D97" t="s">
        <v>193</v>
      </c>
      <c r="E97" s="1">
        <v>44820</v>
      </c>
      <c r="F97" t="str">
        <f t="shared" si="3"/>
        <v>+380</v>
      </c>
      <c r="G97" t="str">
        <f>INDEX('коды стран'!A:A,MATCH(F97,'коды стран'!B:B,0),1)</f>
        <v>Украина</v>
      </c>
      <c r="H97" t="str">
        <f t="shared" si="4"/>
        <v>Герман</v>
      </c>
      <c r="I97" s="33">
        <f t="shared" ca="1" si="5"/>
        <v>36.233333333333334</v>
      </c>
      <c r="J97" s="22">
        <f>SUMIF(продажи!N:N,клиенты!A97,продажи!K:K)</f>
        <v>284</v>
      </c>
    </row>
    <row r="98" spans="1:10" hidden="1" x14ac:dyDescent="0.3">
      <c r="A98">
        <v>262</v>
      </c>
      <c r="B98" t="s">
        <v>385</v>
      </c>
      <c r="C98" t="s">
        <v>386</v>
      </c>
      <c r="D98" t="s">
        <v>193</v>
      </c>
      <c r="E98" s="1">
        <v>44778</v>
      </c>
      <c r="F98" t="str">
        <f t="shared" si="3"/>
        <v>+992</v>
      </c>
      <c r="G98" t="str">
        <f>INDEX('коды стран'!A:A,MATCH(F98,'коды стран'!B:B,0),1)</f>
        <v>Таджикистан</v>
      </c>
      <c r="H98" t="str">
        <f t="shared" si="4"/>
        <v>Иванна</v>
      </c>
      <c r="I98" s="33">
        <f t="shared" ca="1" si="5"/>
        <v>37.633333333333333</v>
      </c>
      <c r="J98" s="22">
        <f>SUMIF(продажи!N:N,клиенты!A98,продажи!K:K)</f>
        <v>3342</v>
      </c>
    </row>
    <row r="99" spans="1:10" hidden="1" x14ac:dyDescent="0.3">
      <c r="A99">
        <v>494</v>
      </c>
      <c r="B99" t="s">
        <v>387</v>
      </c>
      <c r="C99" t="s">
        <v>388</v>
      </c>
      <c r="D99" t="s">
        <v>196</v>
      </c>
      <c r="E99" s="1">
        <v>44738</v>
      </c>
      <c r="F99" t="str">
        <f t="shared" si="3"/>
        <v>+375</v>
      </c>
      <c r="G99" t="str">
        <f>INDEX('коды стран'!A:A,MATCH(F99,'коды стран'!B:B,0),1)</f>
        <v>Беларусь</v>
      </c>
      <c r="H99" t="str">
        <f t="shared" si="4"/>
        <v>Анна</v>
      </c>
      <c r="I99" s="33">
        <f t="shared" ca="1" si="5"/>
        <v>38.966666666666669</v>
      </c>
      <c r="J99" s="22">
        <f>SUMIF(продажи!N:N,клиенты!A99,продажи!K:K)</f>
        <v>301</v>
      </c>
    </row>
    <row r="100" spans="1:10" hidden="1" x14ac:dyDescent="0.3">
      <c r="A100">
        <v>197</v>
      </c>
      <c r="B100" t="s">
        <v>389</v>
      </c>
      <c r="C100" t="s">
        <v>390</v>
      </c>
      <c r="D100" t="s">
        <v>196</v>
      </c>
      <c r="E100" s="1">
        <v>44785</v>
      </c>
      <c r="F100" t="str">
        <f t="shared" si="3"/>
        <v>+380</v>
      </c>
      <c r="G100" t="str">
        <f>INDEX('коды стран'!A:A,MATCH(F100,'коды стран'!B:B,0),1)</f>
        <v>Украина</v>
      </c>
      <c r="H100" t="str">
        <f t="shared" si="4"/>
        <v>Клавдия</v>
      </c>
      <c r="I100" s="33">
        <f t="shared" ca="1" si="5"/>
        <v>37.4</v>
      </c>
      <c r="J100" s="22">
        <f>SUMIF(продажи!N:N,клиенты!A100,продажи!K:K)</f>
        <v>2539</v>
      </c>
    </row>
    <row r="101" spans="1:10" x14ac:dyDescent="0.3">
      <c r="A101">
        <v>52</v>
      </c>
      <c r="B101" t="s">
        <v>391</v>
      </c>
      <c r="C101" t="s">
        <v>392</v>
      </c>
      <c r="D101" t="s">
        <v>193</v>
      </c>
      <c r="E101" s="1">
        <v>44917</v>
      </c>
      <c r="F101" t="str">
        <f t="shared" si="3"/>
        <v>+7</v>
      </c>
      <c r="G101" t="str">
        <f>INDEX('коды стран'!A:A,MATCH(F101,'коды стран'!B:B,0),1)</f>
        <v>Россия</v>
      </c>
      <c r="H101" t="str">
        <f t="shared" si="4"/>
        <v>Глафира</v>
      </c>
      <c r="I101" s="33">
        <f t="shared" ca="1" si="5"/>
        <v>33</v>
      </c>
      <c r="J101" s="22">
        <f>SUMIF(продажи!N:N,клиенты!A101,продажи!K:K)</f>
        <v>1301</v>
      </c>
    </row>
    <row r="102" spans="1:10" hidden="1" x14ac:dyDescent="0.3">
      <c r="A102">
        <v>83</v>
      </c>
      <c r="B102" t="s">
        <v>393</v>
      </c>
      <c r="C102" t="s">
        <v>394</v>
      </c>
      <c r="D102" t="s">
        <v>193</v>
      </c>
      <c r="E102" s="1">
        <v>44739</v>
      </c>
      <c r="F102" t="str">
        <f t="shared" si="3"/>
        <v>+992</v>
      </c>
      <c r="G102" t="str">
        <f>INDEX('коды стран'!A:A,MATCH(F102,'коды стран'!B:B,0),1)</f>
        <v>Таджикистан</v>
      </c>
      <c r="H102" t="str">
        <f t="shared" si="4"/>
        <v>Трифон</v>
      </c>
      <c r="I102" s="33">
        <f t="shared" ca="1" si="5"/>
        <v>38.93333333333333</v>
      </c>
      <c r="J102" s="22">
        <f>SUMIF(продажи!N:N,клиенты!A102,продажи!K:K)</f>
        <v>764</v>
      </c>
    </row>
    <row r="103" spans="1:10" x14ac:dyDescent="0.3">
      <c r="A103">
        <v>250</v>
      </c>
      <c r="B103" t="s">
        <v>395</v>
      </c>
      <c r="C103" t="s">
        <v>396</v>
      </c>
      <c r="D103" t="s">
        <v>193</v>
      </c>
      <c r="E103" s="1">
        <v>44856</v>
      </c>
      <c r="F103" t="str">
        <f t="shared" si="3"/>
        <v>+7</v>
      </c>
      <c r="G103" t="str">
        <f>INDEX('коды стран'!A:A,MATCH(F103,'коды стран'!B:B,0),1)</f>
        <v>Россия</v>
      </c>
      <c r="H103" t="str">
        <f t="shared" si="4"/>
        <v>Лаврентий</v>
      </c>
      <c r="I103" s="33">
        <f t="shared" ca="1" si="5"/>
        <v>35.033333333333331</v>
      </c>
      <c r="J103" s="22">
        <f>SUMIF(продажи!N:N,клиенты!A103,продажи!K:K)</f>
        <v>2625</v>
      </c>
    </row>
    <row r="104" spans="1:10" x14ac:dyDescent="0.3">
      <c r="A104">
        <v>280</v>
      </c>
      <c r="B104" t="s">
        <v>397</v>
      </c>
      <c r="C104" t="s">
        <v>398</v>
      </c>
      <c r="D104" t="s">
        <v>196</v>
      </c>
      <c r="E104" s="1">
        <v>44563</v>
      </c>
      <c r="F104" t="str">
        <f t="shared" si="3"/>
        <v>+7</v>
      </c>
      <c r="G104" t="str">
        <f>INDEX('коды стран'!A:A,MATCH(F104,'коды стран'!B:B,0),1)</f>
        <v>Россия</v>
      </c>
      <c r="H104" t="str">
        <f t="shared" si="4"/>
        <v>Автоном</v>
      </c>
      <c r="I104" s="33">
        <f t="shared" ca="1" si="5"/>
        <v>44.8</v>
      </c>
      <c r="J104" s="22">
        <f>SUMIF(продажи!N:N,клиенты!A104,продажи!K:K)</f>
        <v>576</v>
      </c>
    </row>
    <row r="105" spans="1:10" hidden="1" x14ac:dyDescent="0.3">
      <c r="A105">
        <v>286</v>
      </c>
      <c r="B105" t="s">
        <v>399</v>
      </c>
      <c r="C105" t="s">
        <v>400</v>
      </c>
      <c r="D105" t="s">
        <v>196</v>
      </c>
      <c r="E105" s="1">
        <v>44563</v>
      </c>
      <c r="F105" t="str">
        <f t="shared" si="3"/>
        <v>+992</v>
      </c>
      <c r="G105" t="str">
        <f>INDEX('коды стран'!A:A,MATCH(F105,'коды стран'!B:B,0),1)</f>
        <v>Таджикистан</v>
      </c>
      <c r="H105" t="str">
        <f t="shared" si="4"/>
        <v>Федосий</v>
      </c>
      <c r="I105" s="33">
        <f t="shared" ca="1" si="5"/>
        <v>44.8</v>
      </c>
      <c r="J105" s="22">
        <f>SUMIF(продажи!N:N,клиенты!A105,продажи!K:K)</f>
        <v>2088</v>
      </c>
    </row>
    <row r="106" spans="1:10" hidden="1" x14ac:dyDescent="0.3">
      <c r="A106">
        <v>199</v>
      </c>
      <c r="B106" t="s">
        <v>401</v>
      </c>
      <c r="C106" t="s">
        <v>402</v>
      </c>
      <c r="D106" t="s">
        <v>193</v>
      </c>
      <c r="E106" s="1">
        <v>44715</v>
      </c>
      <c r="F106" t="str">
        <f t="shared" si="3"/>
        <v>+998</v>
      </c>
      <c r="G106" t="str">
        <f>INDEX('коды стран'!A:A,MATCH(F106,'коды стран'!B:B,0),1)</f>
        <v>Узбекистан</v>
      </c>
      <c r="H106" t="str">
        <f t="shared" si="4"/>
        <v>Алевтина</v>
      </c>
      <c r="I106" s="33">
        <f t="shared" ca="1" si="5"/>
        <v>39.733333333333334</v>
      </c>
      <c r="J106" s="22">
        <f>SUMIF(продажи!N:N,клиенты!A106,продажи!K:K)</f>
        <v>902</v>
      </c>
    </row>
    <row r="107" spans="1:10" hidden="1" x14ac:dyDescent="0.3">
      <c r="A107">
        <v>273</v>
      </c>
      <c r="B107" t="s">
        <v>403</v>
      </c>
      <c r="C107" t="s">
        <v>404</v>
      </c>
      <c r="D107" t="s">
        <v>196</v>
      </c>
      <c r="E107" s="1">
        <v>44599</v>
      </c>
      <c r="F107" t="str">
        <f t="shared" si="3"/>
        <v>+998</v>
      </c>
      <c r="G107" t="str">
        <f>INDEX('коды стран'!A:A,MATCH(F107,'коды стран'!B:B,0),1)</f>
        <v>Узбекистан</v>
      </c>
      <c r="H107" t="str">
        <f t="shared" si="4"/>
        <v>Наина</v>
      </c>
      <c r="I107" s="33">
        <f t="shared" ca="1" si="5"/>
        <v>43.6</v>
      </c>
      <c r="J107" s="22">
        <f>SUMIF(продажи!N:N,клиенты!A107,продажи!K:K)</f>
        <v>1760</v>
      </c>
    </row>
    <row r="108" spans="1:10" hidden="1" x14ac:dyDescent="0.3">
      <c r="A108">
        <v>442</v>
      </c>
      <c r="B108" t="s">
        <v>405</v>
      </c>
      <c r="C108" t="s">
        <v>406</v>
      </c>
      <c r="D108" t="s">
        <v>196</v>
      </c>
      <c r="E108" s="1">
        <v>44746</v>
      </c>
      <c r="F108" t="str">
        <f t="shared" si="3"/>
        <v>+992</v>
      </c>
      <c r="G108" t="str">
        <f>INDEX('коды стран'!A:A,MATCH(F108,'коды стран'!B:B,0),1)</f>
        <v>Таджикистан</v>
      </c>
      <c r="H108" t="str">
        <f t="shared" si="4"/>
        <v>Гордей</v>
      </c>
      <c r="I108" s="33">
        <f t="shared" ca="1" si="5"/>
        <v>38.700000000000003</v>
      </c>
      <c r="J108" s="22">
        <f>SUMIF(продажи!N:N,клиенты!A108,продажи!K:K)</f>
        <v>336</v>
      </c>
    </row>
    <row r="109" spans="1:10" x14ac:dyDescent="0.3">
      <c r="A109">
        <v>266</v>
      </c>
      <c r="B109" t="s">
        <v>407</v>
      </c>
      <c r="C109" t="s">
        <v>408</v>
      </c>
      <c r="D109" t="s">
        <v>196</v>
      </c>
      <c r="E109" s="1">
        <v>44795</v>
      </c>
      <c r="F109" t="str">
        <f t="shared" si="3"/>
        <v>+7</v>
      </c>
      <c r="G109" t="str">
        <f>INDEX('коды стран'!A:A,MATCH(F109,'коды стран'!B:B,0),1)</f>
        <v>Россия</v>
      </c>
      <c r="H109" t="str">
        <f t="shared" si="4"/>
        <v>Василиса</v>
      </c>
      <c r="I109" s="33">
        <f t="shared" ca="1" si="5"/>
        <v>37.06666666666667</v>
      </c>
      <c r="J109" s="22">
        <f>SUMIF(продажи!N:N,клиенты!A109,продажи!K:K)</f>
        <v>781</v>
      </c>
    </row>
    <row r="110" spans="1:10" hidden="1" x14ac:dyDescent="0.3">
      <c r="A110">
        <v>63</v>
      </c>
      <c r="B110" t="s">
        <v>409</v>
      </c>
      <c r="C110" t="s">
        <v>410</v>
      </c>
      <c r="D110" t="s">
        <v>193</v>
      </c>
      <c r="E110" s="1">
        <v>44684</v>
      </c>
      <c r="F110" t="str">
        <f t="shared" si="3"/>
        <v>+380</v>
      </c>
      <c r="G110" t="str">
        <f>INDEX('коды стран'!A:A,MATCH(F110,'коды стран'!B:B,0),1)</f>
        <v>Украина</v>
      </c>
      <c r="H110" t="str">
        <f t="shared" si="4"/>
        <v>Клавдия</v>
      </c>
      <c r="I110" s="33">
        <f t="shared" ca="1" si="5"/>
        <v>40.766666666666666</v>
      </c>
      <c r="J110" s="22">
        <f>SUMIF(продажи!N:N,клиенты!A110,продажи!K:K)</f>
        <v>819</v>
      </c>
    </row>
    <row r="111" spans="1:10" hidden="1" x14ac:dyDescent="0.3">
      <c r="A111">
        <v>50</v>
      </c>
      <c r="B111" t="s">
        <v>411</v>
      </c>
      <c r="C111" t="s">
        <v>412</v>
      </c>
      <c r="D111" t="s">
        <v>193</v>
      </c>
      <c r="E111" s="1">
        <v>44576</v>
      </c>
      <c r="F111" t="str">
        <f t="shared" si="3"/>
        <v>+998</v>
      </c>
      <c r="G111" t="str">
        <f>INDEX('коды стран'!A:A,MATCH(F111,'коды стран'!B:B,0),1)</f>
        <v>Узбекистан</v>
      </c>
      <c r="H111" t="str">
        <f t="shared" si="4"/>
        <v>Гостомысл</v>
      </c>
      <c r="I111" s="33">
        <f t="shared" ca="1" si="5"/>
        <v>44.366666666666667</v>
      </c>
      <c r="J111" s="22">
        <f>SUMIF(продажи!N:N,клиенты!A111,продажи!K:K)</f>
        <v>1161</v>
      </c>
    </row>
    <row r="112" spans="1:10" hidden="1" x14ac:dyDescent="0.3">
      <c r="A112">
        <v>238</v>
      </c>
      <c r="B112" t="s">
        <v>413</v>
      </c>
      <c r="C112" t="s">
        <v>414</v>
      </c>
      <c r="D112" t="s">
        <v>193</v>
      </c>
      <c r="E112" s="1">
        <v>44909</v>
      </c>
      <c r="F112" t="str">
        <f t="shared" si="3"/>
        <v>+380</v>
      </c>
      <c r="G112" t="str">
        <f>INDEX('коды стран'!A:A,MATCH(F112,'коды стран'!B:B,0),1)</f>
        <v>Украина</v>
      </c>
      <c r="H112" t="str">
        <f t="shared" si="4"/>
        <v>Сократ</v>
      </c>
      <c r="I112" s="33">
        <f t="shared" ca="1" si="5"/>
        <v>33.266666666666666</v>
      </c>
      <c r="J112" s="22">
        <f>SUMIF(продажи!N:N,клиенты!A112,продажи!K:K)</f>
        <v>812</v>
      </c>
    </row>
    <row r="113" spans="1:10" hidden="1" x14ac:dyDescent="0.3">
      <c r="A113">
        <v>336</v>
      </c>
      <c r="B113" t="s">
        <v>415</v>
      </c>
      <c r="C113" t="s">
        <v>416</v>
      </c>
      <c r="D113" t="s">
        <v>196</v>
      </c>
      <c r="E113" s="1">
        <v>44856</v>
      </c>
      <c r="F113" t="str">
        <f t="shared" si="3"/>
        <v>+998</v>
      </c>
      <c r="G113" t="str">
        <f>INDEX('коды стран'!A:A,MATCH(F113,'коды стран'!B:B,0),1)</f>
        <v>Узбекистан</v>
      </c>
      <c r="H113" t="str">
        <f t="shared" si="4"/>
        <v>Ульяна</v>
      </c>
      <c r="I113" s="33">
        <f t="shared" ca="1" si="5"/>
        <v>35.033333333333331</v>
      </c>
      <c r="J113" s="22">
        <f>SUMIF(продажи!N:N,клиенты!A113,продажи!K:K)</f>
        <v>1832</v>
      </c>
    </row>
    <row r="114" spans="1:10" hidden="1" x14ac:dyDescent="0.3">
      <c r="A114">
        <v>86</v>
      </c>
      <c r="B114" t="s">
        <v>417</v>
      </c>
      <c r="C114" t="s">
        <v>418</v>
      </c>
      <c r="D114" t="s">
        <v>193</v>
      </c>
      <c r="E114" s="1">
        <v>44692</v>
      </c>
      <c r="F114" t="str">
        <f t="shared" si="3"/>
        <v>+998</v>
      </c>
      <c r="G114" t="str">
        <f>INDEX('коды стран'!A:A,MATCH(F114,'коды стран'!B:B,0),1)</f>
        <v>Узбекистан</v>
      </c>
      <c r="H114" t="str">
        <f t="shared" si="4"/>
        <v>Раиса</v>
      </c>
      <c r="I114" s="33">
        <f t="shared" ca="1" si="5"/>
        <v>40.5</v>
      </c>
      <c r="J114" s="22">
        <f>SUMIF(продажи!N:N,клиенты!A114,продажи!K:K)</f>
        <v>1792</v>
      </c>
    </row>
    <row r="115" spans="1:10" hidden="1" x14ac:dyDescent="0.3">
      <c r="A115">
        <v>353</v>
      </c>
      <c r="B115" t="s">
        <v>419</v>
      </c>
      <c r="C115" t="s">
        <v>420</v>
      </c>
      <c r="D115" t="s">
        <v>193</v>
      </c>
      <c r="E115" s="1">
        <v>44656</v>
      </c>
      <c r="F115" t="str">
        <f t="shared" si="3"/>
        <v>+992</v>
      </c>
      <c r="G115" t="str">
        <f>INDEX('коды стран'!A:A,MATCH(F115,'коды стран'!B:B,0),1)</f>
        <v>Таджикистан</v>
      </c>
      <c r="H115" t="str">
        <f t="shared" si="4"/>
        <v>Влас</v>
      </c>
      <c r="I115" s="33">
        <f t="shared" ca="1" si="5"/>
        <v>41.7</v>
      </c>
      <c r="J115" s="22">
        <f>SUMIF(продажи!N:N,клиенты!A115,продажи!K:K)</f>
        <v>545</v>
      </c>
    </row>
    <row r="116" spans="1:10" hidden="1" x14ac:dyDescent="0.3">
      <c r="A116">
        <v>281</v>
      </c>
      <c r="B116" t="s">
        <v>421</v>
      </c>
      <c r="C116" t="s">
        <v>422</v>
      </c>
      <c r="D116" t="s">
        <v>196</v>
      </c>
      <c r="E116" s="1">
        <v>44711</v>
      </c>
      <c r="F116" t="str">
        <f t="shared" si="3"/>
        <v>+998</v>
      </c>
      <c r="G116" t="str">
        <f>INDEX('коды стран'!A:A,MATCH(F116,'коды стран'!B:B,0),1)</f>
        <v>Узбекистан</v>
      </c>
      <c r="H116" t="str">
        <f t="shared" si="4"/>
        <v>Евсей</v>
      </c>
      <c r="I116" s="33">
        <f t="shared" ca="1" si="5"/>
        <v>39.866666666666667</v>
      </c>
      <c r="J116" s="22">
        <f>SUMIF(продажи!N:N,клиенты!A116,продажи!K:K)</f>
        <v>3373</v>
      </c>
    </row>
    <row r="117" spans="1:10" hidden="1" x14ac:dyDescent="0.3">
      <c r="A117">
        <v>109</v>
      </c>
      <c r="B117" t="s">
        <v>423</v>
      </c>
      <c r="C117" t="s">
        <v>424</v>
      </c>
      <c r="D117" t="s">
        <v>193</v>
      </c>
      <c r="E117" s="1">
        <v>44732</v>
      </c>
      <c r="F117" t="str">
        <f t="shared" si="3"/>
        <v>+380</v>
      </c>
      <c r="G117" t="str">
        <f>INDEX('коды стран'!A:A,MATCH(F117,'коды стран'!B:B,0),1)</f>
        <v>Украина</v>
      </c>
      <c r="H117" t="str">
        <f t="shared" si="4"/>
        <v>Людмила</v>
      </c>
      <c r="I117" s="33">
        <f t="shared" ca="1" si="5"/>
        <v>39.166666666666664</v>
      </c>
      <c r="J117" s="22">
        <f>SUMIF(продажи!N:N,клиенты!A117,продажи!K:K)</f>
        <v>1369</v>
      </c>
    </row>
    <row r="118" spans="1:10" hidden="1" x14ac:dyDescent="0.3">
      <c r="A118">
        <v>32</v>
      </c>
      <c r="B118" t="s">
        <v>425</v>
      </c>
      <c r="C118" t="s">
        <v>426</v>
      </c>
      <c r="D118" t="s">
        <v>193</v>
      </c>
      <c r="E118" s="1">
        <v>44922</v>
      </c>
      <c r="F118" t="str">
        <f t="shared" si="3"/>
        <v>+998</v>
      </c>
      <c r="G118" t="str">
        <f>INDEX('коды стран'!A:A,MATCH(F118,'коды стран'!B:B,0),1)</f>
        <v>Узбекистан</v>
      </c>
      <c r="H118" t="str">
        <f t="shared" si="4"/>
        <v>Гущин</v>
      </c>
      <c r="I118" s="33">
        <f t="shared" ca="1" si="5"/>
        <v>32.833333333333336</v>
      </c>
      <c r="J118" s="22">
        <f>SUMIF(продажи!N:N,клиенты!A118,продажи!K:K)</f>
        <v>2221</v>
      </c>
    </row>
    <row r="119" spans="1:10" hidden="1" x14ac:dyDescent="0.3">
      <c r="A119">
        <v>110</v>
      </c>
      <c r="B119" t="s">
        <v>427</v>
      </c>
      <c r="C119" t="s">
        <v>428</v>
      </c>
      <c r="D119" t="s">
        <v>196</v>
      </c>
      <c r="E119" s="1">
        <v>44580</v>
      </c>
      <c r="F119" t="str">
        <f t="shared" si="3"/>
        <v>+998</v>
      </c>
      <c r="G119" t="str">
        <f>INDEX('коды стран'!A:A,MATCH(F119,'коды стран'!B:B,0),1)</f>
        <v>Узбекистан</v>
      </c>
      <c r="H119" t="str">
        <f t="shared" si="4"/>
        <v>Давыд</v>
      </c>
      <c r="I119" s="33">
        <f t="shared" ca="1" si="5"/>
        <v>44.233333333333334</v>
      </c>
      <c r="J119" s="22">
        <f>SUMIF(продажи!N:N,клиенты!A119,продажи!K:K)</f>
        <v>2629</v>
      </c>
    </row>
    <row r="120" spans="1:10" hidden="1" x14ac:dyDescent="0.3">
      <c r="A120">
        <v>294</v>
      </c>
      <c r="B120" t="s">
        <v>429</v>
      </c>
      <c r="C120" t="s">
        <v>430</v>
      </c>
      <c r="D120" t="s">
        <v>193</v>
      </c>
      <c r="E120" s="1">
        <v>44879</v>
      </c>
      <c r="F120" t="str">
        <f t="shared" si="3"/>
        <v>+380</v>
      </c>
      <c r="G120" t="str">
        <f>INDEX('коды стран'!A:A,MATCH(F120,'коды стран'!B:B,0),1)</f>
        <v>Украина</v>
      </c>
      <c r="H120" t="str">
        <f t="shared" si="4"/>
        <v>Давыд</v>
      </c>
      <c r="I120" s="33">
        <f t="shared" ca="1" si="5"/>
        <v>34.266666666666666</v>
      </c>
      <c r="J120" s="22">
        <f>SUMIF(продажи!N:N,клиенты!A120,продажи!K:K)</f>
        <v>440</v>
      </c>
    </row>
    <row r="121" spans="1:10" hidden="1" x14ac:dyDescent="0.3">
      <c r="A121">
        <v>10</v>
      </c>
      <c r="B121" t="s">
        <v>431</v>
      </c>
      <c r="C121" t="s">
        <v>432</v>
      </c>
      <c r="D121" t="s">
        <v>196</v>
      </c>
      <c r="E121" s="1">
        <v>44881</v>
      </c>
      <c r="F121" t="str">
        <f t="shared" si="3"/>
        <v>+380</v>
      </c>
      <c r="G121" t="str">
        <f>INDEX('коды стран'!A:A,MATCH(F121,'коды стран'!B:B,0),1)</f>
        <v>Украина</v>
      </c>
      <c r="H121" t="str">
        <f t="shared" si="4"/>
        <v>Амос</v>
      </c>
      <c r="I121" s="33">
        <f t="shared" ca="1" si="5"/>
        <v>34.200000000000003</v>
      </c>
      <c r="J121" s="22">
        <f>SUMIF(продажи!N:N,клиенты!A121,продажи!K:K)</f>
        <v>2908</v>
      </c>
    </row>
    <row r="122" spans="1:10" hidden="1" x14ac:dyDescent="0.3">
      <c r="A122">
        <v>468</v>
      </c>
      <c r="B122" t="s">
        <v>433</v>
      </c>
      <c r="C122" t="s">
        <v>434</v>
      </c>
      <c r="D122" t="s">
        <v>193</v>
      </c>
      <c r="E122" s="1">
        <v>44619</v>
      </c>
      <c r="F122" t="str">
        <f t="shared" si="3"/>
        <v>+998</v>
      </c>
      <c r="G122" t="str">
        <f>INDEX('коды стран'!A:A,MATCH(F122,'коды стран'!B:B,0),1)</f>
        <v>Узбекистан</v>
      </c>
      <c r="H122" t="str">
        <f t="shared" si="4"/>
        <v>Дарья</v>
      </c>
      <c r="I122" s="33">
        <f t="shared" ca="1" si="5"/>
        <v>42.93333333333333</v>
      </c>
      <c r="J122" s="22">
        <f>SUMIF(продажи!N:N,клиенты!A122,продажи!K:K)</f>
        <v>370</v>
      </c>
    </row>
    <row r="123" spans="1:10" hidden="1" x14ac:dyDescent="0.3">
      <c r="A123">
        <v>270</v>
      </c>
      <c r="B123" t="s">
        <v>435</v>
      </c>
      <c r="C123" t="s">
        <v>436</v>
      </c>
      <c r="D123" t="s">
        <v>193</v>
      </c>
      <c r="E123" s="1">
        <v>44827</v>
      </c>
      <c r="F123" t="str">
        <f t="shared" si="3"/>
        <v>+992</v>
      </c>
      <c r="G123" t="str">
        <f>INDEX('коды стран'!A:A,MATCH(F123,'коды стран'!B:B,0),1)</f>
        <v>Таджикистан</v>
      </c>
      <c r="H123" t="str">
        <f t="shared" si="4"/>
        <v>Дементий</v>
      </c>
      <c r="I123" s="33">
        <f t="shared" ca="1" si="5"/>
        <v>36</v>
      </c>
      <c r="J123" s="22">
        <f>SUMIF(продажи!N:N,клиенты!A123,продажи!K:K)</f>
        <v>2794</v>
      </c>
    </row>
    <row r="124" spans="1:10" hidden="1" x14ac:dyDescent="0.3">
      <c r="A124">
        <v>221</v>
      </c>
      <c r="B124" t="s">
        <v>437</v>
      </c>
      <c r="C124" t="s">
        <v>438</v>
      </c>
      <c r="D124" t="s">
        <v>193</v>
      </c>
      <c r="E124" s="1">
        <v>44820</v>
      </c>
      <c r="F124" t="str">
        <f t="shared" si="3"/>
        <v>+992</v>
      </c>
      <c r="G124" t="str">
        <f>INDEX('коды стран'!A:A,MATCH(F124,'коды стран'!B:B,0),1)</f>
        <v>Таджикистан</v>
      </c>
      <c r="H124" t="str">
        <f t="shared" si="4"/>
        <v>Демид</v>
      </c>
      <c r="I124" s="33">
        <f t="shared" ca="1" si="5"/>
        <v>36.233333333333334</v>
      </c>
      <c r="J124" s="22">
        <f>SUMIF(продажи!N:N,клиенты!A124,продажи!K:K)</f>
        <v>1861</v>
      </c>
    </row>
    <row r="125" spans="1:10" hidden="1" x14ac:dyDescent="0.3">
      <c r="A125">
        <v>406</v>
      </c>
      <c r="B125" t="s">
        <v>439</v>
      </c>
      <c r="C125" t="s">
        <v>440</v>
      </c>
      <c r="D125" t="s">
        <v>193</v>
      </c>
      <c r="E125" s="1">
        <v>44895</v>
      </c>
      <c r="F125" t="str">
        <f t="shared" si="3"/>
        <v>+380</v>
      </c>
      <c r="G125" t="str">
        <f>INDEX('коды стран'!A:A,MATCH(F125,'коды стран'!B:B,0),1)</f>
        <v>Украина</v>
      </c>
      <c r="H125" t="str">
        <f t="shared" si="4"/>
        <v>Дмитрий</v>
      </c>
      <c r="I125" s="33">
        <f t="shared" ca="1" si="5"/>
        <v>33.733333333333334</v>
      </c>
      <c r="J125" s="22">
        <f>SUMIF(продажи!N:N,клиенты!A125,продажи!K:K)</f>
        <v>2307</v>
      </c>
    </row>
    <row r="126" spans="1:10" x14ac:dyDescent="0.3">
      <c r="A126">
        <v>359</v>
      </c>
      <c r="B126" t="s">
        <v>441</v>
      </c>
      <c r="C126" t="s">
        <v>442</v>
      </c>
      <c r="D126" t="s">
        <v>196</v>
      </c>
      <c r="E126" s="1">
        <v>44584</v>
      </c>
      <c r="F126" t="str">
        <f t="shared" si="3"/>
        <v>+7</v>
      </c>
      <c r="G126" t="str">
        <f>INDEX('коды стран'!A:A,MATCH(F126,'коды стран'!B:B,0),1)</f>
        <v>Россия</v>
      </c>
      <c r="H126" t="str">
        <f t="shared" si="4"/>
        <v>Тимур</v>
      </c>
      <c r="I126" s="33">
        <f t="shared" ca="1" si="5"/>
        <v>44.1</v>
      </c>
      <c r="J126" s="22">
        <f>SUMIF(продажи!N:N,клиенты!A126,продажи!K:K)</f>
        <v>1747</v>
      </c>
    </row>
    <row r="127" spans="1:10" hidden="1" x14ac:dyDescent="0.3">
      <c r="A127">
        <v>476</v>
      </c>
      <c r="B127" t="s">
        <v>443</v>
      </c>
      <c r="C127" t="s">
        <v>444</v>
      </c>
      <c r="D127" t="s">
        <v>193</v>
      </c>
      <c r="E127" s="1">
        <v>44703</v>
      </c>
      <c r="F127" t="str">
        <f t="shared" si="3"/>
        <v>+380</v>
      </c>
      <c r="G127" t="str">
        <f>INDEX('коды стран'!A:A,MATCH(F127,'коды стран'!B:B,0),1)</f>
        <v>Украина</v>
      </c>
      <c r="H127" t="str">
        <f t="shared" si="4"/>
        <v>Серафим</v>
      </c>
      <c r="I127" s="33">
        <f t="shared" ca="1" si="5"/>
        <v>40.133333333333333</v>
      </c>
      <c r="J127" s="22">
        <f>SUMIF(продажи!N:N,клиенты!A127,продажи!K:K)</f>
        <v>455</v>
      </c>
    </row>
    <row r="128" spans="1:10" hidden="1" x14ac:dyDescent="0.3">
      <c r="A128">
        <v>84</v>
      </c>
      <c r="B128" t="s">
        <v>445</v>
      </c>
      <c r="C128" t="s">
        <v>446</v>
      </c>
      <c r="D128" t="s">
        <v>196</v>
      </c>
      <c r="E128" s="1">
        <v>44805</v>
      </c>
      <c r="F128" t="str">
        <f t="shared" si="3"/>
        <v>+992</v>
      </c>
      <c r="G128" t="str">
        <f>INDEX('коды стран'!A:A,MATCH(F128,'коды стран'!B:B,0),1)</f>
        <v>Таджикистан</v>
      </c>
      <c r="H128" t="str">
        <f t="shared" si="4"/>
        <v>Евгения</v>
      </c>
      <c r="I128" s="33">
        <f t="shared" ca="1" si="5"/>
        <v>36.733333333333334</v>
      </c>
      <c r="J128" s="22">
        <f>SUMIF(продажи!N:N,клиенты!A128,продажи!K:K)</f>
        <v>380</v>
      </c>
    </row>
    <row r="129" spans="1:10" hidden="1" x14ac:dyDescent="0.3">
      <c r="A129">
        <v>166</v>
      </c>
      <c r="B129" t="s">
        <v>447</v>
      </c>
      <c r="C129" t="s">
        <v>448</v>
      </c>
      <c r="D129" t="s">
        <v>193</v>
      </c>
      <c r="E129" s="1">
        <v>44796</v>
      </c>
      <c r="F129" t="str">
        <f t="shared" si="3"/>
        <v>+998</v>
      </c>
      <c r="G129" t="str">
        <f>INDEX('коды стран'!A:A,MATCH(F129,'коды стран'!B:B,0),1)</f>
        <v>Узбекистан</v>
      </c>
      <c r="H129" t="str">
        <f t="shared" si="4"/>
        <v>Януарий</v>
      </c>
      <c r="I129" s="33">
        <f t="shared" ca="1" si="5"/>
        <v>37.033333333333331</v>
      </c>
      <c r="J129" s="22">
        <f>SUMIF(продажи!N:N,клиенты!A129,продажи!K:K)</f>
        <v>2648</v>
      </c>
    </row>
    <row r="130" spans="1:10" hidden="1" x14ac:dyDescent="0.3">
      <c r="A130">
        <v>465</v>
      </c>
      <c r="B130" t="s">
        <v>449</v>
      </c>
      <c r="C130" t="s">
        <v>450</v>
      </c>
      <c r="D130" t="s">
        <v>196</v>
      </c>
      <c r="E130" s="1">
        <v>44671</v>
      </c>
      <c r="F130" t="str">
        <f t="shared" ref="F130:F193" si="6">LEFT(B130, SEARCH(" ",B130)-1)</f>
        <v>+998</v>
      </c>
      <c r="G130" t="str">
        <f>INDEX('коды стран'!A:A,MATCH(F130,'коды стран'!B:B,0),1)</f>
        <v>Узбекистан</v>
      </c>
      <c r="H130" t="str">
        <f t="shared" ref="H130:H193" si="7">IF(OR(ISNUMBER(SEARCH("г-н", C130)), ISNUMBER(SEARCH("г-жа", C130)), ISNUMBER(SEARCH("тов.", C130))),
MID(C130, SEARCH(" ", C130, SEARCH(" ", C130) + 1) + 1, SEARCH(" ", C130 &amp; " ", SEARCH(" ", C130, SEARCH(" ", C130) + 1) + 1) - SEARCH(" ", C130, SEARCH(" ", C130) + 1) - 1),
IF(OR(RIGHT(LEFT(C130, SEARCH(" ", C130) - 1), 3) = "ова", RIGHT(LEFT(C130, SEARCH(" ", C130) - 1), 2) = "ев", RIGHT(LEFT(C130, SEARCH(" ", C130) - 1), 3) = "ева", RIGHT(LEFT(C130, SEARCH(" ", C130) - 1), 2) = "ов"),
MID(C130, SEARCH(" ", C130) + 1, SEARCH(" ", C130 &amp; " ", SEARCH(" ", C130) + 1) - SEARCH(" ", C130) - 1),
LEFT(C130, SEARCH(" ", C130) - 1)))</f>
        <v>Евдокия</v>
      </c>
      <c r="I130" s="33">
        <f t="shared" ref="I130:I193" ca="1" si="8">(TODAY()-E130)/30</f>
        <v>41.2</v>
      </c>
      <c r="J130" s="22">
        <f>SUMIF(продажи!N:N,клиенты!A130,продажи!K:K)</f>
        <v>2616</v>
      </c>
    </row>
    <row r="131" spans="1:10" hidden="1" x14ac:dyDescent="0.3">
      <c r="A131">
        <v>94</v>
      </c>
      <c r="B131" t="s">
        <v>451</v>
      </c>
      <c r="C131" t="s">
        <v>452</v>
      </c>
      <c r="D131" t="s">
        <v>193</v>
      </c>
      <c r="E131" s="1">
        <v>44723</v>
      </c>
      <c r="F131" t="str">
        <f t="shared" si="6"/>
        <v>+380</v>
      </c>
      <c r="G131" t="str">
        <f>INDEX('коды стран'!A:A,MATCH(F131,'коды стран'!B:B,0),1)</f>
        <v>Украина</v>
      </c>
      <c r="H131" t="str">
        <f t="shared" si="7"/>
        <v>Евдокия</v>
      </c>
      <c r="I131" s="33">
        <f t="shared" ca="1" si="8"/>
        <v>39.466666666666669</v>
      </c>
      <c r="J131" s="22">
        <f>SUMIF(продажи!N:N,клиенты!A131,продажи!K:K)</f>
        <v>1436</v>
      </c>
    </row>
    <row r="132" spans="1:10" x14ac:dyDescent="0.3">
      <c r="A132">
        <v>479</v>
      </c>
      <c r="B132" t="s">
        <v>453</v>
      </c>
      <c r="C132" t="s">
        <v>454</v>
      </c>
      <c r="D132" t="s">
        <v>193</v>
      </c>
      <c r="E132" s="1">
        <v>44793</v>
      </c>
      <c r="F132" t="str">
        <f t="shared" si="6"/>
        <v>+7</v>
      </c>
      <c r="G132" t="str">
        <f>INDEX('коды стран'!A:A,MATCH(F132,'коды стран'!B:B,0),1)</f>
        <v>Россия</v>
      </c>
      <c r="H132" t="str">
        <f t="shared" si="7"/>
        <v>Евпраксия</v>
      </c>
      <c r="I132" s="33">
        <f t="shared" ca="1" si="8"/>
        <v>37.133333333333333</v>
      </c>
      <c r="J132" s="22">
        <f>SUMIF(продажи!N:N,клиенты!A132,продажи!K:K)</f>
        <v>3334</v>
      </c>
    </row>
    <row r="133" spans="1:10" x14ac:dyDescent="0.3">
      <c r="A133">
        <v>261</v>
      </c>
      <c r="B133" t="s">
        <v>455</v>
      </c>
      <c r="C133" t="s">
        <v>456</v>
      </c>
      <c r="D133" t="s">
        <v>193</v>
      </c>
      <c r="E133" s="1">
        <v>44848</v>
      </c>
      <c r="F133" t="str">
        <f t="shared" si="6"/>
        <v>+7</v>
      </c>
      <c r="G133" t="str">
        <f>INDEX('коды стран'!A:A,MATCH(F133,'коды стран'!B:B,0),1)</f>
        <v>Россия</v>
      </c>
      <c r="H133" t="str">
        <f t="shared" si="7"/>
        <v>Ратмир</v>
      </c>
      <c r="I133" s="33">
        <f t="shared" ca="1" si="8"/>
        <v>35.299999999999997</v>
      </c>
      <c r="J133" s="22">
        <f>SUMIF(продажи!N:N,клиенты!A133,продажи!K:K)</f>
        <v>831</v>
      </c>
    </row>
    <row r="134" spans="1:10" hidden="1" x14ac:dyDescent="0.3">
      <c r="A134">
        <v>358</v>
      </c>
      <c r="B134" t="s">
        <v>457</v>
      </c>
      <c r="C134" t="s">
        <v>458</v>
      </c>
      <c r="D134" t="s">
        <v>193</v>
      </c>
      <c r="E134" s="1">
        <v>44771</v>
      </c>
      <c r="F134" t="str">
        <f t="shared" si="6"/>
        <v>+380</v>
      </c>
      <c r="G134" t="str">
        <f>INDEX('коды стран'!A:A,MATCH(F134,'коды стран'!B:B,0),1)</f>
        <v>Украина</v>
      </c>
      <c r="H134" t="str">
        <f t="shared" si="7"/>
        <v>Евфросиния</v>
      </c>
      <c r="I134" s="33">
        <f t="shared" ca="1" si="8"/>
        <v>37.866666666666667</v>
      </c>
      <c r="J134" s="22">
        <f>SUMIF(продажи!N:N,клиенты!A134,продажи!K:K)</f>
        <v>3802</v>
      </c>
    </row>
    <row r="135" spans="1:10" hidden="1" x14ac:dyDescent="0.3">
      <c r="A135">
        <v>246</v>
      </c>
      <c r="B135" t="s">
        <v>459</v>
      </c>
      <c r="C135" t="s">
        <v>460</v>
      </c>
      <c r="D135" t="s">
        <v>196</v>
      </c>
      <c r="E135" s="1">
        <v>44805</v>
      </c>
      <c r="F135" t="str">
        <f t="shared" si="6"/>
        <v>+998</v>
      </c>
      <c r="G135" t="str">
        <f>INDEX('коды стран'!A:A,MATCH(F135,'коды стран'!B:B,0),1)</f>
        <v>Узбекистан</v>
      </c>
      <c r="H135" t="str">
        <f t="shared" si="7"/>
        <v>Евфросиния</v>
      </c>
      <c r="I135" s="33">
        <f t="shared" ca="1" si="8"/>
        <v>36.733333333333334</v>
      </c>
      <c r="J135" s="22">
        <f>SUMIF(продажи!N:N,клиенты!A135,продажи!K:K)</f>
        <v>2466</v>
      </c>
    </row>
    <row r="136" spans="1:10" x14ac:dyDescent="0.3">
      <c r="A136">
        <v>401</v>
      </c>
      <c r="B136" t="s">
        <v>461</v>
      </c>
      <c r="C136" t="s">
        <v>462</v>
      </c>
      <c r="D136" t="s">
        <v>196</v>
      </c>
      <c r="E136" s="1">
        <v>44856</v>
      </c>
      <c r="F136" t="str">
        <f t="shared" si="6"/>
        <v>+7</v>
      </c>
      <c r="G136" t="str">
        <f>INDEX('коды стран'!A:A,MATCH(F136,'коды стран'!B:B,0),1)</f>
        <v>Россия</v>
      </c>
      <c r="H136" t="str">
        <f t="shared" si="7"/>
        <v>Екатерина</v>
      </c>
      <c r="I136" s="33">
        <f t="shared" ca="1" si="8"/>
        <v>35.033333333333331</v>
      </c>
      <c r="J136" s="22">
        <f>SUMIF(продажи!N:N,клиенты!A136,продажи!K:K)</f>
        <v>2376</v>
      </c>
    </row>
    <row r="137" spans="1:10" x14ac:dyDescent="0.3">
      <c r="A137">
        <v>157</v>
      </c>
      <c r="B137" t="s">
        <v>463</v>
      </c>
      <c r="C137" t="s">
        <v>464</v>
      </c>
      <c r="D137" t="s">
        <v>196</v>
      </c>
      <c r="E137" s="1">
        <v>44783</v>
      </c>
      <c r="F137" t="str">
        <f t="shared" si="6"/>
        <v>+7</v>
      </c>
      <c r="G137" t="str">
        <f>INDEX('коды стран'!A:A,MATCH(F137,'коды стран'!B:B,0),1)</f>
        <v>Россия</v>
      </c>
      <c r="H137" t="str">
        <f t="shared" si="7"/>
        <v>Елена</v>
      </c>
      <c r="I137" s="33">
        <f t="shared" ca="1" si="8"/>
        <v>37.466666666666669</v>
      </c>
      <c r="J137" s="22">
        <f>SUMIF(продажи!N:N,клиенты!A137,продажи!K:K)</f>
        <v>1627</v>
      </c>
    </row>
    <row r="138" spans="1:10" x14ac:dyDescent="0.3">
      <c r="A138">
        <v>237</v>
      </c>
      <c r="B138" t="s">
        <v>465</v>
      </c>
      <c r="C138" t="s">
        <v>466</v>
      </c>
      <c r="D138" t="s">
        <v>193</v>
      </c>
      <c r="E138" s="1">
        <v>44886</v>
      </c>
      <c r="F138" t="str">
        <f t="shared" si="6"/>
        <v>+7</v>
      </c>
      <c r="G138" t="str">
        <f>INDEX('коды стран'!A:A,MATCH(F138,'коды стран'!B:B,0),1)</f>
        <v>Россия</v>
      </c>
      <c r="H138" t="str">
        <f t="shared" si="7"/>
        <v>Елизавета</v>
      </c>
      <c r="I138" s="33">
        <f t="shared" ca="1" si="8"/>
        <v>34.033333333333331</v>
      </c>
      <c r="J138" s="22">
        <f>SUMIF(продажи!N:N,клиенты!A138,продажи!K:K)</f>
        <v>58</v>
      </c>
    </row>
    <row r="139" spans="1:10" hidden="1" x14ac:dyDescent="0.3">
      <c r="A139">
        <v>104</v>
      </c>
      <c r="B139" t="s">
        <v>467</v>
      </c>
      <c r="C139" t="s">
        <v>468</v>
      </c>
      <c r="D139" t="s">
        <v>196</v>
      </c>
      <c r="E139" s="1">
        <v>44772</v>
      </c>
      <c r="F139" t="str">
        <f t="shared" si="6"/>
        <v>+998</v>
      </c>
      <c r="G139" t="str">
        <f>INDEX('коды стран'!A:A,MATCH(F139,'коды стран'!B:B,0),1)</f>
        <v>Узбекистан</v>
      </c>
      <c r="H139" t="str">
        <f t="shared" si="7"/>
        <v>Елизавета</v>
      </c>
      <c r="I139" s="33">
        <f t="shared" ca="1" si="8"/>
        <v>37.833333333333336</v>
      </c>
      <c r="J139" s="22">
        <f>SUMIF(продажи!N:N,клиенты!A139,продажи!K:K)</f>
        <v>184</v>
      </c>
    </row>
    <row r="140" spans="1:10" hidden="1" x14ac:dyDescent="0.3">
      <c r="A140">
        <v>69</v>
      </c>
      <c r="B140" t="s">
        <v>469</v>
      </c>
      <c r="C140" t="s">
        <v>470</v>
      </c>
      <c r="D140" t="s">
        <v>196</v>
      </c>
      <c r="E140" s="1">
        <v>44587</v>
      </c>
      <c r="F140" t="str">
        <f t="shared" si="6"/>
        <v>+992</v>
      </c>
      <c r="G140" t="str">
        <f>INDEX('коды стран'!A:A,MATCH(F140,'коды стран'!B:B,0),1)</f>
        <v>Таджикистан</v>
      </c>
      <c r="H140" t="str">
        <f t="shared" si="7"/>
        <v>Елизар</v>
      </c>
      <c r="I140" s="33">
        <f t="shared" ca="1" si="8"/>
        <v>44</v>
      </c>
      <c r="J140" s="22">
        <f>SUMIF(продажи!N:N,клиенты!A140,продажи!K:K)</f>
        <v>1042</v>
      </c>
    </row>
    <row r="141" spans="1:10" hidden="1" x14ac:dyDescent="0.3">
      <c r="A141">
        <v>45</v>
      </c>
      <c r="B141" t="s">
        <v>471</v>
      </c>
      <c r="C141" t="s">
        <v>472</v>
      </c>
      <c r="D141" t="s">
        <v>193</v>
      </c>
      <c r="E141" s="1">
        <v>44662</v>
      </c>
      <c r="F141" t="str">
        <f t="shared" si="6"/>
        <v>+998</v>
      </c>
      <c r="G141" t="str">
        <f>INDEX('коды стран'!A:A,MATCH(F141,'коды стран'!B:B,0),1)</f>
        <v>Узбекистан</v>
      </c>
      <c r="H141" t="str">
        <f t="shared" si="7"/>
        <v>Елизар</v>
      </c>
      <c r="I141" s="33">
        <f t="shared" ca="1" si="8"/>
        <v>41.5</v>
      </c>
      <c r="J141" s="22">
        <f>SUMIF(продажи!N:N,клиенты!A141,продажи!K:K)</f>
        <v>1068</v>
      </c>
    </row>
    <row r="142" spans="1:10" hidden="1" x14ac:dyDescent="0.3">
      <c r="A142">
        <v>235</v>
      </c>
      <c r="B142" t="s">
        <v>473</v>
      </c>
      <c r="C142" t="s">
        <v>474</v>
      </c>
      <c r="D142" t="s">
        <v>196</v>
      </c>
      <c r="E142" s="1">
        <v>44635</v>
      </c>
      <c r="F142" t="str">
        <f t="shared" si="6"/>
        <v>+998</v>
      </c>
      <c r="G142" t="str">
        <f>INDEX('коды стран'!A:A,MATCH(F142,'коды стран'!B:B,0),1)</f>
        <v>Узбекистан</v>
      </c>
      <c r="H142" t="str">
        <f t="shared" si="7"/>
        <v>Елисей</v>
      </c>
      <c r="I142" s="33">
        <f t="shared" ca="1" si="8"/>
        <v>42.4</v>
      </c>
      <c r="J142" s="22">
        <f>SUMIF(продажи!N:N,клиенты!A142,продажи!K:K)</f>
        <v>2710</v>
      </c>
    </row>
    <row r="143" spans="1:10" hidden="1" x14ac:dyDescent="0.3">
      <c r="A143">
        <v>155</v>
      </c>
      <c r="B143" t="s">
        <v>475</v>
      </c>
      <c r="C143" t="s">
        <v>476</v>
      </c>
      <c r="D143" t="s">
        <v>196</v>
      </c>
      <c r="E143" s="1">
        <v>44564</v>
      </c>
      <c r="F143" t="str">
        <f t="shared" si="6"/>
        <v>+380</v>
      </c>
      <c r="G143" t="str">
        <f>INDEX('коды стран'!A:A,MATCH(F143,'коды стран'!B:B,0),1)</f>
        <v>Украина</v>
      </c>
      <c r="H143" t="str">
        <f t="shared" si="7"/>
        <v>Игорь</v>
      </c>
      <c r="I143" s="33">
        <f t="shared" ca="1" si="8"/>
        <v>44.766666666666666</v>
      </c>
      <c r="J143" s="22">
        <f>SUMIF(продажи!N:N,клиенты!A143,продажи!K:K)</f>
        <v>186</v>
      </c>
    </row>
    <row r="144" spans="1:10" hidden="1" x14ac:dyDescent="0.3">
      <c r="A144">
        <v>146</v>
      </c>
      <c r="B144" t="s">
        <v>477</v>
      </c>
      <c r="C144" t="s">
        <v>478</v>
      </c>
      <c r="D144" t="s">
        <v>196</v>
      </c>
      <c r="E144" s="1">
        <v>44617</v>
      </c>
      <c r="F144" t="str">
        <f t="shared" si="6"/>
        <v>+375</v>
      </c>
      <c r="G144" t="str">
        <f>INDEX('коды стран'!A:A,MATCH(F144,'коды стран'!B:B,0),1)</f>
        <v>Беларусь</v>
      </c>
      <c r="H144" t="str">
        <f t="shared" si="7"/>
        <v>Еремей</v>
      </c>
      <c r="I144" s="33">
        <f t="shared" ca="1" si="8"/>
        <v>43</v>
      </c>
      <c r="J144" s="22">
        <f>SUMIF(продажи!N:N,клиенты!A144,продажи!K:K)</f>
        <v>1912</v>
      </c>
    </row>
    <row r="145" spans="1:10" hidden="1" x14ac:dyDescent="0.3">
      <c r="A145">
        <v>396</v>
      </c>
      <c r="B145" t="s">
        <v>479</v>
      </c>
      <c r="C145" t="s">
        <v>480</v>
      </c>
      <c r="D145" t="s">
        <v>196</v>
      </c>
      <c r="E145" s="1">
        <v>44871</v>
      </c>
      <c r="F145" t="str">
        <f t="shared" si="6"/>
        <v>+380</v>
      </c>
      <c r="G145" t="str">
        <f>INDEX('коды стран'!A:A,MATCH(F145,'коды стран'!B:B,0),1)</f>
        <v>Украина</v>
      </c>
      <c r="H145" t="str">
        <f t="shared" si="7"/>
        <v>Вадим</v>
      </c>
      <c r="I145" s="33">
        <f t="shared" ca="1" si="8"/>
        <v>34.533333333333331</v>
      </c>
      <c r="J145" s="22">
        <f>SUMIF(продажи!N:N,клиенты!A145,продажи!K:K)</f>
        <v>2273</v>
      </c>
    </row>
    <row r="146" spans="1:10" x14ac:dyDescent="0.3">
      <c r="A146">
        <v>123</v>
      </c>
      <c r="B146" t="s">
        <v>481</v>
      </c>
      <c r="C146" t="s">
        <v>482</v>
      </c>
      <c r="D146" t="s">
        <v>196</v>
      </c>
      <c r="E146" s="1">
        <v>44600</v>
      </c>
      <c r="F146" t="str">
        <f t="shared" si="6"/>
        <v>+7</v>
      </c>
      <c r="G146" t="str">
        <f>INDEX('коды стран'!A:A,MATCH(F146,'коды стран'!B:B,0),1)</f>
        <v>Россия</v>
      </c>
      <c r="H146" t="str">
        <f t="shared" si="7"/>
        <v>Всеслав</v>
      </c>
      <c r="I146" s="33">
        <f t="shared" ca="1" si="8"/>
        <v>43.56666666666667</v>
      </c>
      <c r="J146" s="22">
        <f>SUMIF(продажи!N:N,клиенты!A146,продажи!K:K)</f>
        <v>270</v>
      </c>
    </row>
    <row r="147" spans="1:10" hidden="1" x14ac:dyDescent="0.3">
      <c r="A147">
        <v>271</v>
      </c>
      <c r="B147" t="s">
        <v>483</v>
      </c>
      <c r="C147" t="s">
        <v>484</v>
      </c>
      <c r="D147" t="s">
        <v>196</v>
      </c>
      <c r="E147" s="1">
        <v>44892</v>
      </c>
      <c r="F147" t="str">
        <f t="shared" si="6"/>
        <v>+375</v>
      </c>
      <c r="G147" t="str">
        <f>INDEX('коды стран'!A:A,MATCH(F147,'коды стран'!B:B,0),1)</f>
        <v>Беларусь</v>
      </c>
      <c r="H147" t="str">
        <f t="shared" si="7"/>
        <v>Степан</v>
      </c>
      <c r="I147" s="33">
        <f t="shared" ca="1" si="8"/>
        <v>33.833333333333336</v>
      </c>
      <c r="J147" s="22">
        <f>SUMIF(продажи!N:N,клиенты!A147,продажи!K:K)</f>
        <v>2704</v>
      </c>
    </row>
    <row r="148" spans="1:10" x14ac:dyDescent="0.3">
      <c r="A148">
        <v>231</v>
      </c>
      <c r="B148" t="s">
        <v>485</v>
      </c>
      <c r="C148" t="s">
        <v>486</v>
      </c>
      <c r="D148" t="s">
        <v>196</v>
      </c>
      <c r="E148" s="1">
        <v>44752</v>
      </c>
      <c r="F148" t="str">
        <f t="shared" si="6"/>
        <v>+7</v>
      </c>
      <c r="G148" t="str">
        <f>INDEX('коды стран'!A:A,MATCH(F148,'коды стран'!B:B,0),1)</f>
        <v>Россия</v>
      </c>
      <c r="H148" t="str">
        <f t="shared" si="7"/>
        <v>Ярослав</v>
      </c>
      <c r="I148" s="33">
        <f t="shared" ca="1" si="8"/>
        <v>38.5</v>
      </c>
      <c r="J148" s="22">
        <f>SUMIF(продажи!N:N,клиенты!A148,продажи!K:K)</f>
        <v>1945</v>
      </c>
    </row>
    <row r="149" spans="1:10" x14ac:dyDescent="0.3">
      <c r="A149">
        <v>209</v>
      </c>
      <c r="B149" t="s">
        <v>487</v>
      </c>
      <c r="C149" t="s">
        <v>488</v>
      </c>
      <c r="D149" t="s">
        <v>196</v>
      </c>
      <c r="E149" s="1">
        <v>44628</v>
      </c>
      <c r="F149" t="str">
        <f t="shared" si="6"/>
        <v>+7</v>
      </c>
      <c r="G149" t="str">
        <f>INDEX('коды стран'!A:A,MATCH(F149,'коды стран'!B:B,0),1)</f>
        <v>Россия</v>
      </c>
      <c r="H149" t="str">
        <f t="shared" si="7"/>
        <v>Дарья</v>
      </c>
      <c r="I149" s="33">
        <f t="shared" ca="1" si="8"/>
        <v>42.633333333333333</v>
      </c>
      <c r="J149" s="22">
        <f>SUMIF(продажи!N:N,клиенты!A149,продажи!K:K)</f>
        <v>993</v>
      </c>
    </row>
    <row r="150" spans="1:10" x14ac:dyDescent="0.3">
      <c r="A150">
        <v>424</v>
      </c>
      <c r="B150" t="s">
        <v>489</v>
      </c>
      <c r="C150" t="s">
        <v>490</v>
      </c>
      <c r="D150" t="s">
        <v>193</v>
      </c>
      <c r="E150" s="1">
        <v>44585</v>
      </c>
      <c r="F150" t="str">
        <f t="shared" si="6"/>
        <v>+7</v>
      </c>
      <c r="G150" t="str">
        <f>INDEX('коды стран'!A:A,MATCH(F150,'коды стран'!B:B,0),1)</f>
        <v>Россия</v>
      </c>
      <c r="H150" t="str">
        <f t="shared" si="7"/>
        <v>Епифан</v>
      </c>
      <c r="I150" s="33">
        <f t="shared" ca="1" si="8"/>
        <v>44.06666666666667</v>
      </c>
      <c r="J150" s="22">
        <f>SUMIF(продажи!N:N,клиенты!A150,продажи!K:K)</f>
        <v>390</v>
      </c>
    </row>
    <row r="151" spans="1:10" hidden="1" x14ac:dyDescent="0.3">
      <c r="A151">
        <v>447</v>
      </c>
      <c r="B151" t="s">
        <v>491</v>
      </c>
      <c r="C151" t="s">
        <v>492</v>
      </c>
      <c r="D151" t="s">
        <v>193</v>
      </c>
      <c r="E151" s="1">
        <v>44898</v>
      </c>
      <c r="F151" t="str">
        <f t="shared" si="6"/>
        <v>+992</v>
      </c>
      <c r="G151" t="str">
        <f>INDEX('коды стран'!A:A,MATCH(F151,'коды стран'!B:B,0),1)</f>
        <v>Таджикистан</v>
      </c>
      <c r="H151" t="str">
        <f t="shared" si="7"/>
        <v>Жанна</v>
      </c>
      <c r="I151" s="33">
        <f t="shared" ca="1" si="8"/>
        <v>33.633333333333333</v>
      </c>
      <c r="J151" s="22">
        <f>SUMIF(продажи!N:N,клиенты!A151,продажи!K:K)</f>
        <v>610</v>
      </c>
    </row>
    <row r="152" spans="1:10" hidden="1" x14ac:dyDescent="0.3">
      <c r="A152">
        <v>419</v>
      </c>
      <c r="B152" t="s">
        <v>493</v>
      </c>
      <c r="C152" t="s">
        <v>494</v>
      </c>
      <c r="D152" t="s">
        <v>193</v>
      </c>
      <c r="E152" s="1">
        <v>44869</v>
      </c>
      <c r="F152" t="str">
        <f t="shared" si="6"/>
        <v>+992</v>
      </c>
      <c r="G152" t="str">
        <f>INDEX('коды стран'!A:A,MATCH(F152,'коды стран'!B:B,0),1)</f>
        <v>Таджикистан</v>
      </c>
      <c r="H152" t="str">
        <f t="shared" si="7"/>
        <v>Аверьян</v>
      </c>
      <c r="I152" s="33">
        <f t="shared" ca="1" si="8"/>
        <v>34.6</v>
      </c>
      <c r="J152" s="22">
        <f>SUMIF(продажи!N:N,клиенты!A152,продажи!K:K)</f>
        <v>2769</v>
      </c>
    </row>
    <row r="153" spans="1:10" hidden="1" x14ac:dyDescent="0.3">
      <c r="A153">
        <v>167</v>
      </c>
      <c r="B153" t="s">
        <v>495</v>
      </c>
      <c r="C153" t="s">
        <v>496</v>
      </c>
      <c r="D153" t="s">
        <v>193</v>
      </c>
      <c r="E153" s="1">
        <v>44563</v>
      </c>
      <c r="F153" t="str">
        <f t="shared" si="6"/>
        <v>+998</v>
      </c>
      <c r="G153" t="str">
        <f>INDEX('коды стран'!A:A,MATCH(F153,'коды стран'!B:B,0),1)</f>
        <v>Узбекистан</v>
      </c>
      <c r="H153" t="str">
        <f t="shared" si="7"/>
        <v>Никифор</v>
      </c>
      <c r="I153" s="33">
        <f t="shared" ca="1" si="8"/>
        <v>44.8</v>
      </c>
      <c r="J153" s="22">
        <f>SUMIF(продажи!N:N,клиенты!A153,продажи!K:K)</f>
        <v>4243</v>
      </c>
    </row>
    <row r="154" spans="1:10" hidden="1" x14ac:dyDescent="0.3">
      <c r="A154">
        <v>127</v>
      </c>
      <c r="B154" t="s">
        <v>497</v>
      </c>
      <c r="C154" t="s">
        <v>498</v>
      </c>
      <c r="D154" t="s">
        <v>196</v>
      </c>
      <c r="E154" s="1">
        <v>44914</v>
      </c>
      <c r="F154" t="str">
        <f t="shared" si="6"/>
        <v>+380</v>
      </c>
      <c r="G154" t="str">
        <f>INDEX('коды стран'!A:A,MATCH(F154,'коды стран'!B:B,0),1)</f>
        <v>Украина</v>
      </c>
      <c r="H154" t="str">
        <f t="shared" si="7"/>
        <v>Аристарх</v>
      </c>
      <c r="I154" s="33">
        <f t="shared" ca="1" si="8"/>
        <v>33.1</v>
      </c>
      <c r="J154" s="22">
        <f>SUMIF(продажи!N:N,клиенты!A154,продажи!K:K)</f>
        <v>1464</v>
      </c>
    </row>
    <row r="155" spans="1:10" x14ac:dyDescent="0.3">
      <c r="A155">
        <v>302</v>
      </c>
      <c r="B155" t="s">
        <v>499</v>
      </c>
      <c r="C155" t="s">
        <v>500</v>
      </c>
      <c r="D155" t="s">
        <v>196</v>
      </c>
      <c r="E155" s="1">
        <v>44859</v>
      </c>
      <c r="F155" t="str">
        <f t="shared" si="6"/>
        <v>+7</v>
      </c>
      <c r="G155" t="str">
        <f>INDEX('коды стран'!A:A,MATCH(F155,'коды стран'!B:B,0),1)</f>
        <v>Россия</v>
      </c>
      <c r="H155" t="str">
        <f t="shared" si="7"/>
        <v>Александра</v>
      </c>
      <c r="I155" s="33">
        <f t="shared" ca="1" si="8"/>
        <v>34.93333333333333</v>
      </c>
      <c r="J155" s="22">
        <f>SUMIF(продажи!N:N,клиенты!A155,продажи!K:K)</f>
        <v>1661</v>
      </c>
    </row>
    <row r="156" spans="1:10" hidden="1" x14ac:dyDescent="0.3">
      <c r="A156">
        <v>136</v>
      </c>
      <c r="B156" t="s">
        <v>501</v>
      </c>
      <c r="C156" t="s">
        <v>502</v>
      </c>
      <c r="D156" t="s">
        <v>193</v>
      </c>
      <c r="E156" s="1">
        <v>44860</v>
      </c>
      <c r="F156" t="str">
        <f t="shared" si="6"/>
        <v>+380</v>
      </c>
      <c r="G156" t="str">
        <f>INDEX('коды стран'!A:A,MATCH(F156,'коды стран'!B:B,0),1)</f>
        <v>Украина</v>
      </c>
      <c r="H156" t="str">
        <f t="shared" si="7"/>
        <v>Ефрем</v>
      </c>
      <c r="I156" s="33">
        <f t="shared" ca="1" si="8"/>
        <v>34.9</v>
      </c>
      <c r="J156" s="22">
        <f>SUMIF(продажи!N:N,клиенты!A156,продажи!K:K)</f>
        <v>5506</v>
      </c>
    </row>
    <row r="157" spans="1:10" hidden="1" x14ac:dyDescent="0.3">
      <c r="A157">
        <v>272</v>
      </c>
      <c r="B157" t="s">
        <v>503</v>
      </c>
      <c r="C157" t="s">
        <v>504</v>
      </c>
      <c r="D157" t="s">
        <v>196</v>
      </c>
      <c r="E157" s="1">
        <v>44668</v>
      </c>
      <c r="F157" t="str">
        <f t="shared" si="6"/>
        <v>+992</v>
      </c>
      <c r="G157" t="str">
        <f>INDEX('коды стран'!A:A,MATCH(F157,'коды стран'!B:B,0),1)</f>
        <v>Таджикистан</v>
      </c>
      <c r="H157" t="str">
        <f t="shared" si="7"/>
        <v>Захар</v>
      </c>
      <c r="I157" s="33">
        <f t="shared" ca="1" si="8"/>
        <v>41.3</v>
      </c>
      <c r="J157" s="22">
        <f>SUMIF(продажи!N:N,клиенты!A157,продажи!K:K)</f>
        <v>4204</v>
      </c>
    </row>
    <row r="158" spans="1:10" hidden="1" x14ac:dyDescent="0.3">
      <c r="A158">
        <v>225</v>
      </c>
      <c r="B158" t="s">
        <v>505</v>
      </c>
      <c r="C158" t="s">
        <v>506</v>
      </c>
      <c r="D158" t="s">
        <v>193</v>
      </c>
      <c r="E158" s="1">
        <v>44827</v>
      </c>
      <c r="F158" t="str">
        <f t="shared" si="6"/>
        <v>+375</v>
      </c>
      <c r="G158" t="str">
        <f>INDEX('коды стран'!A:A,MATCH(F158,'коды стран'!B:B,0),1)</f>
        <v>Беларусь</v>
      </c>
      <c r="H158" t="str">
        <f t="shared" si="7"/>
        <v>Зоя</v>
      </c>
      <c r="I158" s="33">
        <f t="shared" ca="1" si="8"/>
        <v>36</v>
      </c>
      <c r="J158" s="22">
        <f>SUMIF(продажи!N:N,клиенты!A158,продажи!K:K)</f>
        <v>660</v>
      </c>
    </row>
    <row r="159" spans="1:10" x14ac:dyDescent="0.3">
      <c r="A159">
        <v>458</v>
      </c>
      <c r="B159" t="s">
        <v>507</v>
      </c>
      <c r="C159" t="s">
        <v>508</v>
      </c>
      <c r="D159" t="s">
        <v>193</v>
      </c>
      <c r="E159" s="1">
        <v>44694</v>
      </c>
      <c r="F159" t="str">
        <f t="shared" si="6"/>
        <v>+7</v>
      </c>
      <c r="G159" t="str">
        <f>INDEX('коды стран'!A:A,MATCH(F159,'коды стран'!B:B,0),1)</f>
        <v>Россия</v>
      </c>
      <c r="H159" t="str">
        <f t="shared" si="7"/>
        <v>Зоя</v>
      </c>
      <c r="I159" s="33">
        <f t="shared" ca="1" si="8"/>
        <v>40.43333333333333</v>
      </c>
      <c r="J159" s="22">
        <f>SUMIF(продажи!N:N,клиенты!A159,продажи!K:K)</f>
        <v>1353</v>
      </c>
    </row>
    <row r="160" spans="1:10" hidden="1" x14ac:dyDescent="0.3">
      <c r="A160">
        <v>477</v>
      </c>
      <c r="B160" t="s">
        <v>509</v>
      </c>
      <c r="C160" t="s">
        <v>510</v>
      </c>
      <c r="D160" t="s">
        <v>193</v>
      </c>
      <c r="E160" s="1">
        <v>44738</v>
      </c>
      <c r="F160" t="str">
        <f t="shared" si="6"/>
        <v>+998</v>
      </c>
      <c r="G160" t="str">
        <f>INDEX('коды стран'!A:A,MATCH(F160,'коды стран'!B:B,0),1)</f>
        <v>Узбекистан</v>
      </c>
      <c r="H160" t="str">
        <f t="shared" si="7"/>
        <v>Зоя</v>
      </c>
      <c r="I160" s="33">
        <f t="shared" ca="1" si="8"/>
        <v>38.966666666666669</v>
      </c>
      <c r="J160" s="22">
        <f>SUMIF(продажи!N:N,клиенты!A160,продажи!K:K)</f>
        <v>6766</v>
      </c>
    </row>
    <row r="161" spans="1:10" hidden="1" x14ac:dyDescent="0.3">
      <c r="A161">
        <v>416</v>
      </c>
      <c r="B161" t="s">
        <v>511</v>
      </c>
      <c r="C161" t="s">
        <v>512</v>
      </c>
      <c r="D161" t="s">
        <v>196</v>
      </c>
      <c r="E161" s="1">
        <v>44703</v>
      </c>
      <c r="F161" t="str">
        <f t="shared" si="6"/>
        <v>+992</v>
      </c>
      <c r="G161" t="str">
        <f>INDEX('коды стран'!A:A,MATCH(F161,'коды стран'!B:B,0),1)</f>
        <v>Таджикистан</v>
      </c>
      <c r="H161" t="str">
        <f t="shared" si="7"/>
        <v>Гостомысл</v>
      </c>
      <c r="I161" s="33">
        <f t="shared" ca="1" si="8"/>
        <v>40.133333333333333</v>
      </c>
      <c r="J161" s="22">
        <f>SUMIF(продажи!N:N,клиенты!A161,продажи!K:K)</f>
        <v>852</v>
      </c>
    </row>
    <row r="162" spans="1:10" hidden="1" x14ac:dyDescent="0.3">
      <c r="A162">
        <v>139</v>
      </c>
      <c r="B162" t="s">
        <v>513</v>
      </c>
      <c r="C162" t="s">
        <v>514</v>
      </c>
      <c r="D162" t="s">
        <v>193</v>
      </c>
      <c r="E162" s="1">
        <v>44648</v>
      </c>
      <c r="F162" t="str">
        <f t="shared" si="6"/>
        <v>+375</v>
      </c>
      <c r="G162" t="str">
        <f>INDEX('коды стран'!A:A,MATCH(F162,'коды стран'!B:B,0),1)</f>
        <v>Беларусь</v>
      </c>
      <c r="H162" t="str">
        <f t="shared" si="7"/>
        <v>Таисия</v>
      </c>
      <c r="I162" s="33">
        <f t="shared" ca="1" si="8"/>
        <v>41.966666666666669</v>
      </c>
      <c r="J162" s="22">
        <f>SUMIF(продажи!N:N,клиенты!A162,продажи!K:K)</f>
        <v>616</v>
      </c>
    </row>
    <row r="163" spans="1:10" hidden="1" x14ac:dyDescent="0.3">
      <c r="A163">
        <v>177</v>
      </c>
      <c r="B163" t="s">
        <v>515</v>
      </c>
      <c r="C163" t="s">
        <v>516</v>
      </c>
      <c r="D163" t="s">
        <v>196</v>
      </c>
      <c r="E163" s="1">
        <v>44857</v>
      </c>
      <c r="F163" t="str">
        <f t="shared" si="6"/>
        <v>+992</v>
      </c>
      <c r="G163" t="str">
        <f>INDEX('коды стран'!A:A,MATCH(F163,'коды стран'!B:B,0),1)</f>
        <v>Таджикистан</v>
      </c>
      <c r="H163" t="str">
        <f t="shared" si="7"/>
        <v>Иванна</v>
      </c>
      <c r="I163" s="33">
        <f t="shared" ca="1" si="8"/>
        <v>35</v>
      </c>
      <c r="J163" s="22">
        <f>SUMIF(продажи!N:N,клиенты!A163,продажи!K:K)</f>
        <v>2530</v>
      </c>
    </row>
    <row r="164" spans="1:10" hidden="1" x14ac:dyDescent="0.3">
      <c r="A164">
        <v>68</v>
      </c>
      <c r="B164" t="s">
        <v>517</v>
      </c>
      <c r="C164" t="s">
        <v>518</v>
      </c>
      <c r="D164" t="s">
        <v>193</v>
      </c>
      <c r="E164" s="1">
        <v>44882</v>
      </c>
      <c r="F164" t="str">
        <f t="shared" si="6"/>
        <v>+998</v>
      </c>
      <c r="G164" t="str">
        <f>INDEX('коды стран'!A:A,MATCH(F164,'коды стран'!B:B,0),1)</f>
        <v>Узбекистан</v>
      </c>
      <c r="H164" t="str">
        <f t="shared" si="7"/>
        <v>Иванна</v>
      </c>
      <c r="I164" s="33">
        <f t="shared" ca="1" si="8"/>
        <v>34.166666666666664</v>
      </c>
      <c r="J164" s="22">
        <f>SUMIF(продажи!N:N,клиенты!A164,продажи!K:K)</f>
        <v>3016</v>
      </c>
    </row>
    <row r="165" spans="1:10" hidden="1" x14ac:dyDescent="0.3">
      <c r="A165">
        <v>239</v>
      </c>
      <c r="B165" t="s">
        <v>519</v>
      </c>
      <c r="C165" t="s">
        <v>520</v>
      </c>
      <c r="D165" t="s">
        <v>196</v>
      </c>
      <c r="E165" s="1">
        <v>44767</v>
      </c>
      <c r="F165" t="str">
        <f t="shared" si="6"/>
        <v>+998</v>
      </c>
      <c r="G165" t="str">
        <f>INDEX('коды стран'!A:A,MATCH(F165,'коды стран'!B:B,0),1)</f>
        <v>Узбекистан</v>
      </c>
      <c r="H165" t="str">
        <f t="shared" si="7"/>
        <v>Христофор</v>
      </c>
      <c r="I165" s="33">
        <f t="shared" ca="1" si="8"/>
        <v>38</v>
      </c>
      <c r="J165" s="22">
        <f>SUMIF(продажи!N:N,клиенты!A165,продажи!K:K)</f>
        <v>1690</v>
      </c>
    </row>
    <row r="166" spans="1:10" hidden="1" x14ac:dyDescent="0.3">
      <c r="A166">
        <v>417</v>
      </c>
      <c r="B166" t="s">
        <v>521</v>
      </c>
      <c r="C166" t="s">
        <v>522</v>
      </c>
      <c r="D166" t="s">
        <v>196</v>
      </c>
      <c r="E166" s="1">
        <v>44608</v>
      </c>
      <c r="F166" t="str">
        <f t="shared" si="6"/>
        <v>+992</v>
      </c>
      <c r="G166" t="str">
        <f>INDEX('коды стран'!A:A,MATCH(F166,'коды стран'!B:B,0),1)</f>
        <v>Таджикистан</v>
      </c>
      <c r="H166" t="str">
        <f t="shared" si="7"/>
        <v>Вера</v>
      </c>
      <c r="I166" s="33">
        <f t="shared" ca="1" si="8"/>
        <v>43.3</v>
      </c>
      <c r="J166" s="22">
        <f>SUMIF(продажи!N:N,клиенты!A166,продажи!K:K)</f>
        <v>496</v>
      </c>
    </row>
    <row r="167" spans="1:10" hidden="1" x14ac:dyDescent="0.3">
      <c r="A167">
        <v>348</v>
      </c>
      <c r="B167" t="s">
        <v>523</v>
      </c>
      <c r="C167" t="s">
        <v>524</v>
      </c>
      <c r="D167" t="s">
        <v>193</v>
      </c>
      <c r="E167" s="1">
        <v>44569</v>
      </c>
      <c r="F167" t="str">
        <f t="shared" si="6"/>
        <v>+380</v>
      </c>
      <c r="G167" t="str">
        <f>INDEX('коды стран'!A:A,MATCH(F167,'коды стран'!B:B,0),1)</f>
        <v>Украина</v>
      </c>
      <c r="H167" t="str">
        <f t="shared" si="7"/>
        <v>Измаил</v>
      </c>
      <c r="I167" s="33">
        <f t="shared" ca="1" si="8"/>
        <v>44.6</v>
      </c>
      <c r="J167" s="22">
        <f>SUMIF(продажи!N:N,клиенты!A167,продажи!K:K)</f>
        <v>768</v>
      </c>
    </row>
    <row r="168" spans="1:10" x14ac:dyDescent="0.3">
      <c r="A168">
        <v>317</v>
      </c>
      <c r="B168" t="s">
        <v>525</v>
      </c>
      <c r="C168" t="s">
        <v>526</v>
      </c>
      <c r="D168" t="s">
        <v>196</v>
      </c>
      <c r="E168" s="1">
        <v>44770</v>
      </c>
      <c r="F168" t="str">
        <f t="shared" si="6"/>
        <v>+7</v>
      </c>
      <c r="G168" t="str">
        <f>INDEX('коды стран'!A:A,MATCH(F168,'коды стран'!B:B,0),1)</f>
        <v>Россия</v>
      </c>
      <c r="H168" t="str">
        <f t="shared" si="7"/>
        <v>Ильина</v>
      </c>
      <c r="I168" s="33">
        <f t="shared" ca="1" si="8"/>
        <v>37.9</v>
      </c>
      <c r="J168" s="22">
        <f>SUMIF(продажи!N:N,клиенты!A168,продажи!K:K)</f>
        <v>1298</v>
      </c>
    </row>
    <row r="169" spans="1:10" x14ac:dyDescent="0.3">
      <c r="A169">
        <v>473</v>
      </c>
      <c r="B169" t="s">
        <v>527</v>
      </c>
      <c r="C169" t="s">
        <v>528</v>
      </c>
      <c r="D169" t="s">
        <v>193</v>
      </c>
      <c r="E169" s="1">
        <v>44799</v>
      </c>
      <c r="F169" t="str">
        <f t="shared" si="6"/>
        <v>+7</v>
      </c>
      <c r="G169" t="str">
        <f>INDEX('коды стран'!A:A,MATCH(F169,'коды стран'!B:B,0),1)</f>
        <v>Россия</v>
      </c>
      <c r="H169" t="str">
        <f t="shared" si="7"/>
        <v>Ипат</v>
      </c>
      <c r="I169" s="33">
        <f t="shared" ca="1" si="8"/>
        <v>36.93333333333333</v>
      </c>
      <c r="J169" s="22">
        <f>SUMIF(продажи!N:N,клиенты!A169,продажи!K:K)</f>
        <v>444</v>
      </c>
    </row>
    <row r="170" spans="1:10" hidden="1" x14ac:dyDescent="0.3">
      <c r="A170">
        <v>14</v>
      </c>
      <c r="B170" t="s">
        <v>529</v>
      </c>
      <c r="C170" t="s">
        <v>530</v>
      </c>
      <c r="D170" t="s">
        <v>193</v>
      </c>
      <c r="E170" s="1">
        <v>44775</v>
      </c>
      <c r="F170" t="str">
        <f t="shared" si="6"/>
        <v>+992</v>
      </c>
      <c r="G170" t="str">
        <f>INDEX('коды стран'!A:A,MATCH(F170,'коды стран'!B:B,0),1)</f>
        <v>Таджикистан</v>
      </c>
      <c r="H170" t="str">
        <f t="shared" si="7"/>
        <v>Ипатий</v>
      </c>
      <c r="I170" s="33">
        <f t="shared" ca="1" si="8"/>
        <v>37.733333333333334</v>
      </c>
      <c r="J170" s="22">
        <f>SUMIF(продажи!N:N,клиенты!A170,продажи!K:K)</f>
        <v>1042</v>
      </c>
    </row>
    <row r="171" spans="1:10" hidden="1" x14ac:dyDescent="0.3">
      <c r="A171">
        <v>129</v>
      </c>
      <c r="B171" t="s">
        <v>531</v>
      </c>
      <c r="C171" t="s">
        <v>532</v>
      </c>
      <c r="D171" t="s">
        <v>196</v>
      </c>
      <c r="E171" s="1">
        <v>44868</v>
      </c>
      <c r="F171" t="str">
        <f t="shared" si="6"/>
        <v>+375</v>
      </c>
      <c r="G171" t="str">
        <f>INDEX('коды стран'!A:A,MATCH(F171,'коды стран'!B:B,0),1)</f>
        <v>Беларусь</v>
      </c>
      <c r="H171" t="str">
        <f t="shared" si="7"/>
        <v>Ираида</v>
      </c>
      <c r="I171" s="33">
        <f t="shared" ca="1" si="8"/>
        <v>34.633333333333333</v>
      </c>
      <c r="J171" s="22">
        <f>SUMIF(продажи!N:N,клиенты!A171,продажи!K:K)</f>
        <v>2478</v>
      </c>
    </row>
    <row r="172" spans="1:10" hidden="1" x14ac:dyDescent="0.3">
      <c r="A172">
        <v>38</v>
      </c>
      <c r="B172" t="s">
        <v>533</v>
      </c>
      <c r="C172" t="s">
        <v>534</v>
      </c>
      <c r="D172" t="s">
        <v>196</v>
      </c>
      <c r="E172" s="1">
        <v>44819</v>
      </c>
      <c r="F172" t="str">
        <f t="shared" si="6"/>
        <v>+992</v>
      </c>
      <c r="G172" t="str">
        <f>INDEX('коды стран'!A:A,MATCH(F172,'коды стран'!B:B,0),1)</f>
        <v>Таджикистан</v>
      </c>
      <c r="H172" t="str">
        <f t="shared" si="7"/>
        <v>Ираида</v>
      </c>
      <c r="I172" s="33">
        <f t="shared" ca="1" si="8"/>
        <v>36.266666666666666</v>
      </c>
      <c r="J172" s="22">
        <f>SUMIF(продажи!N:N,клиенты!A172,продажи!K:K)</f>
        <v>2592</v>
      </c>
    </row>
    <row r="173" spans="1:10" x14ac:dyDescent="0.3">
      <c r="A173">
        <v>124</v>
      </c>
      <c r="B173" t="s">
        <v>535</v>
      </c>
      <c r="C173" t="s">
        <v>536</v>
      </c>
      <c r="D173" t="s">
        <v>193</v>
      </c>
      <c r="E173" s="1">
        <v>44795</v>
      </c>
      <c r="F173" t="str">
        <f t="shared" si="6"/>
        <v>+7</v>
      </c>
      <c r="G173" t="str">
        <f>INDEX('коды стран'!A:A,MATCH(F173,'коды стран'!B:B,0),1)</f>
        <v>Россия</v>
      </c>
      <c r="H173" t="str">
        <f t="shared" si="7"/>
        <v>Ираклий</v>
      </c>
      <c r="I173" s="33">
        <f t="shared" ca="1" si="8"/>
        <v>37.06666666666667</v>
      </c>
      <c r="J173" s="22">
        <f>SUMIF(продажи!N:N,клиенты!A173,продажи!K:K)</f>
        <v>749</v>
      </c>
    </row>
    <row r="174" spans="1:10" hidden="1" x14ac:dyDescent="0.3">
      <c r="A174">
        <v>308</v>
      </c>
      <c r="B174" t="s">
        <v>537</v>
      </c>
      <c r="C174" t="s">
        <v>538</v>
      </c>
      <c r="D174" t="s">
        <v>193</v>
      </c>
      <c r="E174" s="1">
        <v>44562</v>
      </c>
      <c r="F174" t="str">
        <f t="shared" si="6"/>
        <v>+375</v>
      </c>
      <c r="G174" t="str">
        <f>INDEX('коды стран'!A:A,MATCH(F174,'коды стран'!B:B,0),1)</f>
        <v>Беларусь</v>
      </c>
      <c r="H174" t="str">
        <f t="shared" si="7"/>
        <v>Ирина</v>
      </c>
      <c r="I174" s="33">
        <f t="shared" ca="1" si="8"/>
        <v>44.833333333333336</v>
      </c>
      <c r="J174" s="22">
        <f>SUMIF(продажи!N:N,клиенты!A174,продажи!K:K)</f>
        <v>840</v>
      </c>
    </row>
    <row r="175" spans="1:10" hidden="1" x14ac:dyDescent="0.3">
      <c r="A175">
        <v>8</v>
      </c>
      <c r="B175" t="s">
        <v>539</v>
      </c>
      <c r="C175" t="s">
        <v>540</v>
      </c>
      <c r="D175" t="s">
        <v>193</v>
      </c>
      <c r="E175" s="1">
        <v>44883</v>
      </c>
      <c r="F175" t="str">
        <f t="shared" si="6"/>
        <v>+375</v>
      </c>
      <c r="G175" t="str">
        <f>INDEX('коды стран'!A:A,MATCH(F175,'коды стран'!B:B,0),1)</f>
        <v>Беларусь</v>
      </c>
      <c r="H175" t="str">
        <f t="shared" si="7"/>
        <v>Ирина</v>
      </c>
      <c r="I175" s="33">
        <f t="shared" ca="1" si="8"/>
        <v>34.133333333333333</v>
      </c>
      <c r="J175" s="22">
        <f>SUMIF(продажи!N:N,клиенты!A175,продажи!K:K)</f>
        <v>2514</v>
      </c>
    </row>
    <row r="176" spans="1:10" hidden="1" x14ac:dyDescent="0.3">
      <c r="A176">
        <v>296</v>
      </c>
      <c r="B176" t="s">
        <v>541</v>
      </c>
      <c r="C176" t="s">
        <v>542</v>
      </c>
      <c r="D176" t="s">
        <v>196</v>
      </c>
      <c r="E176" s="1">
        <v>44758</v>
      </c>
      <c r="F176" t="str">
        <f t="shared" si="6"/>
        <v>+998</v>
      </c>
      <c r="G176" t="str">
        <f>INDEX('коды стран'!A:A,MATCH(F176,'коды стран'!B:B,0),1)</f>
        <v>Узбекистан</v>
      </c>
      <c r="H176" t="str">
        <f t="shared" si="7"/>
        <v>Людмила</v>
      </c>
      <c r="I176" s="33">
        <f t="shared" ca="1" si="8"/>
        <v>38.299999999999997</v>
      </c>
      <c r="J176" s="22">
        <f>SUMIF(продажи!N:N,клиенты!A176,продажи!K:K)</f>
        <v>1421</v>
      </c>
    </row>
    <row r="177" spans="1:10" hidden="1" x14ac:dyDescent="0.3">
      <c r="A177">
        <v>183</v>
      </c>
      <c r="B177" t="s">
        <v>543</v>
      </c>
      <c r="C177" t="s">
        <v>544</v>
      </c>
      <c r="D177" t="s">
        <v>193</v>
      </c>
      <c r="E177" s="1">
        <v>44900</v>
      </c>
      <c r="F177" t="str">
        <f t="shared" si="6"/>
        <v>+992</v>
      </c>
      <c r="G177" t="str">
        <f>INDEX('коды стран'!A:A,MATCH(F177,'коды стран'!B:B,0),1)</f>
        <v>Таджикистан</v>
      </c>
      <c r="H177" t="str">
        <f t="shared" si="7"/>
        <v>Ия</v>
      </c>
      <c r="I177" s="33">
        <f t="shared" ca="1" si="8"/>
        <v>33.56666666666667</v>
      </c>
      <c r="J177" s="22">
        <f>SUMIF(продажи!N:N,клиенты!A177,продажи!K:K)</f>
        <v>2001</v>
      </c>
    </row>
    <row r="178" spans="1:10" hidden="1" x14ac:dyDescent="0.3">
      <c r="A178">
        <v>405</v>
      </c>
      <c r="B178" t="s">
        <v>545</v>
      </c>
      <c r="C178" t="s">
        <v>546</v>
      </c>
      <c r="D178" t="s">
        <v>196</v>
      </c>
      <c r="E178" s="1">
        <v>44798</v>
      </c>
      <c r="F178" t="str">
        <f t="shared" si="6"/>
        <v>+380</v>
      </c>
      <c r="G178" t="str">
        <f>INDEX('коды стран'!A:A,MATCH(F178,'коды стран'!B:B,0),1)</f>
        <v>Украина</v>
      </c>
      <c r="H178" t="str">
        <f t="shared" si="7"/>
        <v>Ия</v>
      </c>
      <c r="I178" s="33">
        <f t="shared" ca="1" si="8"/>
        <v>36.966666666666669</v>
      </c>
      <c r="J178" s="22">
        <f>SUMIF(продажи!N:N,клиенты!A178,продажи!K:K)</f>
        <v>3310</v>
      </c>
    </row>
    <row r="179" spans="1:10" hidden="1" x14ac:dyDescent="0.3">
      <c r="A179">
        <v>180</v>
      </c>
      <c r="B179" t="s">
        <v>547</v>
      </c>
      <c r="C179" t="s">
        <v>548</v>
      </c>
      <c r="D179" t="s">
        <v>196</v>
      </c>
      <c r="E179" s="1">
        <v>44616</v>
      </c>
      <c r="F179" t="str">
        <f t="shared" si="6"/>
        <v>+375</v>
      </c>
      <c r="G179" t="str">
        <f>INDEX('коды стран'!A:A,MATCH(F179,'коды стран'!B:B,0),1)</f>
        <v>Беларусь</v>
      </c>
      <c r="H179" t="str">
        <f t="shared" si="7"/>
        <v>Калинин</v>
      </c>
      <c r="I179" s="33">
        <f t="shared" ca="1" si="8"/>
        <v>43.033333333333331</v>
      </c>
      <c r="J179" s="22">
        <f>SUMIF(продажи!N:N,клиенты!A179,продажи!K:K)</f>
        <v>342</v>
      </c>
    </row>
    <row r="180" spans="1:10" hidden="1" x14ac:dyDescent="0.3">
      <c r="A180">
        <v>182</v>
      </c>
      <c r="B180" t="s">
        <v>549</v>
      </c>
      <c r="C180" t="s">
        <v>550</v>
      </c>
      <c r="D180" t="s">
        <v>193</v>
      </c>
      <c r="E180" s="1">
        <v>44856</v>
      </c>
      <c r="F180" t="str">
        <f t="shared" si="6"/>
        <v>+998</v>
      </c>
      <c r="G180" t="str">
        <f>INDEX('коды стран'!A:A,MATCH(F180,'коды стран'!B:B,0),1)</f>
        <v>Узбекистан</v>
      </c>
      <c r="H180" t="str">
        <f t="shared" si="7"/>
        <v>Калинин</v>
      </c>
      <c r="I180" s="33">
        <f t="shared" ca="1" si="8"/>
        <v>35.033333333333331</v>
      </c>
      <c r="J180" s="22">
        <f>SUMIF(продажи!N:N,клиенты!A180,продажи!K:K)</f>
        <v>616</v>
      </c>
    </row>
    <row r="181" spans="1:10" hidden="1" x14ac:dyDescent="0.3">
      <c r="A181">
        <v>374</v>
      </c>
      <c r="B181" t="s">
        <v>551</v>
      </c>
      <c r="C181" t="s">
        <v>552</v>
      </c>
      <c r="D181" t="s">
        <v>196</v>
      </c>
      <c r="E181" s="1">
        <v>44582</v>
      </c>
      <c r="F181" t="str">
        <f t="shared" si="6"/>
        <v>+380</v>
      </c>
      <c r="G181" t="str">
        <f>INDEX('коды стран'!A:A,MATCH(F181,'коды стран'!B:B,0),1)</f>
        <v>Украина</v>
      </c>
      <c r="H181" t="str">
        <f t="shared" si="7"/>
        <v>Калинина</v>
      </c>
      <c r="I181" s="33">
        <f t="shared" ca="1" si="8"/>
        <v>44.166666666666664</v>
      </c>
      <c r="J181" s="22">
        <f>SUMIF(продажи!N:N,клиенты!A181,продажи!K:K)</f>
        <v>1244</v>
      </c>
    </row>
    <row r="182" spans="1:10" hidden="1" x14ac:dyDescent="0.3">
      <c r="A182">
        <v>415</v>
      </c>
      <c r="B182" t="s">
        <v>553</v>
      </c>
      <c r="C182" t="s">
        <v>554</v>
      </c>
      <c r="D182" t="s">
        <v>193</v>
      </c>
      <c r="E182" s="1">
        <v>44661</v>
      </c>
      <c r="F182" t="str">
        <f t="shared" si="6"/>
        <v>+380</v>
      </c>
      <c r="G182" t="str">
        <f>INDEX('коды стран'!A:A,MATCH(F182,'коды стран'!B:B,0),1)</f>
        <v>Украина</v>
      </c>
      <c r="H182" t="str">
        <f t="shared" si="7"/>
        <v>Капитон</v>
      </c>
      <c r="I182" s="33">
        <f t="shared" ca="1" si="8"/>
        <v>41.533333333333331</v>
      </c>
      <c r="J182" s="22">
        <f>SUMIF(продажи!N:N,клиенты!A182,продажи!K:K)</f>
        <v>2012</v>
      </c>
    </row>
    <row r="183" spans="1:10" x14ac:dyDescent="0.3">
      <c r="A183">
        <v>346</v>
      </c>
      <c r="B183" t="s">
        <v>555</v>
      </c>
      <c r="C183" t="s">
        <v>556</v>
      </c>
      <c r="D183" t="s">
        <v>193</v>
      </c>
      <c r="E183" s="1">
        <v>44636</v>
      </c>
      <c r="F183" t="str">
        <f t="shared" si="6"/>
        <v>+7</v>
      </c>
      <c r="G183" t="str">
        <f>INDEX('коды стран'!A:A,MATCH(F183,'коды стран'!B:B,0),1)</f>
        <v>Россия</v>
      </c>
      <c r="H183" t="str">
        <f t="shared" si="7"/>
        <v>Капитон</v>
      </c>
      <c r="I183" s="33">
        <f t="shared" ca="1" si="8"/>
        <v>42.366666666666667</v>
      </c>
      <c r="J183" s="22">
        <f>SUMIF(продажи!N:N,клиенты!A183,продажи!K:K)</f>
        <v>3146</v>
      </c>
    </row>
    <row r="184" spans="1:10" x14ac:dyDescent="0.3">
      <c r="A184">
        <v>179</v>
      </c>
      <c r="B184" t="s">
        <v>557</v>
      </c>
      <c r="C184" t="s">
        <v>558</v>
      </c>
      <c r="D184" t="s">
        <v>193</v>
      </c>
      <c r="E184" s="1">
        <v>44833</v>
      </c>
      <c r="F184" t="str">
        <f t="shared" si="6"/>
        <v>+7</v>
      </c>
      <c r="G184" t="str">
        <f>INDEX('коды стран'!A:A,MATCH(F184,'коды стран'!B:B,0),1)</f>
        <v>Россия</v>
      </c>
      <c r="H184" t="str">
        <f t="shared" si="7"/>
        <v>Капустина</v>
      </c>
      <c r="I184" s="33">
        <f t="shared" ca="1" si="8"/>
        <v>35.799999999999997</v>
      </c>
      <c r="J184" s="22">
        <f>SUMIF(продажи!N:N,клиенты!A184,продажи!K:K)</f>
        <v>1833</v>
      </c>
    </row>
    <row r="185" spans="1:10" hidden="1" x14ac:dyDescent="0.3">
      <c r="A185">
        <v>407</v>
      </c>
      <c r="B185" t="s">
        <v>559</v>
      </c>
      <c r="C185" t="s">
        <v>560</v>
      </c>
      <c r="D185" t="s">
        <v>193</v>
      </c>
      <c r="E185" s="1">
        <v>44621</v>
      </c>
      <c r="F185" t="str">
        <f t="shared" si="6"/>
        <v>+375</v>
      </c>
      <c r="G185" t="str">
        <f>INDEX('коды стран'!A:A,MATCH(F185,'коды стран'!B:B,0),1)</f>
        <v>Беларусь</v>
      </c>
      <c r="H185" t="str">
        <f t="shared" si="7"/>
        <v>Карп</v>
      </c>
      <c r="I185" s="33">
        <f t="shared" ca="1" si="8"/>
        <v>42.866666666666667</v>
      </c>
      <c r="J185" s="22">
        <f>SUMIF(продажи!N:N,клиенты!A185,продажи!K:K)</f>
        <v>2557</v>
      </c>
    </row>
    <row r="186" spans="1:10" hidden="1" x14ac:dyDescent="0.3">
      <c r="A186">
        <v>44</v>
      </c>
      <c r="B186" t="s">
        <v>561</v>
      </c>
      <c r="C186" t="s">
        <v>562</v>
      </c>
      <c r="D186" t="s">
        <v>196</v>
      </c>
      <c r="E186" s="1">
        <v>44701</v>
      </c>
      <c r="F186" t="str">
        <f t="shared" si="6"/>
        <v>+375</v>
      </c>
      <c r="G186" t="str">
        <f>INDEX('коды стран'!A:A,MATCH(F186,'коды стран'!B:B,0),1)</f>
        <v>Беларусь</v>
      </c>
      <c r="H186" t="str">
        <f t="shared" si="7"/>
        <v>Кир</v>
      </c>
      <c r="I186" s="33">
        <f t="shared" ca="1" si="8"/>
        <v>40.200000000000003</v>
      </c>
      <c r="J186" s="22">
        <f>SUMIF(продажи!N:N,клиенты!A186,продажи!K:K)</f>
        <v>1399</v>
      </c>
    </row>
    <row r="187" spans="1:10" hidden="1" x14ac:dyDescent="0.3">
      <c r="A187">
        <v>18</v>
      </c>
      <c r="B187" t="s">
        <v>563</v>
      </c>
      <c r="C187" t="s">
        <v>564</v>
      </c>
      <c r="D187" t="s">
        <v>196</v>
      </c>
      <c r="E187" s="1">
        <v>44578</v>
      </c>
      <c r="F187" t="str">
        <f t="shared" si="6"/>
        <v>+380</v>
      </c>
      <c r="G187" t="str">
        <f>INDEX('коды стран'!A:A,MATCH(F187,'коды стран'!B:B,0),1)</f>
        <v>Украина</v>
      </c>
      <c r="H187" t="str">
        <f t="shared" si="7"/>
        <v>Кира</v>
      </c>
      <c r="I187" s="33">
        <f t="shared" ca="1" si="8"/>
        <v>44.3</v>
      </c>
      <c r="J187" s="22">
        <f>SUMIF(продажи!N:N,клиенты!A187,продажи!K:K)</f>
        <v>2394</v>
      </c>
    </row>
    <row r="188" spans="1:10" hidden="1" x14ac:dyDescent="0.3">
      <c r="A188">
        <v>283</v>
      </c>
      <c r="B188" t="s">
        <v>565</v>
      </c>
      <c r="C188" t="s">
        <v>566</v>
      </c>
      <c r="D188" t="s">
        <v>196</v>
      </c>
      <c r="E188" s="1">
        <v>44889</v>
      </c>
      <c r="F188" t="str">
        <f t="shared" si="6"/>
        <v>+992</v>
      </c>
      <c r="G188" t="str">
        <f>INDEX('коды стран'!A:A,MATCH(F188,'коды стран'!B:B,0),1)</f>
        <v>Таджикистан</v>
      </c>
      <c r="H188" t="str">
        <f t="shared" si="7"/>
        <v>Валерьян</v>
      </c>
      <c r="I188" s="33">
        <f t="shared" ca="1" si="8"/>
        <v>33.93333333333333</v>
      </c>
      <c r="J188" s="22">
        <f>SUMIF(продажи!N:N,клиенты!A188,продажи!K:K)</f>
        <v>4461</v>
      </c>
    </row>
    <row r="189" spans="1:10" hidden="1" x14ac:dyDescent="0.3">
      <c r="A189">
        <v>404</v>
      </c>
      <c r="B189" t="s">
        <v>567</v>
      </c>
      <c r="C189" t="s">
        <v>568</v>
      </c>
      <c r="D189" t="s">
        <v>196</v>
      </c>
      <c r="E189" s="1">
        <v>44913</v>
      </c>
      <c r="F189" t="str">
        <f t="shared" si="6"/>
        <v>+380</v>
      </c>
      <c r="G189" t="str">
        <f>INDEX('коды стран'!A:A,MATCH(F189,'коды стран'!B:B,0),1)</f>
        <v>Украина</v>
      </c>
      <c r="H189" t="str">
        <f t="shared" si="7"/>
        <v>Пелагея</v>
      </c>
      <c r="I189" s="33">
        <f t="shared" ca="1" si="8"/>
        <v>33.133333333333333</v>
      </c>
      <c r="J189" s="22">
        <f>SUMIF(продажи!N:N,клиенты!A189,продажи!K:K)</f>
        <v>884</v>
      </c>
    </row>
    <row r="190" spans="1:10" x14ac:dyDescent="0.3">
      <c r="A190">
        <v>66</v>
      </c>
      <c r="B190" t="s">
        <v>569</v>
      </c>
      <c r="C190" t="s">
        <v>570</v>
      </c>
      <c r="D190" t="s">
        <v>196</v>
      </c>
      <c r="E190" s="1">
        <v>44777</v>
      </c>
      <c r="F190" t="str">
        <f t="shared" si="6"/>
        <v>+7</v>
      </c>
      <c r="G190" t="str">
        <f>INDEX('коды стран'!A:A,MATCH(F190,'коды стран'!B:B,0),1)</f>
        <v>Россия</v>
      </c>
      <c r="H190" t="str">
        <f t="shared" si="7"/>
        <v>Клавдия</v>
      </c>
      <c r="I190" s="33">
        <f t="shared" ca="1" si="8"/>
        <v>37.666666666666664</v>
      </c>
      <c r="J190" s="22">
        <f>SUMIF(продажи!N:N,клиенты!A190,продажи!K:K)</f>
        <v>798</v>
      </c>
    </row>
    <row r="191" spans="1:10" hidden="1" x14ac:dyDescent="0.3">
      <c r="A191">
        <v>307</v>
      </c>
      <c r="B191" t="s">
        <v>571</v>
      </c>
      <c r="C191" t="s">
        <v>572</v>
      </c>
      <c r="D191" t="s">
        <v>193</v>
      </c>
      <c r="E191" s="1">
        <v>44764</v>
      </c>
      <c r="F191" t="str">
        <f t="shared" si="6"/>
        <v>+375</v>
      </c>
      <c r="G191" t="str">
        <f>INDEX('коды стран'!A:A,MATCH(F191,'коды стран'!B:B,0),1)</f>
        <v>Беларусь</v>
      </c>
      <c r="H191" t="str">
        <f t="shared" si="7"/>
        <v>Клавдия</v>
      </c>
      <c r="I191" s="33">
        <f t="shared" ca="1" si="8"/>
        <v>38.1</v>
      </c>
      <c r="J191" s="22">
        <f>SUMIF(продажи!N:N,клиенты!A191,продажи!K:K)</f>
        <v>4933</v>
      </c>
    </row>
    <row r="192" spans="1:10" x14ac:dyDescent="0.3">
      <c r="A192">
        <v>394</v>
      </c>
      <c r="B192" t="s">
        <v>573</v>
      </c>
      <c r="C192" t="s">
        <v>574</v>
      </c>
      <c r="D192" t="s">
        <v>193</v>
      </c>
      <c r="E192" s="1">
        <v>44708</v>
      </c>
      <c r="F192" t="str">
        <f t="shared" si="6"/>
        <v>+7</v>
      </c>
      <c r="G192" t="str">
        <f>INDEX('коды стран'!A:A,MATCH(F192,'коды стран'!B:B,0),1)</f>
        <v>Россия</v>
      </c>
      <c r="H192" t="str">
        <f t="shared" si="7"/>
        <v>Платон</v>
      </c>
      <c r="I192" s="33">
        <f t="shared" ca="1" si="8"/>
        <v>39.966666666666669</v>
      </c>
      <c r="J192" s="22">
        <f>SUMIF(продажи!N:N,клиенты!A192,продажи!K:K)</f>
        <v>820</v>
      </c>
    </row>
    <row r="193" spans="1:10" hidden="1" x14ac:dyDescent="0.3">
      <c r="A193">
        <v>356</v>
      </c>
      <c r="B193" t="s">
        <v>575</v>
      </c>
      <c r="C193" t="s">
        <v>576</v>
      </c>
      <c r="D193" t="s">
        <v>196</v>
      </c>
      <c r="E193" s="1">
        <v>44570</v>
      </c>
      <c r="F193" t="str">
        <f t="shared" si="6"/>
        <v>+992</v>
      </c>
      <c r="G193" t="str">
        <f>INDEX('коды стран'!A:A,MATCH(F193,'коды стран'!B:B,0),1)</f>
        <v>Таджикистан</v>
      </c>
      <c r="H193" t="str">
        <f t="shared" si="7"/>
        <v>Акулина</v>
      </c>
      <c r="I193" s="33">
        <f t="shared" ca="1" si="8"/>
        <v>44.56666666666667</v>
      </c>
      <c r="J193" s="22">
        <f>SUMIF(продажи!N:N,клиенты!A193,продажи!K:K)</f>
        <v>2799</v>
      </c>
    </row>
    <row r="194" spans="1:10" hidden="1" x14ac:dyDescent="0.3">
      <c r="A194">
        <v>493</v>
      </c>
      <c r="B194" t="s">
        <v>577</v>
      </c>
      <c r="C194" t="s">
        <v>578</v>
      </c>
      <c r="D194" t="s">
        <v>193</v>
      </c>
      <c r="E194" s="1">
        <v>44855</v>
      </c>
      <c r="F194" t="str">
        <f t="shared" ref="F194:F257" si="9">LEFT(B194, SEARCH(" ",B194)-1)</f>
        <v>+380</v>
      </c>
      <c r="G194" t="str">
        <f>INDEX('коды стран'!A:A,MATCH(F194,'коды стран'!B:B,0),1)</f>
        <v>Украина</v>
      </c>
      <c r="H194" t="str">
        <f t="shared" ref="H194:H257" si="10">IF(OR(ISNUMBER(SEARCH("г-н", C194)), ISNUMBER(SEARCH("г-жа", C194)), ISNUMBER(SEARCH("тов.", C194))),
MID(C194, SEARCH(" ", C194, SEARCH(" ", C194) + 1) + 1, SEARCH(" ", C194 &amp; " ", SEARCH(" ", C194, SEARCH(" ", C194) + 1) + 1) - SEARCH(" ", C194, SEARCH(" ", C194) + 1) - 1),
IF(OR(RIGHT(LEFT(C194, SEARCH(" ", C194) - 1), 3) = "ова", RIGHT(LEFT(C194, SEARCH(" ", C194) - 1), 2) = "ев", RIGHT(LEFT(C194, SEARCH(" ", C194) - 1), 3) = "ева", RIGHT(LEFT(C194, SEARCH(" ", C194) - 1), 2) = "ов"),
MID(C194, SEARCH(" ", C194) + 1, SEARCH(" ", C194 &amp; " ", SEARCH(" ", C194) + 1) - SEARCH(" ", C194) - 1),
LEFT(C194, SEARCH(" ", C194) - 1)))</f>
        <v>Валентина</v>
      </c>
      <c r="I194" s="33">
        <f t="shared" ref="I194:I257" ca="1" si="11">(TODAY()-E194)/30</f>
        <v>35.06666666666667</v>
      </c>
      <c r="J194" s="22">
        <f>SUMIF(продажи!N:N,клиенты!A194,продажи!K:K)</f>
        <v>1997</v>
      </c>
    </row>
    <row r="195" spans="1:10" x14ac:dyDescent="0.3">
      <c r="A195">
        <v>295</v>
      </c>
      <c r="B195" t="s">
        <v>579</v>
      </c>
      <c r="C195" t="s">
        <v>580</v>
      </c>
      <c r="D195" t="s">
        <v>196</v>
      </c>
      <c r="E195" s="1">
        <v>44588</v>
      </c>
      <c r="F195" t="str">
        <f t="shared" si="9"/>
        <v>+7</v>
      </c>
      <c r="G195" t="str">
        <f>INDEX('коды стран'!A:A,MATCH(F195,'коды стран'!B:B,0),1)</f>
        <v>Россия</v>
      </c>
      <c r="H195" t="str">
        <f t="shared" si="10"/>
        <v>Конон</v>
      </c>
      <c r="I195" s="33">
        <f t="shared" ca="1" si="11"/>
        <v>43.966666666666669</v>
      </c>
      <c r="J195" s="22">
        <f>SUMIF(продажи!N:N,клиенты!A195,продажи!K:K)</f>
        <v>2791</v>
      </c>
    </row>
    <row r="196" spans="1:10" x14ac:dyDescent="0.3">
      <c r="A196">
        <v>257</v>
      </c>
      <c r="B196" t="s">
        <v>581</v>
      </c>
      <c r="C196" t="s">
        <v>582</v>
      </c>
      <c r="D196" t="s">
        <v>196</v>
      </c>
      <c r="E196" s="1">
        <v>44701</v>
      </c>
      <c r="F196" t="str">
        <f t="shared" si="9"/>
        <v>+7</v>
      </c>
      <c r="G196" t="str">
        <f>INDEX('коды стран'!A:A,MATCH(F196,'коды стран'!B:B,0),1)</f>
        <v>Россия</v>
      </c>
      <c r="H196" t="str">
        <f t="shared" si="10"/>
        <v>Прасковья</v>
      </c>
      <c r="I196" s="33">
        <f t="shared" ca="1" si="11"/>
        <v>40.200000000000003</v>
      </c>
      <c r="J196" s="22">
        <f>SUMIF(продажи!N:N,клиенты!A196,продажи!K:K)</f>
        <v>1300</v>
      </c>
    </row>
    <row r="197" spans="1:10" hidden="1" x14ac:dyDescent="0.3">
      <c r="A197">
        <v>291</v>
      </c>
      <c r="B197" t="s">
        <v>583</v>
      </c>
      <c r="C197" t="s">
        <v>584</v>
      </c>
      <c r="D197" t="s">
        <v>193</v>
      </c>
      <c r="E197" s="1">
        <v>44710</v>
      </c>
      <c r="F197" t="str">
        <f t="shared" si="9"/>
        <v>+992</v>
      </c>
      <c r="G197" t="str">
        <f>INDEX('коды стран'!A:A,MATCH(F197,'коды стран'!B:B,0),1)</f>
        <v>Таджикистан</v>
      </c>
      <c r="H197" t="str">
        <f t="shared" si="10"/>
        <v>Элеонора</v>
      </c>
      <c r="I197" s="33">
        <f t="shared" ca="1" si="11"/>
        <v>39.9</v>
      </c>
      <c r="J197" s="22">
        <f>SUMIF(продажи!N:N,клиенты!A197,продажи!K:K)</f>
        <v>1285</v>
      </c>
    </row>
    <row r="198" spans="1:10" x14ac:dyDescent="0.3">
      <c r="A198">
        <v>57</v>
      </c>
      <c r="B198" t="s">
        <v>585</v>
      </c>
      <c r="C198" t="s">
        <v>586</v>
      </c>
      <c r="D198" t="s">
        <v>196</v>
      </c>
      <c r="E198" s="1">
        <v>44669</v>
      </c>
      <c r="F198" t="str">
        <f t="shared" si="9"/>
        <v>+7</v>
      </c>
      <c r="G198" t="str">
        <f>INDEX('коды стран'!A:A,MATCH(F198,'коды стран'!B:B,0),1)</f>
        <v>Россия</v>
      </c>
      <c r="H198" t="str">
        <f t="shared" si="10"/>
        <v>Константин</v>
      </c>
      <c r="I198" s="33">
        <f t="shared" ca="1" si="11"/>
        <v>41.266666666666666</v>
      </c>
      <c r="J198" s="22">
        <f>SUMIF(продажи!N:N,клиенты!A198,продажи!K:K)</f>
        <v>393</v>
      </c>
    </row>
    <row r="199" spans="1:10" hidden="1" x14ac:dyDescent="0.3">
      <c r="A199">
        <v>400</v>
      </c>
      <c r="B199" t="s">
        <v>587</v>
      </c>
      <c r="C199" t="s">
        <v>588</v>
      </c>
      <c r="D199" t="s">
        <v>193</v>
      </c>
      <c r="E199" s="1">
        <v>44765</v>
      </c>
      <c r="F199" t="str">
        <f t="shared" si="9"/>
        <v>+375</v>
      </c>
      <c r="G199" t="str">
        <f>INDEX('коды стран'!A:A,MATCH(F199,'коды стран'!B:B,0),1)</f>
        <v>Беларусь</v>
      </c>
      <c r="H199" t="str">
        <f t="shared" si="10"/>
        <v>Милован</v>
      </c>
      <c r="I199" s="33">
        <f t="shared" ca="1" si="11"/>
        <v>38.06666666666667</v>
      </c>
      <c r="J199" s="22">
        <f>SUMIF(продажи!N:N,клиенты!A199,продажи!K:K)</f>
        <v>940</v>
      </c>
    </row>
    <row r="200" spans="1:10" hidden="1" x14ac:dyDescent="0.3">
      <c r="A200">
        <v>300</v>
      </c>
      <c r="B200" t="s">
        <v>589</v>
      </c>
      <c r="C200" t="s">
        <v>590</v>
      </c>
      <c r="D200" t="s">
        <v>193</v>
      </c>
      <c r="E200" s="1">
        <v>44824</v>
      </c>
      <c r="F200" t="str">
        <f t="shared" si="9"/>
        <v>+380</v>
      </c>
      <c r="G200" t="str">
        <f>INDEX('коды стран'!A:A,MATCH(F200,'коды стран'!B:B,0),1)</f>
        <v>Украина</v>
      </c>
      <c r="H200" t="str">
        <f t="shared" si="10"/>
        <v>Мартьян</v>
      </c>
      <c r="I200" s="33">
        <f t="shared" ca="1" si="11"/>
        <v>36.1</v>
      </c>
      <c r="J200" s="22">
        <f>SUMIF(продажи!N:N,клиенты!A200,продажи!K:K)</f>
        <v>1032</v>
      </c>
    </row>
    <row r="201" spans="1:10" x14ac:dyDescent="0.3">
      <c r="A201">
        <v>125</v>
      </c>
      <c r="B201" t="s">
        <v>591</v>
      </c>
      <c r="C201" t="s">
        <v>592</v>
      </c>
      <c r="D201" t="s">
        <v>196</v>
      </c>
      <c r="E201" s="1">
        <v>44701</v>
      </c>
      <c r="F201" t="str">
        <f t="shared" si="9"/>
        <v>+7</v>
      </c>
      <c r="G201" t="str">
        <f>INDEX('коды стран'!A:A,MATCH(F201,'коды стран'!B:B,0),1)</f>
        <v>Россия</v>
      </c>
      <c r="H201" t="str">
        <f t="shared" si="10"/>
        <v>Эмилия</v>
      </c>
      <c r="I201" s="33">
        <f t="shared" ca="1" si="11"/>
        <v>40.200000000000003</v>
      </c>
      <c r="J201" s="22">
        <f>SUMIF(продажи!N:N,клиенты!A201,продажи!K:K)</f>
        <v>2810</v>
      </c>
    </row>
    <row r="202" spans="1:10" x14ac:dyDescent="0.3">
      <c r="A202">
        <v>215</v>
      </c>
      <c r="B202" t="s">
        <v>593</v>
      </c>
      <c r="C202" t="s">
        <v>594</v>
      </c>
      <c r="D202" t="s">
        <v>196</v>
      </c>
      <c r="E202" s="1">
        <v>44799</v>
      </c>
      <c r="F202" t="str">
        <f t="shared" si="9"/>
        <v>+7</v>
      </c>
      <c r="G202" t="str">
        <f>INDEX('коды стран'!A:A,MATCH(F202,'коды стран'!B:B,0),1)</f>
        <v>Россия</v>
      </c>
      <c r="H202" t="str">
        <f t="shared" si="10"/>
        <v>Корнил</v>
      </c>
      <c r="I202" s="33">
        <f t="shared" ca="1" si="11"/>
        <v>36.93333333333333</v>
      </c>
      <c r="J202" s="22">
        <f>SUMIF(продажи!N:N,клиенты!A202,продажи!K:K)</f>
        <v>2275</v>
      </c>
    </row>
    <row r="203" spans="1:10" hidden="1" x14ac:dyDescent="0.3">
      <c r="A203">
        <v>26</v>
      </c>
      <c r="B203" t="s">
        <v>595</v>
      </c>
      <c r="C203" t="s">
        <v>596</v>
      </c>
      <c r="D203" t="s">
        <v>193</v>
      </c>
      <c r="E203" s="1">
        <v>44819</v>
      </c>
      <c r="F203" t="str">
        <f t="shared" si="9"/>
        <v>+992</v>
      </c>
      <c r="G203" t="str">
        <f>INDEX('коды стран'!A:A,MATCH(F203,'коды стран'!B:B,0),1)</f>
        <v>Таджикистан</v>
      </c>
      <c r="H203" t="str">
        <f t="shared" si="10"/>
        <v>Леон</v>
      </c>
      <c r="I203" s="33">
        <f t="shared" ca="1" si="11"/>
        <v>36.266666666666666</v>
      </c>
      <c r="J203" s="22">
        <f>SUMIF(продажи!N:N,клиенты!A203,продажи!K:K)</f>
        <v>1254</v>
      </c>
    </row>
    <row r="204" spans="1:10" hidden="1" x14ac:dyDescent="0.3">
      <c r="A204">
        <v>149</v>
      </c>
      <c r="B204" t="s">
        <v>597</v>
      </c>
      <c r="C204" t="s">
        <v>598</v>
      </c>
      <c r="D204" t="s">
        <v>193</v>
      </c>
      <c r="E204" s="1">
        <v>44882</v>
      </c>
      <c r="F204" t="str">
        <f t="shared" si="9"/>
        <v>+992</v>
      </c>
      <c r="G204" t="str">
        <f>INDEX('коды стран'!A:A,MATCH(F204,'коды стран'!B:B,0),1)</f>
        <v>Таджикистан</v>
      </c>
      <c r="H204" t="str">
        <f t="shared" si="10"/>
        <v>Феофан</v>
      </c>
      <c r="I204" s="33">
        <f t="shared" ca="1" si="11"/>
        <v>34.166666666666664</v>
      </c>
      <c r="J204" s="22">
        <f>SUMIF(продажи!N:N,клиенты!A204,продажи!K:K)</f>
        <v>1450</v>
      </c>
    </row>
    <row r="205" spans="1:10" hidden="1" x14ac:dyDescent="0.3">
      <c r="A205">
        <v>51</v>
      </c>
      <c r="B205" t="s">
        <v>599</v>
      </c>
      <c r="C205" t="s">
        <v>600</v>
      </c>
      <c r="D205" t="s">
        <v>196</v>
      </c>
      <c r="E205" s="1">
        <v>44605</v>
      </c>
      <c r="F205" t="str">
        <f t="shared" si="9"/>
        <v>+998</v>
      </c>
      <c r="G205" t="str">
        <f>INDEX('коды стран'!A:A,MATCH(F205,'коды стран'!B:B,0),1)</f>
        <v>Узбекистан</v>
      </c>
      <c r="H205" t="str">
        <f t="shared" si="10"/>
        <v>Костина</v>
      </c>
      <c r="I205" s="33">
        <f t="shared" ca="1" si="11"/>
        <v>43.4</v>
      </c>
      <c r="J205" s="22">
        <f>SUMIF(продажи!N:N,клиенты!A205,продажи!K:K)</f>
        <v>1977</v>
      </c>
    </row>
    <row r="206" spans="1:10" x14ac:dyDescent="0.3">
      <c r="A206">
        <v>326</v>
      </c>
      <c r="B206" t="s">
        <v>601</v>
      </c>
      <c r="C206" t="s">
        <v>602</v>
      </c>
      <c r="D206" t="s">
        <v>196</v>
      </c>
      <c r="E206" s="1">
        <v>44655</v>
      </c>
      <c r="F206" t="str">
        <f t="shared" si="9"/>
        <v>+7</v>
      </c>
      <c r="G206" t="str">
        <f>INDEX('коды стран'!A:A,MATCH(F206,'коды стран'!B:B,0),1)</f>
        <v>Россия</v>
      </c>
      <c r="H206" t="str">
        <f t="shared" si="10"/>
        <v>Марина</v>
      </c>
      <c r="I206" s="33">
        <f t="shared" ca="1" si="11"/>
        <v>41.733333333333334</v>
      </c>
      <c r="J206" s="22">
        <f>SUMIF(продажи!N:N,клиенты!A206,продажи!K:K)</f>
        <v>3626</v>
      </c>
    </row>
    <row r="207" spans="1:10" x14ac:dyDescent="0.3">
      <c r="A207">
        <v>421</v>
      </c>
      <c r="B207" t="s">
        <v>603</v>
      </c>
      <c r="C207" t="s">
        <v>604</v>
      </c>
      <c r="D207" t="s">
        <v>196</v>
      </c>
      <c r="E207" s="1">
        <v>44620</v>
      </c>
      <c r="F207" t="str">
        <f t="shared" si="9"/>
        <v>+7</v>
      </c>
      <c r="G207" t="str">
        <f>INDEX('коды стран'!A:A,MATCH(F207,'коды стран'!B:B,0),1)</f>
        <v>Россия</v>
      </c>
      <c r="H207" t="str">
        <f t="shared" si="10"/>
        <v>Павел</v>
      </c>
      <c r="I207" s="33">
        <f t="shared" ca="1" si="11"/>
        <v>42.9</v>
      </c>
      <c r="J207" s="22">
        <f>SUMIF(продажи!N:N,клиенты!A207,продажи!K:K)</f>
        <v>1961</v>
      </c>
    </row>
    <row r="208" spans="1:10" x14ac:dyDescent="0.3">
      <c r="A208">
        <v>81</v>
      </c>
      <c r="B208" t="s">
        <v>605</v>
      </c>
      <c r="C208" t="s">
        <v>606</v>
      </c>
      <c r="D208" t="s">
        <v>193</v>
      </c>
      <c r="E208" s="1">
        <v>44825</v>
      </c>
      <c r="F208" t="str">
        <f t="shared" si="9"/>
        <v>+7</v>
      </c>
      <c r="G208" t="str">
        <f>INDEX('коды стран'!A:A,MATCH(F208,'коды стран'!B:B,0),1)</f>
        <v>Россия</v>
      </c>
      <c r="H208" t="str">
        <f t="shared" si="10"/>
        <v>Ксения</v>
      </c>
      <c r="I208" s="33">
        <f t="shared" ca="1" si="11"/>
        <v>36.06666666666667</v>
      </c>
      <c r="J208" s="22">
        <f>SUMIF(продажи!N:N,клиенты!A208,продажи!K:K)</f>
        <v>2542</v>
      </c>
    </row>
    <row r="209" spans="1:10" x14ac:dyDescent="0.3">
      <c r="A209">
        <v>490</v>
      </c>
      <c r="B209" t="s">
        <v>607</v>
      </c>
      <c r="C209" t="s">
        <v>608</v>
      </c>
      <c r="D209" t="s">
        <v>196</v>
      </c>
      <c r="E209" s="1">
        <v>44603</v>
      </c>
      <c r="F209" t="str">
        <f t="shared" si="9"/>
        <v>+7</v>
      </c>
      <c r="G209" t="str">
        <f>INDEX('коды стран'!A:A,MATCH(F209,'коды стран'!B:B,0),1)</f>
        <v>Россия</v>
      </c>
      <c r="H209" t="str">
        <f t="shared" si="10"/>
        <v>Демид</v>
      </c>
      <c r="I209" s="33">
        <f t="shared" ca="1" si="11"/>
        <v>43.466666666666669</v>
      </c>
      <c r="J209" s="22">
        <f>SUMIF(продажи!N:N,клиенты!A209,продажи!K:K)</f>
        <v>6084</v>
      </c>
    </row>
    <row r="210" spans="1:10" hidden="1" x14ac:dyDescent="0.3">
      <c r="A210">
        <v>24</v>
      </c>
      <c r="B210" t="s">
        <v>609</v>
      </c>
      <c r="C210" t="s">
        <v>610</v>
      </c>
      <c r="D210" t="s">
        <v>193</v>
      </c>
      <c r="E210" s="1">
        <v>44609</v>
      </c>
      <c r="F210" t="str">
        <f t="shared" si="9"/>
        <v>+998</v>
      </c>
      <c r="G210" t="str">
        <f>INDEX('коды стран'!A:A,MATCH(F210,'коды стран'!B:B,0),1)</f>
        <v>Узбекистан</v>
      </c>
      <c r="H210" t="str">
        <f t="shared" si="10"/>
        <v>Ульяна</v>
      </c>
      <c r="I210" s="33">
        <f t="shared" ca="1" si="11"/>
        <v>43.266666666666666</v>
      </c>
      <c r="J210" s="22">
        <f>SUMIF(продажи!N:N,клиенты!A210,продажи!K:K)</f>
        <v>4112</v>
      </c>
    </row>
    <row r="211" spans="1:10" hidden="1" x14ac:dyDescent="0.3">
      <c r="A211">
        <v>22</v>
      </c>
      <c r="B211" t="s">
        <v>611</v>
      </c>
      <c r="C211" t="s">
        <v>612</v>
      </c>
      <c r="D211" t="s">
        <v>193</v>
      </c>
      <c r="E211" s="1">
        <v>44870</v>
      </c>
      <c r="F211" t="str">
        <f t="shared" si="9"/>
        <v>+375</v>
      </c>
      <c r="G211" t="str">
        <f>INDEX('коды стран'!A:A,MATCH(F211,'коды стран'!B:B,0),1)</f>
        <v>Беларусь</v>
      </c>
      <c r="H211" t="str">
        <f t="shared" si="10"/>
        <v>Влас</v>
      </c>
      <c r="I211" s="33">
        <f t="shared" ca="1" si="11"/>
        <v>34.56666666666667</v>
      </c>
      <c r="J211" s="22">
        <f>SUMIF(продажи!N:N,клиенты!A211,продажи!K:K)</f>
        <v>644</v>
      </c>
    </row>
    <row r="212" spans="1:10" hidden="1" x14ac:dyDescent="0.3">
      <c r="A212">
        <v>211</v>
      </c>
      <c r="B212" t="s">
        <v>613</v>
      </c>
      <c r="C212" t="s">
        <v>614</v>
      </c>
      <c r="D212" t="s">
        <v>196</v>
      </c>
      <c r="E212" s="1">
        <v>44621</v>
      </c>
      <c r="F212" t="str">
        <f t="shared" si="9"/>
        <v>+380</v>
      </c>
      <c r="G212" t="str">
        <f>INDEX('коды стран'!A:A,MATCH(F212,'коды стран'!B:B,0),1)</f>
        <v>Украина</v>
      </c>
      <c r="H212" t="str">
        <f t="shared" si="10"/>
        <v>Василиса</v>
      </c>
      <c r="I212" s="33">
        <f t="shared" ca="1" si="11"/>
        <v>42.866666666666667</v>
      </c>
      <c r="J212" s="22">
        <f>SUMIF(продажи!N:N,клиенты!A212,продажи!K:K)</f>
        <v>267</v>
      </c>
    </row>
    <row r="213" spans="1:10" hidden="1" x14ac:dyDescent="0.3">
      <c r="A213">
        <v>88</v>
      </c>
      <c r="B213" t="s">
        <v>615</v>
      </c>
      <c r="C213" t="s">
        <v>616</v>
      </c>
      <c r="D213" t="s">
        <v>193</v>
      </c>
      <c r="E213" s="1">
        <v>44630</v>
      </c>
      <c r="F213" t="str">
        <f t="shared" si="9"/>
        <v>+380</v>
      </c>
      <c r="G213" t="str">
        <f>INDEX('коды стран'!A:A,MATCH(F213,'коды стран'!B:B,0),1)</f>
        <v>Украина</v>
      </c>
      <c r="H213" t="str">
        <f t="shared" si="10"/>
        <v>Севастьян</v>
      </c>
      <c r="I213" s="33">
        <f t="shared" ca="1" si="11"/>
        <v>42.56666666666667</v>
      </c>
      <c r="J213" s="22">
        <f>SUMIF(продажи!N:N,клиенты!A213,продажи!K:K)</f>
        <v>4574</v>
      </c>
    </row>
    <row r="214" spans="1:10" hidden="1" x14ac:dyDescent="0.3">
      <c r="A214">
        <v>37</v>
      </c>
      <c r="B214" t="s">
        <v>617</v>
      </c>
      <c r="C214" t="s">
        <v>618</v>
      </c>
      <c r="D214" t="s">
        <v>193</v>
      </c>
      <c r="E214" s="1">
        <v>44728</v>
      </c>
      <c r="F214" t="str">
        <f t="shared" si="9"/>
        <v>+380</v>
      </c>
      <c r="G214" t="str">
        <f>INDEX('коды стран'!A:A,MATCH(F214,'коды стран'!B:B,0),1)</f>
        <v>Украина</v>
      </c>
      <c r="H214" t="str">
        <f t="shared" si="10"/>
        <v>Нина</v>
      </c>
      <c r="I214" s="33">
        <f t="shared" ca="1" si="11"/>
        <v>39.299999999999997</v>
      </c>
      <c r="J214" s="22">
        <f>SUMIF(продажи!N:N,клиенты!A214,продажи!K:K)</f>
        <v>1866</v>
      </c>
    </row>
    <row r="215" spans="1:10" x14ac:dyDescent="0.3">
      <c r="A215">
        <v>43</v>
      </c>
      <c r="B215" t="s">
        <v>619</v>
      </c>
      <c r="C215" t="s">
        <v>620</v>
      </c>
      <c r="D215" t="s">
        <v>193</v>
      </c>
      <c r="E215" s="1">
        <v>44912</v>
      </c>
      <c r="F215" t="str">
        <f t="shared" si="9"/>
        <v>+7</v>
      </c>
      <c r="G215" t="str">
        <f>INDEX('коды стран'!A:A,MATCH(F215,'коды стран'!B:B,0),1)</f>
        <v>Россия</v>
      </c>
      <c r="H215" t="str">
        <f t="shared" si="10"/>
        <v>Евгения</v>
      </c>
      <c r="I215" s="33">
        <f t="shared" ca="1" si="11"/>
        <v>33.166666666666664</v>
      </c>
      <c r="J215" s="22">
        <f>SUMIF(продажи!N:N,клиенты!A215,продажи!K:K)</f>
        <v>2834</v>
      </c>
    </row>
    <row r="216" spans="1:10" hidden="1" x14ac:dyDescent="0.3">
      <c r="A216">
        <v>428</v>
      </c>
      <c r="B216" t="s">
        <v>621</v>
      </c>
      <c r="C216" t="s">
        <v>622</v>
      </c>
      <c r="D216" t="s">
        <v>196</v>
      </c>
      <c r="E216" s="1">
        <v>44848</v>
      </c>
      <c r="F216" t="str">
        <f t="shared" si="9"/>
        <v>+375</v>
      </c>
      <c r="G216" t="str">
        <f>INDEX('коды стран'!A:A,MATCH(F216,'коды стран'!B:B,0),1)</f>
        <v>Беларусь</v>
      </c>
      <c r="H216" t="str">
        <f t="shared" si="10"/>
        <v>Лавр</v>
      </c>
      <c r="I216" s="33">
        <f t="shared" ca="1" si="11"/>
        <v>35.299999999999997</v>
      </c>
      <c r="J216" s="22">
        <f>SUMIF(продажи!N:N,клиенты!A216,продажи!K:K)</f>
        <v>948</v>
      </c>
    </row>
    <row r="217" spans="1:10" hidden="1" x14ac:dyDescent="0.3">
      <c r="A217">
        <v>48</v>
      </c>
      <c r="B217" t="s">
        <v>623</v>
      </c>
      <c r="C217" t="s">
        <v>624</v>
      </c>
      <c r="D217" t="s">
        <v>196</v>
      </c>
      <c r="E217" s="1">
        <v>44856</v>
      </c>
      <c r="F217" t="str">
        <f t="shared" si="9"/>
        <v>+998</v>
      </c>
      <c r="G217" t="str">
        <f>INDEX('коды стран'!A:A,MATCH(F217,'коды стран'!B:B,0),1)</f>
        <v>Узбекистан</v>
      </c>
      <c r="H217" t="str">
        <f t="shared" si="10"/>
        <v>Вера</v>
      </c>
      <c r="I217" s="33">
        <f t="shared" ca="1" si="11"/>
        <v>35.033333333333331</v>
      </c>
      <c r="J217" s="22">
        <f>SUMIF(продажи!N:N,клиенты!A217,продажи!K:K)</f>
        <v>930</v>
      </c>
    </row>
    <row r="218" spans="1:10" hidden="1" x14ac:dyDescent="0.3">
      <c r="A218">
        <v>409</v>
      </c>
      <c r="B218" t="s">
        <v>625</v>
      </c>
      <c r="C218" t="s">
        <v>626</v>
      </c>
      <c r="D218" t="s">
        <v>196</v>
      </c>
      <c r="E218" s="1">
        <v>44869</v>
      </c>
      <c r="F218" t="str">
        <f t="shared" si="9"/>
        <v>+380</v>
      </c>
      <c r="G218" t="str">
        <f>INDEX('коды стран'!A:A,MATCH(F218,'коды стран'!B:B,0),1)</f>
        <v>Украина</v>
      </c>
      <c r="H218" t="str">
        <f t="shared" si="10"/>
        <v>Маргарита</v>
      </c>
      <c r="I218" s="33">
        <f t="shared" ca="1" si="11"/>
        <v>34.6</v>
      </c>
      <c r="J218" s="22">
        <f>SUMIF(продажи!N:N,клиенты!A218,продажи!K:K)</f>
        <v>1942</v>
      </c>
    </row>
    <row r="219" spans="1:10" x14ac:dyDescent="0.3">
      <c r="A219">
        <v>252</v>
      </c>
      <c r="B219" t="s">
        <v>627</v>
      </c>
      <c r="C219" t="s">
        <v>628</v>
      </c>
      <c r="D219" t="s">
        <v>196</v>
      </c>
      <c r="E219" s="1">
        <v>44643</v>
      </c>
      <c r="F219" t="str">
        <f t="shared" si="9"/>
        <v>+7</v>
      </c>
      <c r="G219" t="str">
        <f>INDEX('коды стран'!A:A,MATCH(F219,'коды стран'!B:B,0),1)</f>
        <v>Россия</v>
      </c>
      <c r="H219" t="str">
        <f t="shared" si="10"/>
        <v>Ладимир</v>
      </c>
      <c r="I219" s="33">
        <f t="shared" ca="1" si="11"/>
        <v>42.133333333333333</v>
      </c>
      <c r="J219" s="22">
        <f>SUMIF(продажи!N:N,клиенты!A219,продажи!K:K)</f>
        <v>4764</v>
      </c>
    </row>
    <row r="220" spans="1:10" hidden="1" x14ac:dyDescent="0.3">
      <c r="A220">
        <v>174</v>
      </c>
      <c r="B220" t="s">
        <v>629</v>
      </c>
      <c r="C220" t="s">
        <v>630</v>
      </c>
      <c r="D220" t="s">
        <v>193</v>
      </c>
      <c r="E220" s="1">
        <v>44779</v>
      </c>
      <c r="F220" t="str">
        <f t="shared" si="9"/>
        <v>+992</v>
      </c>
      <c r="G220" t="str">
        <f>INDEX('коды стран'!A:A,MATCH(F220,'коды стран'!B:B,0),1)</f>
        <v>Таджикистан</v>
      </c>
      <c r="H220" t="str">
        <f t="shared" si="10"/>
        <v>Аникей</v>
      </c>
      <c r="I220" s="33">
        <f t="shared" ca="1" si="11"/>
        <v>37.6</v>
      </c>
      <c r="J220" s="22">
        <f>SUMIF(продажи!N:N,клиенты!A220,продажи!K:K)</f>
        <v>905</v>
      </c>
    </row>
    <row r="221" spans="1:10" hidden="1" x14ac:dyDescent="0.3">
      <c r="A221">
        <v>276</v>
      </c>
      <c r="B221" t="s">
        <v>631</v>
      </c>
      <c r="C221" t="s">
        <v>632</v>
      </c>
      <c r="D221" t="s">
        <v>196</v>
      </c>
      <c r="E221" s="1">
        <v>44632</v>
      </c>
      <c r="F221" t="str">
        <f t="shared" si="9"/>
        <v>+992</v>
      </c>
      <c r="G221" t="str">
        <f>INDEX('коды стран'!A:A,MATCH(F221,'коды стран'!B:B,0),1)</f>
        <v>Таджикистан</v>
      </c>
      <c r="H221" t="str">
        <f t="shared" si="10"/>
        <v>Арефий</v>
      </c>
      <c r="I221" s="33">
        <f t="shared" ca="1" si="11"/>
        <v>42.5</v>
      </c>
      <c r="J221" s="22">
        <f>SUMIF(продажи!N:N,клиенты!A221,продажи!K:K)</f>
        <v>3546</v>
      </c>
    </row>
    <row r="222" spans="1:10" hidden="1" x14ac:dyDescent="0.3">
      <c r="A222">
        <v>132</v>
      </c>
      <c r="B222" t="s">
        <v>633</v>
      </c>
      <c r="C222" t="s">
        <v>634</v>
      </c>
      <c r="D222" t="s">
        <v>193</v>
      </c>
      <c r="E222" s="1">
        <v>44601</v>
      </c>
      <c r="F222" t="str">
        <f t="shared" si="9"/>
        <v>+380</v>
      </c>
      <c r="G222" t="str">
        <f>INDEX('коды стран'!A:A,MATCH(F222,'коды стран'!B:B,0),1)</f>
        <v>Украина</v>
      </c>
      <c r="H222" t="str">
        <f t="shared" si="10"/>
        <v>Софон</v>
      </c>
      <c r="I222" s="33">
        <f t="shared" ca="1" si="11"/>
        <v>43.533333333333331</v>
      </c>
      <c r="J222" s="22">
        <f>SUMIF(продажи!N:N,клиенты!A222,продажи!K:K)</f>
        <v>2270</v>
      </c>
    </row>
    <row r="223" spans="1:10" hidden="1" x14ac:dyDescent="0.3">
      <c r="A223">
        <v>73</v>
      </c>
      <c r="B223" t="s">
        <v>635</v>
      </c>
      <c r="C223" t="s">
        <v>636</v>
      </c>
      <c r="D223" t="s">
        <v>193</v>
      </c>
      <c r="E223" s="1">
        <v>44665</v>
      </c>
      <c r="F223" t="str">
        <f t="shared" si="9"/>
        <v>+380</v>
      </c>
      <c r="G223" t="str">
        <f>INDEX('коды стран'!A:A,MATCH(F223,'коды стран'!B:B,0),1)</f>
        <v>Украина</v>
      </c>
      <c r="H223" t="str">
        <f t="shared" si="10"/>
        <v>Лапин</v>
      </c>
      <c r="I223" s="33">
        <f t="shared" ca="1" si="11"/>
        <v>41.4</v>
      </c>
      <c r="J223" s="22">
        <f>SUMIF(продажи!N:N,клиенты!A223,продажи!K:K)</f>
        <v>344</v>
      </c>
    </row>
    <row r="224" spans="1:10" x14ac:dyDescent="0.3">
      <c r="A224">
        <v>469</v>
      </c>
      <c r="B224" t="s">
        <v>637</v>
      </c>
      <c r="C224" t="s">
        <v>638</v>
      </c>
      <c r="D224" t="s">
        <v>193</v>
      </c>
      <c r="E224" s="1">
        <v>44659</v>
      </c>
      <c r="F224" t="str">
        <f t="shared" si="9"/>
        <v>+7</v>
      </c>
      <c r="G224" t="str">
        <f>INDEX('коды стран'!A:A,MATCH(F224,'коды стран'!B:B,0),1)</f>
        <v>Россия</v>
      </c>
      <c r="H224" t="str">
        <f t="shared" si="10"/>
        <v>Лариса</v>
      </c>
      <c r="I224" s="33">
        <f t="shared" ca="1" si="11"/>
        <v>41.6</v>
      </c>
      <c r="J224" s="22">
        <f>SUMIF(продажи!N:N,клиенты!A224,продажи!K:K)</f>
        <v>2195</v>
      </c>
    </row>
    <row r="225" spans="1:10" hidden="1" x14ac:dyDescent="0.3">
      <c r="A225">
        <v>285</v>
      </c>
      <c r="B225" t="s">
        <v>639</v>
      </c>
      <c r="C225" t="s">
        <v>640</v>
      </c>
      <c r="D225" t="s">
        <v>196</v>
      </c>
      <c r="E225" s="1">
        <v>44922</v>
      </c>
      <c r="F225" t="str">
        <f t="shared" si="9"/>
        <v>+992</v>
      </c>
      <c r="G225" t="str">
        <f>INDEX('коды стран'!A:A,MATCH(F225,'коды стран'!B:B,0),1)</f>
        <v>Таджикистан</v>
      </c>
      <c r="H225" t="str">
        <f t="shared" si="10"/>
        <v>Лариса</v>
      </c>
      <c r="I225" s="33">
        <f t="shared" ca="1" si="11"/>
        <v>32.833333333333336</v>
      </c>
      <c r="J225" s="22">
        <f>SUMIF(продажи!N:N,клиенты!A225,продажи!K:K)</f>
        <v>2130</v>
      </c>
    </row>
    <row r="226" spans="1:10" x14ac:dyDescent="0.3">
      <c r="A226">
        <v>340</v>
      </c>
      <c r="B226" t="s">
        <v>641</v>
      </c>
      <c r="C226" t="s">
        <v>642</v>
      </c>
      <c r="D226" t="s">
        <v>196</v>
      </c>
      <c r="E226" s="1">
        <v>44896</v>
      </c>
      <c r="F226" t="str">
        <f t="shared" si="9"/>
        <v>+7</v>
      </c>
      <c r="G226" t="str">
        <f>INDEX('коды стран'!A:A,MATCH(F226,'коды стран'!B:B,0),1)</f>
        <v>Россия</v>
      </c>
      <c r="H226" t="str">
        <f t="shared" si="10"/>
        <v>Леон</v>
      </c>
      <c r="I226" s="33">
        <f t="shared" ca="1" si="11"/>
        <v>33.700000000000003</v>
      </c>
      <c r="J226" s="22">
        <f>SUMIF(продажи!N:N,клиенты!A226,продажи!K:K)</f>
        <v>1598</v>
      </c>
    </row>
    <row r="227" spans="1:10" hidden="1" x14ac:dyDescent="0.3">
      <c r="A227">
        <v>75</v>
      </c>
      <c r="B227" t="s">
        <v>643</v>
      </c>
      <c r="C227" t="s">
        <v>644</v>
      </c>
      <c r="D227" t="s">
        <v>196</v>
      </c>
      <c r="E227" s="1">
        <v>44796</v>
      </c>
      <c r="F227" t="str">
        <f t="shared" si="9"/>
        <v>+380</v>
      </c>
      <c r="G227" t="str">
        <f>INDEX('коды стран'!A:A,MATCH(F227,'коды стран'!B:B,0),1)</f>
        <v>Украина</v>
      </c>
      <c r="H227" t="str">
        <f t="shared" si="10"/>
        <v>Леонид</v>
      </c>
      <c r="I227" s="33">
        <f t="shared" ca="1" si="11"/>
        <v>37.033333333333331</v>
      </c>
      <c r="J227" s="22">
        <f>SUMIF(продажи!N:N,клиенты!A227,продажи!K:K)</f>
        <v>3994</v>
      </c>
    </row>
    <row r="228" spans="1:10" x14ac:dyDescent="0.3">
      <c r="A228">
        <v>427</v>
      </c>
      <c r="B228" t="s">
        <v>645</v>
      </c>
      <c r="C228" t="s">
        <v>646</v>
      </c>
      <c r="D228" t="s">
        <v>196</v>
      </c>
      <c r="E228" s="1">
        <v>44834</v>
      </c>
      <c r="F228" t="str">
        <f t="shared" si="9"/>
        <v>+7</v>
      </c>
      <c r="G228" t="str">
        <f>INDEX('коды стран'!A:A,MATCH(F228,'коды стран'!B:B,0),1)</f>
        <v>Россия</v>
      </c>
      <c r="H228" t="str">
        <f t="shared" si="10"/>
        <v>Лидия</v>
      </c>
      <c r="I228" s="33">
        <f t="shared" ca="1" si="11"/>
        <v>35.766666666666666</v>
      </c>
      <c r="J228" s="22">
        <f>SUMIF(продажи!N:N,клиенты!A228,продажи!K:K)</f>
        <v>468</v>
      </c>
    </row>
    <row r="229" spans="1:10" hidden="1" x14ac:dyDescent="0.3">
      <c r="A229">
        <v>236</v>
      </c>
      <c r="B229" t="s">
        <v>647</v>
      </c>
      <c r="C229" t="s">
        <v>648</v>
      </c>
      <c r="D229" t="s">
        <v>193</v>
      </c>
      <c r="E229" s="1">
        <v>44820</v>
      </c>
      <c r="F229" t="str">
        <f t="shared" si="9"/>
        <v>+998</v>
      </c>
      <c r="G229" t="str">
        <f>INDEX('коды стран'!A:A,MATCH(F229,'коды стран'!B:B,0),1)</f>
        <v>Узбекистан</v>
      </c>
      <c r="H229" t="str">
        <f t="shared" si="10"/>
        <v>Лонгин</v>
      </c>
      <c r="I229" s="33">
        <f t="shared" ca="1" si="11"/>
        <v>36.233333333333334</v>
      </c>
      <c r="J229" s="22">
        <f>SUMIF(продажи!N:N,клиенты!A229,продажи!K:K)</f>
        <v>1071</v>
      </c>
    </row>
    <row r="230" spans="1:10" x14ac:dyDescent="0.3">
      <c r="A230">
        <v>267</v>
      </c>
      <c r="B230" t="s">
        <v>649</v>
      </c>
      <c r="C230" t="s">
        <v>650</v>
      </c>
      <c r="D230" t="s">
        <v>193</v>
      </c>
      <c r="E230" s="1">
        <v>44910</v>
      </c>
      <c r="F230" t="str">
        <f t="shared" si="9"/>
        <v>+7</v>
      </c>
      <c r="G230" t="str">
        <f>INDEX('коды стран'!A:A,MATCH(F230,'коды стран'!B:B,0),1)</f>
        <v>Россия</v>
      </c>
      <c r="H230" t="str">
        <f t="shared" si="10"/>
        <v>Лора</v>
      </c>
      <c r="I230" s="33">
        <f t="shared" ca="1" si="11"/>
        <v>33.233333333333334</v>
      </c>
      <c r="J230" s="22">
        <f>SUMIF(продажи!N:N,клиенты!A230,продажи!K:K)</f>
        <v>3137</v>
      </c>
    </row>
    <row r="231" spans="1:10" hidden="1" x14ac:dyDescent="0.3">
      <c r="A231">
        <v>446</v>
      </c>
      <c r="B231" t="s">
        <v>651</v>
      </c>
      <c r="C231" t="s">
        <v>652</v>
      </c>
      <c r="D231" t="s">
        <v>193</v>
      </c>
      <c r="E231" s="1">
        <v>44671</v>
      </c>
      <c r="F231" t="str">
        <f t="shared" si="9"/>
        <v>+992</v>
      </c>
      <c r="G231" t="str">
        <f>INDEX('коды стран'!A:A,MATCH(F231,'коды стран'!B:B,0),1)</f>
        <v>Таджикистан</v>
      </c>
      <c r="H231" t="str">
        <f t="shared" si="10"/>
        <v>Лора</v>
      </c>
      <c r="I231" s="33">
        <f t="shared" ca="1" si="11"/>
        <v>41.2</v>
      </c>
      <c r="J231" s="22">
        <f>SUMIF(продажи!N:N,клиенты!A231,продажи!K:K)</f>
        <v>1224</v>
      </c>
    </row>
    <row r="232" spans="1:10" hidden="1" x14ac:dyDescent="0.3">
      <c r="A232">
        <v>151</v>
      </c>
      <c r="B232" t="s">
        <v>653</v>
      </c>
      <c r="C232" t="s">
        <v>654</v>
      </c>
      <c r="D232" t="s">
        <v>196</v>
      </c>
      <c r="E232" s="1">
        <v>44923</v>
      </c>
      <c r="F232" t="str">
        <f t="shared" si="9"/>
        <v>+375</v>
      </c>
      <c r="G232" t="str">
        <f>INDEX('коды стран'!A:A,MATCH(F232,'коды стран'!B:B,0),1)</f>
        <v>Беларусь</v>
      </c>
      <c r="H232" t="str">
        <f t="shared" si="10"/>
        <v>Лука</v>
      </c>
      <c r="I232" s="33">
        <f t="shared" ca="1" si="11"/>
        <v>32.799999999999997</v>
      </c>
      <c r="J232" s="22">
        <f>SUMIF(продажи!N:N,клиенты!A232,продажи!K:K)</f>
        <v>394</v>
      </c>
    </row>
    <row r="233" spans="1:10" hidden="1" x14ac:dyDescent="0.3">
      <c r="A233">
        <v>376</v>
      </c>
      <c r="B233" t="s">
        <v>655</v>
      </c>
      <c r="C233" t="s">
        <v>656</v>
      </c>
      <c r="D233" t="s">
        <v>193</v>
      </c>
      <c r="E233" s="1">
        <v>44730</v>
      </c>
      <c r="F233" t="str">
        <f t="shared" si="9"/>
        <v>+375</v>
      </c>
      <c r="G233" t="str">
        <f>INDEX('коды стран'!A:A,MATCH(F233,'коды стран'!B:B,0),1)</f>
        <v>Беларусь</v>
      </c>
      <c r="H233" t="str">
        <f t="shared" si="10"/>
        <v>Лукин</v>
      </c>
      <c r="I233" s="33">
        <f t="shared" ca="1" si="11"/>
        <v>39.233333333333334</v>
      </c>
      <c r="J233" s="22">
        <f>SUMIF(продажи!N:N,клиенты!A233,продажи!K:K)</f>
        <v>1722</v>
      </c>
    </row>
    <row r="234" spans="1:10" hidden="1" x14ac:dyDescent="0.3">
      <c r="A234">
        <v>47</v>
      </c>
      <c r="B234" t="s">
        <v>657</v>
      </c>
      <c r="C234" t="s">
        <v>658</v>
      </c>
      <c r="D234" t="s">
        <v>196</v>
      </c>
      <c r="E234" s="1">
        <v>44693</v>
      </c>
      <c r="F234" t="str">
        <f t="shared" si="9"/>
        <v>+375</v>
      </c>
      <c r="G234" t="str">
        <f>INDEX('коды стран'!A:A,MATCH(F234,'коды стран'!B:B,0),1)</f>
        <v>Беларусь</v>
      </c>
      <c r="H234" t="str">
        <f t="shared" si="10"/>
        <v>Лукин</v>
      </c>
      <c r="I234" s="33">
        <f t="shared" ca="1" si="11"/>
        <v>40.466666666666669</v>
      </c>
      <c r="J234" s="22">
        <f>SUMIF(продажи!N:N,клиенты!A234,продажи!K:K)</f>
        <v>2404</v>
      </c>
    </row>
    <row r="235" spans="1:10" x14ac:dyDescent="0.3">
      <c r="A235">
        <v>451</v>
      </c>
      <c r="B235" t="s">
        <v>659</v>
      </c>
      <c r="C235" t="s">
        <v>660</v>
      </c>
      <c r="D235" t="s">
        <v>193</v>
      </c>
      <c r="E235" s="1">
        <v>44584</v>
      </c>
      <c r="F235" t="str">
        <f t="shared" si="9"/>
        <v>+7</v>
      </c>
      <c r="G235" t="str">
        <f>INDEX('коды стран'!A:A,MATCH(F235,'коды стран'!B:B,0),1)</f>
        <v>Россия</v>
      </c>
      <c r="H235" t="str">
        <f t="shared" si="10"/>
        <v>Лукия</v>
      </c>
      <c r="I235" s="33">
        <f t="shared" ca="1" si="11"/>
        <v>44.1</v>
      </c>
      <c r="J235" s="22">
        <f>SUMIF(продажи!N:N,клиенты!A235,продажи!K:K)</f>
        <v>2038</v>
      </c>
    </row>
    <row r="236" spans="1:10" hidden="1" x14ac:dyDescent="0.3">
      <c r="A236">
        <v>426</v>
      </c>
      <c r="B236" t="s">
        <v>661</v>
      </c>
      <c r="C236" t="s">
        <v>662</v>
      </c>
      <c r="D236" t="s">
        <v>193</v>
      </c>
      <c r="E236" s="1">
        <v>44768</v>
      </c>
      <c r="F236" t="str">
        <f t="shared" si="9"/>
        <v>+992</v>
      </c>
      <c r="G236" t="str">
        <f>INDEX('коды стран'!A:A,MATCH(F236,'коды стран'!B:B,0),1)</f>
        <v>Таджикистан</v>
      </c>
      <c r="H236" t="str">
        <f t="shared" si="10"/>
        <v>Лыткина</v>
      </c>
      <c r="I236" s="33">
        <f t="shared" ca="1" si="11"/>
        <v>37.966666666666669</v>
      </c>
      <c r="J236" s="22">
        <f>SUMIF(продажи!N:N,клиенты!A236,продажи!K:K)</f>
        <v>1964</v>
      </c>
    </row>
    <row r="237" spans="1:10" hidden="1" x14ac:dyDescent="0.3">
      <c r="A237">
        <v>345</v>
      </c>
      <c r="B237" t="s">
        <v>663</v>
      </c>
      <c r="C237" t="s">
        <v>664</v>
      </c>
      <c r="D237" t="s">
        <v>193</v>
      </c>
      <c r="E237" s="1">
        <v>44705</v>
      </c>
      <c r="F237" t="str">
        <f t="shared" si="9"/>
        <v>+375</v>
      </c>
      <c r="G237" t="str">
        <f>INDEX('коды стран'!A:A,MATCH(F237,'коды стран'!B:B,0),1)</f>
        <v>Беларусь</v>
      </c>
      <c r="H237" t="str">
        <f t="shared" si="10"/>
        <v>Лыткина</v>
      </c>
      <c r="I237" s="33">
        <f t="shared" ca="1" si="11"/>
        <v>40.06666666666667</v>
      </c>
      <c r="J237" s="22">
        <f>SUMIF(продажи!N:N,клиенты!A237,продажи!K:K)</f>
        <v>3935</v>
      </c>
    </row>
    <row r="238" spans="1:10" hidden="1" x14ac:dyDescent="0.3">
      <c r="A238">
        <v>357</v>
      </c>
      <c r="B238" t="s">
        <v>665</v>
      </c>
      <c r="C238" t="s">
        <v>666</v>
      </c>
      <c r="D238" t="s">
        <v>193</v>
      </c>
      <c r="E238" s="1">
        <v>44913</v>
      </c>
      <c r="F238" t="str">
        <f t="shared" si="9"/>
        <v>+998</v>
      </c>
      <c r="G238" t="str">
        <f>INDEX('коды стран'!A:A,MATCH(F238,'коды стран'!B:B,0),1)</f>
        <v>Узбекистан</v>
      </c>
      <c r="H238" t="str">
        <f t="shared" si="10"/>
        <v>Любим</v>
      </c>
      <c r="I238" s="33">
        <f t="shared" ca="1" si="11"/>
        <v>33.133333333333333</v>
      </c>
      <c r="J238" s="22">
        <f>SUMIF(продажи!N:N,клиенты!A238,продажи!K:K)</f>
        <v>452</v>
      </c>
    </row>
    <row r="239" spans="1:10" x14ac:dyDescent="0.3">
      <c r="A239">
        <v>59</v>
      </c>
      <c r="B239" t="s">
        <v>667</v>
      </c>
      <c r="C239" t="s">
        <v>668</v>
      </c>
      <c r="D239" t="s">
        <v>193</v>
      </c>
      <c r="E239" s="1">
        <v>44770</v>
      </c>
      <c r="F239" t="str">
        <f t="shared" si="9"/>
        <v>+7</v>
      </c>
      <c r="G239" t="str">
        <f>INDEX('коды стран'!A:A,MATCH(F239,'коды стран'!B:B,0),1)</f>
        <v>Россия</v>
      </c>
      <c r="H239" t="str">
        <f t="shared" si="10"/>
        <v>Любовь</v>
      </c>
      <c r="I239" s="33">
        <f t="shared" ca="1" si="11"/>
        <v>37.9</v>
      </c>
      <c r="J239" s="22">
        <f>SUMIF(продажи!N:N,клиенты!A239,продажи!K:K)</f>
        <v>1930</v>
      </c>
    </row>
    <row r="240" spans="1:10" hidden="1" x14ac:dyDescent="0.3">
      <c r="A240">
        <v>418</v>
      </c>
      <c r="B240" t="s">
        <v>669</v>
      </c>
      <c r="C240" t="s">
        <v>670</v>
      </c>
      <c r="D240" t="s">
        <v>193</v>
      </c>
      <c r="E240" s="1">
        <v>44700</v>
      </c>
      <c r="F240" t="str">
        <f t="shared" si="9"/>
        <v>+375</v>
      </c>
      <c r="G240" t="str">
        <f>INDEX('коды стран'!A:A,MATCH(F240,'коды стран'!B:B,0),1)</f>
        <v>Беларусь</v>
      </c>
      <c r="H240" t="str">
        <f t="shared" si="10"/>
        <v>Любовь</v>
      </c>
      <c r="I240" s="33">
        <f t="shared" ca="1" si="11"/>
        <v>40.233333333333334</v>
      </c>
      <c r="J240" s="22">
        <f>SUMIF(продажи!N:N,клиенты!A240,продажи!K:K)</f>
        <v>1404</v>
      </c>
    </row>
    <row r="241" spans="1:10" hidden="1" x14ac:dyDescent="0.3">
      <c r="A241">
        <v>350</v>
      </c>
      <c r="B241" t="s">
        <v>671</v>
      </c>
      <c r="C241" t="s">
        <v>672</v>
      </c>
      <c r="D241" t="s">
        <v>196</v>
      </c>
      <c r="E241" s="1">
        <v>44684</v>
      </c>
      <c r="F241" t="str">
        <f t="shared" si="9"/>
        <v>+380</v>
      </c>
      <c r="G241" t="str">
        <f>INDEX('коды стран'!A:A,MATCH(F241,'коды стран'!B:B,0),1)</f>
        <v>Украина</v>
      </c>
      <c r="H241" t="str">
        <f t="shared" si="10"/>
        <v>Любовь</v>
      </c>
      <c r="I241" s="33">
        <f t="shared" ca="1" si="11"/>
        <v>40.766666666666666</v>
      </c>
      <c r="J241" s="22">
        <f>SUMIF(продажи!N:N,клиенты!A241,продажи!K:K)</f>
        <v>2080</v>
      </c>
    </row>
    <row r="242" spans="1:10" hidden="1" x14ac:dyDescent="0.3">
      <c r="A242">
        <v>254</v>
      </c>
      <c r="B242" t="s">
        <v>673</v>
      </c>
      <c r="C242" t="s">
        <v>674</v>
      </c>
      <c r="D242" t="s">
        <v>193</v>
      </c>
      <c r="E242" s="1">
        <v>44862</v>
      </c>
      <c r="F242" t="str">
        <f t="shared" si="9"/>
        <v>+375</v>
      </c>
      <c r="G242" t="str">
        <f>INDEX('коды стран'!A:A,MATCH(F242,'коды стран'!B:B,0),1)</f>
        <v>Беларусь</v>
      </c>
      <c r="H242" t="str">
        <f t="shared" si="10"/>
        <v>Любовь</v>
      </c>
      <c r="I242" s="33">
        <f t="shared" ca="1" si="11"/>
        <v>34.833333333333336</v>
      </c>
      <c r="J242" s="22">
        <f>SUMIF(продажи!N:N,клиенты!A242,продажи!K:K)</f>
        <v>4234</v>
      </c>
    </row>
    <row r="243" spans="1:10" x14ac:dyDescent="0.3">
      <c r="A243">
        <v>74</v>
      </c>
      <c r="B243" t="s">
        <v>675</v>
      </c>
      <c r="C243" t="s">
        <v>676</v>
      </c>
      <c r="D243" t="s">
        <v>196</v>
      </c>
      <c r="E243" s="1">
        <v>44857</v>
      </c>
      <c r="F243" t="str">
        <f t="shared" si="9"/>
        <v>+7</v>
      </c>
      <c r="G243" t="str">
        <f>INDEX('коды стран'!A:A,MATCH(F243,'коды стран'!B:B,0),1)</f>
        <v>Россия</v>
      </c>
      <c r="H243" t="str">
        <f t="shared" si="10"/>
        <v>Любовь</v>
      </c>
      <c r="I243" s="33">
        <f t="shared" ca="1" si="11"/>
        <v>35</v>
      </c>
      <c r="J243" s="22">
        <f>SUMIF(продажи!N:N,клиенты!A243,продажи!K:K)</f>
        <v>2803</v>
      </c>
    </row>
    <row r="244" spans="1:10" x14ac:dyDescent="0.3">
      <c r="A244">
        <v>277</v>
      </c>
      <c r="B244" t="s">
        <v>677</v>
      </c>
      <c r="C244" t="s">
        <v>678</v>
      </c>
      <c r="D244" t="s">
        <v>193</v>
      </c>
      <c r="E244" s="1">
        <v>44750</v>
      </c>
      <c r="F244" t="str">
        <f t="shared" si="9"/>
        <v>+7</v>
      </c>
      <c r="G244" t="str">
        <f>INDEX('коды стран'!A:A,MATCH(F244,'коды стран'!B:B,0),1)</f>
        <v>Россия</v>
      </c>
      <c r="H244" t="str">
        <f t="shared" si="10"/>
        <v>Любомир</v>
      </c>
      <c r="I244" s="33">
        <f t="shared" ca="1" si="11"/>
        <v>38.56666666666667</v>
      </c>
      <c r="J244" s="22">
        <f>SUMIF(продажи!N:N,клиенты!A244,продажи!K:K)</f>
        <v>3534</v>
      </c>
    </row>
    <row r="245" spans="1:10" x14ac:dyDescent="0.3">
      <c r="A245">
        <v>309</v>
      </c>
      <c r="B245" t="s">
        <v>679</v>
      </c>
      <c r="C245" t="s">
        <v>680</v>
      </c>
      <c r="D245" t="s">
        <v>196</v>
      </c>
      <c r="E245" s="1">
        <v>44711</v>
      </c>
      <c r="F245" t="str">
        <f t="shared" si="9"/>
        <v>+7</v>
      </c>
      <c r="G245" t="str">
        <f>INDEX('коды стран'!A:A,MATCH(F245,'коды стран'!B:B,0),1)</f>
        <v>Россия</v>
      </c>
      <c r="H245" t="str">
        <f t="shared" si="10"/>
        <v>Любомир</v>
      </c>
      <c r="I245" s="33">
        <f t="shared" ca="1" si="11"/>
        <v>39.866666666666667</v>
      </c>
      <c r="J245" s="22">
        <f>SUMIF(продажи!N:N,клиенты!A245,продажи!K:K)</f>
        <v>502</v>
      </c>
    </row>
    <row r="246" spans="1:10" hidden="1" x14ac:dyDescent="0.3">
      <c r="A246">
        <v>264</v>
      </c>
      <c r="B246" t="s">
        <v>681</v>
      </c>
      <c r="C246" t="s">
        <v>682</v>
      </c>
      <c r="D246" t="s">
        <v>196</v>
      </c>
      <c r="E246" s="1">
        <v>44907</v>
      </c>
      <c r="F246" t="str">
        <f t="shared" si="9"/>
        <v>+375</v>
      </c>
      <c r="G246" t="str">
        <f>INDEX('коды стран'!A:A,MATCH(F246,'коды стран'!B:B,0),1)</f>
        <v>Беларусь</v>
      </c>
      <c r="H246" t="str">
        <f t="shared" si="10"/>
        <v>Любомир</v>
      </c>
      <c r="I246" s="33">
        <f t="shared" ca="1" si="11"/>
        <v>33.333333333333336</v>
      </c>
      <c r="J246" s="22">
        <f>SUMIF(продажи!N:N,клиенты!A246,продажи!K:K)</f>
        <v>1485</v>
      </c>
    </row>
    <row r="247" spans="1:10" hidden="1" x14ac:dyDescent="0.3">
      <c r="A247">
        <v>430</v>
      </c>
      <c r="B247" t="s">
        <v>683</v>
      </c>
      <c r="C247" t="s">
        <v>684</v>
      </c>
      <c r="D247" t="s">
        <v>196</v>
      </c>
      <c r="E247" s="1">
        <v>44799</v>
      </c>
      <c r="F247" t="str">
        <f t="shared" si="9"/>
        <v>+992</v>
      </c>
      <c r="G247" t="str">
        <f>INDEX('коды стран'!A:A,MATCH(F247,'коды стран'!B:B,0),1)</f>
        <v>Таджикистан</v>
      </c>
      <c r="H247" t="str">
        <f t="shared" si="10"/>
        <v>Любосмысл</v>
      </c>
      <c r="I247" s="33">
        <f t="shared" ca="1" si="11"/>
        <v>36.93333333333333</v>
      </c>
      <c r="J247" s="22">
        <f>SUMIF(продажи!N:N,клиенты!A247,продажи!K:K)</f>
        <v>573</v>
      </c>
    </row>
    <row r="248" spans="1:10" hidden="1" x14ac:dyDescent="0.3">
      <c r="A248">
        <v>433</v>
      </c>
      <c r="B248" t="s">
        <v>685</v>
      </c>
      <c r="C248" t="s">
        <v>686</v>
      </c>
      <c r="D248" t="s">
        <v>193</v>
      </c>
      <c r="E248" s="1">
        <v>44832</v>
      </c>
      <c r="F248" t="str">
        <f t="shared" si="9"/>
        <v>+992</v>
      </c>
      <c r="G248" t="str">
        <f>INDEX('коды стран'!A:A,MATCH(F248,'коды стран'!B:B,0),1)</f>
        <v>Таджикистан</v>
      </c>
      <c r="H248" t="str">
        <f t="shared" si="10"/>
        <v>Людмила</v>
      </c>
      <c r="I248" s="33">
        <f t="shared" ca="1" si="11"/>
        <v>35.833333333333336</v>
      </c>
      <c r="J248" s="22">
        <f>SUMIF(продажи!N:N,клиенты!A248,продажи!K:K)</f>
        <v>350</v>
      </c>
    </row>
    <row r="249" spans="1:10" x14ac:dyDescent="0.3">
      <c r="A249">
        <v>112</v>
      </c>
      <c r="B249" t="s">
        <v>687</v>
      </c>
      <c r="C249" t="s">
        <v>688</v>
      </c>
      <c r="D249" t="s">
        <v>196</v>
      </c>
      <c r="E249" s="1">
        <v>44652</v>
      </c>
      <c r="F249" t="str">
        <f t="shared" si="9"/>
        <v>+7</v>
      </c>
      <c r="G249" t="str">
        <f>INDEX('коды стран'!A:A,MATCH(F249,'коды стран'!B:B,0),1)</f>
        <v>Россия</v>
      </c>
      <c r="H249" t="str">
        <f t="shared" si="10"/>
        <v>Майя</v>
      </c>
      <c r="I249" s="33">
        <f t="shared" ca="1" si="11"/>
        <v>41.833333333333336</v>
      </c>
      <c r="J249" s="22">
        <f>SUMIF(продажи!N:N,клиенты!A249,продажи!K:K)</f>
        <v>220</v>
      </c>
    </row>
    <row r="250" spans="1:10" hidden="1" x14ac:dyDescent="0.3">
      <c r="A250">
        <v>122</v>
      </c>
      <c r="B250" t="s">
        <v>689</v>
      </c>
      <c r="C250" t="s">
        <v>690</v>
      </c>
      <c r="D250" t="s">
        <v>196</v>
      </c>
      <c r="E250" s="1">
        <v>44683</v>
      </c>
      <c r="F250" t="str">
        <f t="shared" si="9"/>
        <v>+375</v>
      </c>
      <c r="G250" t="str">
        <f>INDEX('коды стран'!A:A,MATCH(F250,'коды стран'!B:B,0),1)</f>
        <v>Беларусь</v>
      </c>
      <c r="H250" t="str">
        <f t="shared" si="10"/>
        <v>Максим</v>
      </c>
      <c r="I250" s="33">
        <f t="shared" ca="1" si="11"/>
        <v>40.799999999999997</v>
      </c>
      <c r="J250" s="22">
        <f>SUMIF(продажи!N:N,клиенты!A250,продажи!K:K)</f>
        <v>1208</v>
      </c>
    </row>
    <row r="251" spans="1:10" x14ac:dyDescent="0.3">
      <c r="A251">
        <v>337</v>
      </c>
      <c r="B251" t="s">
        <v>691</v>
      </c>
      <c r="C251" t="s">
        <v>692</v>
      </c>
      <c r="D251" t="s">
        <v>193</v>
      </c>
      <c r="E251" s="1">
        <v>44875</v>
      </c>
      <c r="F251" t="str">
        <f t="shared" si="9"/>
        <v>+7</v>
      </c>
      <c r="G251" t="str">
        <f>INDEX('коды стран'!A:A,MATCH(F251,'коды стран'!B:B,0),1)</f>
        <v>Россия</v>
      </c>
      <c r="H251" t="str">
        <f t="shared" si="10"/>
        <v>Евпраксия</v>
      </c>
      <c r="I251" s="33">
        <f t="shared" ca="1" si="11"/>
        <v>34.4</v>
      </c>
      <c r="J251" s="22">
        <f>SUMIF(продажи!N:N,клиенты!A251,продажи!K:K)</f>
        <v>1634</v>
      </c>
    </row>
    <row r="252" spans="1:10" x14ac:dyDescent="0.3">
      <c r="A252">
        <v>13</v>
      </c>
      <c r="B252" t="s">
        <v>693</v>
      </c>
      <c r="C252" t="s">
        <v>694</v>
      </c>
      <c r="D252" t="s">
        <v>196</v>
      </c>
      <c r="E252" s="1">
        <v>44724</v>
      </c>
      <c r="F252" t="str">
        <f t="shared" si="9"/>
        <v>+7</v>
      </c>
      <c r="G252" t="str">
        <f>INDEX('коды стран'!A:A,MATCH(F252,'коды стран'!B:B,0),1)</f>
        <v>Россия</v>
      </c>
      <c r="H252" t="str">
        <f t="shared" si="10"/>
        <v>Елена</v>
      </c>
      <c r="I252" s="33">
        <f t="shared" ca="1" si="11"/>
        <v>39.43333333333333</v>
      </c>
      <c r="J252" s="22">
        <f>SUMIF(продажи!N:N,клиенты!A252,продажи!K:K)</f>
        <v>1791</v>
      </c>
    </row>
    <row r="253" spans="1:10" hidden="1" x14ac:dyDescent="0.3">
      <c r="A253">
        <v>386</v>
      </c>
      <c r="B253" t="s">
        <v>695</v>
      </c>
      <c r="C253" t="s">
        <v>696</v>
      </c>
      <c r="D253" t="s">
        <v>193</v>
      </c>
      <c r="E253" s="1">
        <v>44734</v>
      </c>
      <c r="F253" t="str">
        <f t="shared" si="9"/>
        <v>+998</v>
      </c>
      <c r="G253" t="str">
        <f>INDEX('коды стран'!A:A,MATCH(F253,'коды стран'!B:B,0),1)</f>
        <v>Узбекистан</v>
      </c>
      <c r="H253" t="str">
        <f t="shared" si="10"/>
        <v>Маргарита</v>
      </c>
      <c r="I253" s="33">
        <f t="shared" ca="1" si="11"/>
        <v>39.1</v>
      </c>
      <c r="J253" s="22">
        <f>SUMIF(продажи!N:N,клиенты!A253,продажи!K:K)</f>
        <v>3153</v>
      </c>
    </row>
    <row r="254" spans="1:10" hidden="1" x14ac:dyDescent="0.3">
      <c r="A254">
        <v>232</v>
      </c>
      <c r="B254" t="s">
        <v>697</v>
      </c>
      <c r="C254" t="s">
        <v>698</v>
      </c>
      <c r="D254" t="s">
        <v>193</v>
      </c>
      <c r="E254" s="1">
        <v>44923</v>
      </c>
      <c r="F254" t="str">
        <f t="shared" si="9"/>
        <v>+992</v>
      </c>
      <c r="G254" t="str">
        <f>INDEX('коды стран'!A:A,MATCH(F254,'коды стран'!B:B,0),1)</f>
        <v>Таджикистан</v>
      </c>
      <c r="H254" t="str">
        <f t="shared" si="10"/>
        <v>Мария</v>
      </c>
      <c r="I254" s="33">
        <f t="shared" ca="1" si="11"/>
        <v>32.799999999999997</v>
      </c>
      <c r="J254" s="22">
        <f>SUMIF(продажи!N:N,клиенты!A254,продажи!K:K)</f>
        <v>328</v>
      </c>
    </row>
    <row r="255" spans="1:10" hidden="1" x14ac:dyDescent="0.3">
      <c r="A255">
        <v>437</v>
      </c>
      <c r="B255" t="s">
        <v>699</v>
      </c>
      <c r="C255" t="s">
        <v>700</v>
      </c>
      <c r="D255" t="s">
        <v>196</v>
      </c>
      <c r="E255" s="1">
        <v>44576</v>
      </c>
      <c r="F255" t="str">
        <f t="shared" si="9"/>
        <v>+998</v>
      </c>
      <c r="G255" t="str">
        <f>INDEX('коды стран'!A:A,MATCH(F255,'коды стран'!B:B,0),1)</f>
        <v>Узбекистан</v>
      </c>
      <c r="H255" t="str">
        <f t="shared" si="10"/>
        <v>Мария</v>
      </c>
      <c r="I255" s="33">
        <f t="shared" ca="1" si="11"/>
        <v>44.366666666666667</v>
      </c>
      <c r="J255" s="22">
        <f>SUMIF(продажи!N:N,клиенты!A255,продажи!K:K)</f>
        <v>3039</v>
      </c>
    </row>
    <row r="256" spans="1:10" hidden="1" x14ac:dyDescent="0.3">
      <c r="A256">
        <v>159</v>
      </c>
      <c r="B256" t="s">
        <v>701</v>
      </c>
      <c r="C256" t="s">
        <v>702</v>
      </c>
      <c r="D256" t="s">
        <v>196</v>
      </c>
      <c r="E256" s="1">
        <v>44686</v>
      </c>
      <c r="F256" t="str">
        <f t="shared" si="9"/>
        <v>+998</v>
      </c>
      <c r="G256" t="str">
        <f>INDEX('коды стран'!A:A,MATCH(F256,'коды стран'!B:B,0),1)</f>
        <v>Узбекистан</v>
      </c>
      <c r="H256" t="str">
        <f t="shared" si="10"/>
        <v>Марк</v>
      </c>
      <c r="I256" s="33">
        <f t="shared" ca="1" si="11"/>
        <v>40.700000000000003</v>
      </c>
      <c r="J256" s="22">
        <f>SUMIF(продажи!N:N,клиенты!A256,продажи!K:K)</f>
        <v>690</v>
      </c>
    </row>
    <row r="257" spans="1:10" hidden="1" x14ac:dyDescent="0.3">
      <c r="A257">
        <v>319</v>
      </c>
      <c r="B257" t="s">
        <v>703</v>
      </c>
      <c r="C257" t="s">
        <v>704</v>
      </c>
      <c r="D257" t="s">
        <v>193</v>
      </c>
      <c r="E257" s="1">
        <v>44674</v>
      </c>
      <c r="F257" t="str">
        <f t="shared" si="9"/>
        <v>+998</v>
      </c>
      <c r="G257" t="str">
        <f>INDEX('коды стран'!A:A,MATCH(F257,'коды стран'!B:B,0),1)</f>
        <v>Узбекистан</v>
      </c>
      <c r="H257" t="str">
        <f t="shared" si="10"/>
        <v>Василиса</v>
      </c>
      <c r="I257" s="33">
        <f t="shared" ca="1" si="11"/>
        <v>41.1</v>
      </c>
      <c r="J257" s="22">
        <f>SUMIF(продажи!N:N,клиенты!A257,продажи!K:K)</f>
        <v>1935</v>
      </c>
    </row>
    <row r="258" spans="1:10" hidden="1" x14ac:dyDescent="0.3">
      <c r="A258">
        <v>158</v>
      </c>
      <c r="B258" t="s">
        <v>705</v>
      </c>
      <c r="C258" t="s">
        <v>706</v>
      </c>
      <c r="D258" t="s">
        <v>196</v>
      </c>
      <c r="E258" s="1">
        <v>44752</v>
      </c>
      <c r="F258" t="str">
        <f t="shared" ref="F258:F321" si="12">LEFT(B258, SEARCH(" ",B258)-1)</f>
        <v>+998</v>
      </c>
      <c r="G258" t="str">
        <f>INDEX('коды стран'!A:A,MATCH(F258,'коды стран'!B:B,0),1)</f>
        <v>Узбекистан</v>
      </c>
      <c r="H258" t="str">
        <f t="shared" ref="H258:H321" si="13">IF(OR(ISNUMBER(SEARCH("г-н", C258)), ISNUMBER(SEARCH("г-жа", C258)), ISNUMBER(SEARCH("тов.", C258))),
MID(C258, SEARCH(" ", C258, SEARCH(" ", C258) + 1) + 1, SEARCH(" ", C258 &amp; " ", SEARCH(" ", C258, SEARCH(" ", C258) + 1) + 1) - SEARCH(" ", C258, SEARCH(" ", C258) + 1) - 1),
IF(OR(RIGHT(LEFT(C258, SEARCH(" ", C258) - 1), 3) = "ова", RIGHT(LEFT(C258, SEARCH(" ", C258) - 1), 2) = "ев", RIGHT(LEFT(C258, SEARCH(" ", C258) - 1), 3) = "ева", RIGHT(LEFT(C258, SEARCH(" ", C258) - 1), 2) = "ов"),
MID(C258, SEARCH(" ", C258) + 1, SEARCH(" ", C258 &amp; " ", SEARCH(" ", C258) + 1) - SEARCH(" ", C258) - 1),
LEFT(C258, SEARCH(" ", C258) - 1)))</f>
        <v>Ксения</v>
      </c>
      <c r="I258" s="33">
        <f t="shared" ref="I258:I321" ca="1" si="14">(TODAY()-E258)/30</f>
        <v>38.5</v>
      </c>
      <c r="J258" s="22">
        <f>SUMIF(продажи!N:N,клиенты!A258,продажи!K:K)</f>
        <v>127</v>
      </c>
    </row>
    <row r="259" spans="1:10" hidden="1" x14ac:dyDescent="0.3">
      <c r="A259">
        <v>210</v>
      </c>
      <c r="B259" t="s">
        <v>707</v>
      </c>
      <c r="C259" t="s">
        <v>708</v>
      </c>
      <c r="D259" t="s">
        <v>196</v>
      </c>
      <c r="E259" s="1">
        <v>44602</v>
      </c>
      <c r="F259" t="str">
        <f t="shared" si="12"/>
        <v>+998</v>
      </c>
      <c r="G259" t="str">
        <f>INDEX('коды стран'!A:A,MATCH(F259,'коды стран'!B:B,0),1)</f>
        <v>Узбекистан</v>
      </c>
      <c r="H259" t="str">
        <f t="shared" si="13"/>
        <v>Мартын</v>
      </c>
      <c r="I259" s="33">
        <f t="shared" ca="1" si="14"/>
        <v>43.5</v>
      </c>
      <c r="J259" s="22">
        <f>SUMIF(продажи!N:N,клиенты!A259,продажи!K:K)</f>
        <v>1204</v>
      </c>
    </row>
    <row r="260" spans="1:10" hidden="1" x14ac:dyDescent="0.3">
      <c r="A260">
        <v>331</v>
      </c>
      <c r="B260" t="s">
        <v>709</v>
      </c>
      <c r="C260" t="s">
        <v>710</v>
      </c>
      <c r="D260" t="s">
        <v>196</v>
      </c>
      <c r="E260" s="1">
        <v>44813</v>
      </c>
      <c r="F260" t="str">
        <f t="shared" si="12"/>
        <v>+998</v>
      </c>
      <c r="G260" t="str">
        <f>INDEX('коды стран'!A:A,MATCH(F260,'коды стран'!B:B,0),1)</f>
        <v>Узбекистан</v>
      </c>
      <c r="H260" t="str">
        <f t="shared" si="13"/>
        <v>Фома</v>
      </c>
      <c r="I260" s="33">
        <f t="shared" ca="1" si="14"/>
        <v>36.466666666666669</v>
      </c>
      <c r="J260" s="22">
        <f>SUMIF(продажи!N:N,клиенты!A260,продажи!K:K)</f>
        <v>3074</v>
      </c>
    </row>
    <row r="261" spans="1:10" x14ac:dyDescent="0.3">
      <c r="A261">
        <v>445</v>
      </c>
      <c r="B261" t="s">
        <v>711</v>
      </c>
      <c r="C261" t="s">
        <v>712</v>
      </c>
      <c r="D261" t="s">
        <v>196</v>
      </c>
      <c r="E261" s="1">
        <v>44676</v>
      </c>
      <c r="F261" t="str">
        <f t="shared" si="12"/>
        <v>+7</v>
      </c>
      <c r="G261" t="str">
        <f>INDEX('коды стран'!A:A,MATCH(F261,'коды стран'!B:B,0),1)</f>
        <v>Россия</v>
      </c>
      <c r="H261" t="str">
        <f t="shared" si="13"/>
        <v>Марфа</v>
      </c>
      <c r="I261" s="33">
        <f t="shared" ca="1" si="14"/>
        <v>41.033333333333331</v>
      </c>
      <c r="J261" s="22">
        <f>SUMIF(продажи!N:N,клиенты!A261,продажи!K:K)</f>
        <v>1524</v>
      </c>
    </row>
    <row r="262" spans="1:10" hidden="1" x14ac:dyDescent="0.3">
      <c r="A262">
        <v>133</v>
      </c>
      <c r="B262" t="s">
        <v>713</v>
      </c>
      <c r="C262" t="s">
        <v>714</v>
      </c>
      <c r="D262" t="s">
        <v>196</v>
      </c>
      <c r="E262" s="1">
        <v>44588</v>
      </c>
      <c r="F262" t="str">
        <f t="shared" si="12"/>
        <v>+998</v>
      </c>
      <c r="G262" t="str">
        <f>INDEX('коды стран'!A:A,MATCH(F262,'коды стран'!B:B,0),1)</f>
        <v>Узбекистан</v>
      </c>
      <c r="H262" t="str">
        <f t="shared" si="13"/>
        <v>Марфа</v>
      </c>
      <c r="I262" s="33">
        <f t="shared" ca="1" si="14"/>
        <v>43.966666666666669</v>
      </c>
      <c r="J262" s="22">
        <f>SUMIF(продажи!N:N,клиенты!A262,продажи!K:K)</f>
        <v>158</v>
      </c>
    </row>
    <row r="263" spans="1:10" x14ac:dyDescent="0.3">
      <c r="A263">
        <v>243</v>
      </c>
      <c r="B263" t="s">
        <v>715</v>
      </c>
      <c r="C263" t="s">
        <v>716</v>
      </c>
      <c r="D263" t="s">
        <v>196</v>
      </c>
      <c r="E263" s="1">
        <v>44681</v>
      </c>
      <c r="F263" t="str">
        <f t="shared" si="12"/>
        <v>+7</v>
      </c>
      <c r="G263" t="str">
        <f>INDEX('коды стран'!A:A,MATCH(F263,'коды стран'!B:B,0),1)</f>
        <v>Россия</v>
      </c>
      <c r="H263" t="str">
        <f t="shared" si="13"/>
        <v>Марфа</v>
      </c>
      <c r="I263" s="33">
        <f t="shared" ca="1" si="14"/>
        <v>40.866666666666667</v>
      </c>
      <c r="J263" s="22">
        <f>SUMIF(продажи!N:N,клиенты!A263,продажи!K:K)</f>
        <v>897</v>
      </c>
    </row>
    <row r="264" spans="1:10" x14ac:dyDescent="0.3">
      <c r="A264">
        <v>143</v>
      </c>
      <c r="B264" t="s">
        <v>717</v>
      </c>
      <c r="C264" t="s">
        <v>718</v>
      </c>
      <c r="D264" t="s">
        <v>196</v>
      </c>
      <c r="E264" s="1">
        <v>44601</v>
      </c>
      <c r="F264" t="str">
        <f t="shared" si="12"/>
        <v>+7</v>
      </c>
      <c r="G264" t="str">
        <f>INDEX('коды стран'!A:A,MATCH(F264,'коды стран'!B:B,0),1)</f>
        <v>Россия</v>
      </c>
      <c r="H264" t="str">
        <f t="shared" si="13"/>
        <v>Захар</v>
      </c>
      <c r="I264" s="33">
        <f t="shared" ca="1" si="14"/>
        <v>43.533333333333331</v>
      </c>
      <c r="J264" s="22">
        <f>SUMIF(продажи!N:N,клиенты!A264,продажи!K:K)</f>
        <v>2445</v>
      </c>
    </row>
    <row r="265" spans="1:10" x14ac:dyDescent="0.3">
      <c r="A265">
        <v>153</v>
      </c>
      <c r="B265" t="s">
        <v>719</v>
      </c>
      <c r="C265" t="s">
        <v>720</v>
      </c>
      <c r="D265" t="s">
        <v>196</v>
      </c>
      <c r="E265" s="1">
        <v>44802</v>
      </c>
      <c r="F265" t="str">
        <f t="shared" si="12"/>
        <v>+7</v>
      </c>
      <c r="G265" t="str">
        <f>INDEX('коды стран'!A:A,MATCH(F265,'коды стран'!B:B,0),1)</f>
        <v>Россия</v>
      </c>
      <c r="H265" t="str">
        <f t="shared" si="13"/>
        <v>Сократ</v>
      </c>
      <c r="I265" s="33">
        <f t="shared" ca="1" si="14"/>
        <v>36.833333333333336</v>
      </c>
      <c r="J265" s="22">
        <f>SUMIF(продажи!N:N,клиенты!A265,продажи!K:K)</f>
        <v>2577</v>
      </c>
    </row>
    <row r="266" spans="1:10" hidden="1" x14ac:dyDescent="0.3">
      <c r="A266">
        <v>329</v>
      </c>
      <c r="B266" t="s">
        <v>721</v>
      </c>
      <c r="C266" t="s">
        <v>722</v>
      </c>
      <c r="D266" t="s">
        <v>193</v>
      </c>
      <c r="E266" s="1">
        <v>44653</v>
      </c>
      <c r="F266" t="str">
        <f t="shared" si="12"/>
        <v>+375</v>
      </c>
      <c r="G266" t="str">
        <f>INDEX('коды стран'!A:A,MATCH(F266,'коды стран'!B:B,0),1)</f>
        <v>Беларусь</v>
      </c>
      <c r="H266" t="str">
        <f t="shared" si="13"/>
        <v>Агафья</v>
      </c>
      <c r="I266" s="33">
        <f t="shared" ca="1" si="14"/>
        <v>41.8</v>
      </c>
      <c r="J266" s="22">
        <f>SUMIF(продажи!N:N,клиенты!A266,продажи!K:K)</f>
        <v>3213</v>
      </c>
    </row>
    <row r="267" spans="1:10" x14ac:dyDescent="0.3">
      <c r="A267">
        <v>444</v>
      </c>
      <c r="B267" t="s">
        <v>723</v>
      </c>
      <c r="C267" t="s">
        <v>724</v>
      </c>
      <c r="D267" t="s">
        <v>193</v>
      </c>
      <c r="E267" s="1">
        <v>44688</v>
      </c>
      <c r="F267" t="str">
        <f t="shared" si="12"/>
        <v>+7</v>
      </c>
      <c r="G267" t="str">
        <f>INDEX('коды стран'!A:A,MATCH(F267,'коды стран'!B:B,0),1)</f>
        <v>Россия</v>
      </c>
      <c r="H267" t="str">
        <f t="shared" si="13"/>
        <v>Анастасия</v>
      </c>
      <c r="I267" s="33">
        <f t="shared" ca="1" si="14"/>
        <v>40.633333333333333</v>
      </c>
      <c r="J267" s="22">
        <f>SUMIF(продажи!N:N,клиенты!A267,продажи!K:K)</f>
        <v>920</v>
      </c>
    </row>
    <row r="268" spans="1:10" hidden="1" x14ac:dyDescent="0.3">
      <c r="A268">
        <v>78</v>
      </c>
      <c r="B268" t="s">
        <v>725</v>
      </c>
      <c r="C268" t="s">
        <v>726</v>
      </c>
      <c r="D268" t="s">
        <v>193</v>
      </c>
      <c r="E268" s="1">
        <v>44658</v>
      </c>
      <c r="F268" t="str">
        <f t="shared" si="12"/>
        <v>+380</v>
      </c>
      <c r="G268" t="str">
        <f>INDEX('коды стран'!A:A,MATCH(F268,'коды стран'!B:B,0),1)</f>
        <v>Украина</v>
      </c>
      <c r="H268" t="str">
        <f t="shared" si="13"/>
        <v>Иванна</v>
      </c>
      <c r="I268" s="33">
        <f t="shared" ca="1" si="14"/>
        <v>41.633333333333333</v>
      </c>
      <c r="J268" s="22">
        <f>SUMIF(продажи!N:N,клиенты!A268,продажи!K:K)</f>
        <v>2430</v>
      </c>
    </row>
    <row r="269" spans="1:10" hidden="1" x14ac:dyDescent="0.3">
      <c r="A269">
        <v>191</v>
      </c>
      <c r="B269" t="s">
        <v>727</v>
      </c>
      <c r="C269" t="s">
        <v>728</v>
      </c>
      <c r="D269" t="s">
        <v>193</v>
      </c>
      <c r="E269" s="1">
        <v>44866</v>
      </c>
      <c r="F269" t="str">
        <f t="shared" si="12"/>
        <v>+380</v>
      </c>
      <c r="G269" t="str">
        <f>INDEX('коды стран'!A:A,MATCH(F269,'коды стран'!B:B,0),1)</f>
        <v>Украина</v>
      </c>
      <c r="H269" t="str">
        <f t="shared" si="13"/>
        <v>Матвей</v>
      </c>
      <c r="I269" s="33">
        <f t="shared" ca="1" si="14"/>
        <v>34.700000000000003</v>
      </c>
      <c r="J269" s="22">
        <f>SUMIF(продажи!N:N,клиенты!A269,продажи!K:K)</f>
        <v>8294</v>
      </c>
    </row>
    <row r="270" spans="1:10" hidden="1" x14ac:dyDescent="0.3">
      <c r="A270">
        <v>71</v>
      </c>
      <c r="B270" t="s">
        <v>729</v>
      </c>
      <c r="C270" t="s">
        <v>730</v>
      </c>
      <c r="D270" t="s">
        <v>193</v>
      </c>
      <c r="E270" s="1">
        <v>44762</v>
      </c>
      <c r="F270" t="str">
        <f t="shared" si="12"/>
        <v>+380</v>
      </c>
      <c r="G270" t="str">
        <f>INDEX('коды стран'!A:A,MATCH(F270,'коды стран'!B:B,0),1)</f>
        <v>Украина</v>
      </c>
      <c r="H270" t="str">
        <f t="shared" si="13"/>
        <v>Алина</v>
      </c>
      <c r="I270" s="33">
        <f t="shared" ca="1" si="14"/>
        <v>38.166666666666664</v>
      </c>
      <c r="J270" s="22">
        <f>SUMIF(продажи!N:N,клиенты!A270,продажи!K:K)</f>
        <v>4375</v>
      </c>
    </row>
    <row r="271" spans="1:10" x14ac:dyDescent="0.3">
      <c r="A271">
        <v>248</v>
      </c>
      <c r="B271" t="s">
        <v>731</v>
      </c>
      <c r="C271" t="s">
        <v>732</v>
      </c>
      <c r="D271" t="s">
        <v>196</v>
      </c>
      <c r="E271" s="1">
        <v>44694</v>
      </c>
      <c r="F271" t="str">
        <f t="shared" si="12"/>
        <v>+7</v>
      </c>
      <c r="G271" t="str">
        <f>INDEX('коды стран'!A:A,MATCH(F271,'коды стран'!B:B,0),1)</f>
        <v>Россия</v>
      </c>
      <c r="H271" t="str">
        <f t="shared" si="13"/>
        <v>Марина</v>
      </c>
      <c r="I271" s="33">
        <f t="shared" ca="1" si="14"/>
        <v>40.43333333333333</v>
      </c>
      <c r="J271" s="22">
        <f>SUMIF(продажи!N:N,клиенты!A271,продажи!K:K)</f>
        <v>285</v>
      </c>
    </row>
    <row r="272" spans="1:10" hidden="1" x14ac:dyDescent="0.3">
      <c r="A272">
        <v>495</v>
      </c>
      <c r="B272" t="s">
        <v>733</v>
      </c>
      <c r="C272" t="s">
        <v>734</v>
      </c>
      <c r="D272" t="s">
        <v>193</v>
      </c>
      <c r="E272" s="1">
        <v>44654</v>
      </c>
      <c r="F272" t="str">
        <f t="shared" si="12"/>
        <v>+998</v>
      </c>
      <c r="G272" t="str">
        <f>INDEX('коды стран'!A:A,MATCH(F272,'коды стран'!B:B,0),1)</f>
        <v>Узбекистан</v>
      </c>
      <c r="H272" t="str">
        <f t="shared" si="13"/>
        <v>Мефодий</v>
      </c>
      <c r="I272" s="33">
        <f t="shared" ca="1" si="14"/>
        <v>41.766666666666666</v>
      </c>
      <c r="J272" s="22">
        <f>SUMIF(продажи!N:N,клиенты!A272,продажи!K:K)</f>
        <v>842</v>
      </c>
    </row>
    <row r="273" spans="1:10" hidden="1" x14ac:dyDescent="0.3">
      <c r="A273">
        <v>117</v>
      </c>
      <c r="B273" t="s">
        <v>735</v>
      </c>
      <c r="C273" t="s">
        <v>736</v>
      </c>
      <c r="D273" t="s">
        <v>193</v>
      </c>
      <c r="E273" s="1">
        <v>44706</v>
      </c>
      <c r="F273" t="str">
        <f t="shared" si="12"/>
        <v>+380</v>
      </c>
      <c r="G273" t="str">
        <f>INDEX('коды стран'!A:A,MATCH(F273,'коды стран'!B:B,0),1)</f>
        <v>Украина</v>
      </c>
      <c r="H273" t="str">
        <f t="shared" si="13"/>
        <v>Мирон</v>
      </c>
      <c r="I273" s="33">
        <f t="shared" ca="1" si="14"/>
        <v>40.033333333333331</v>
      </c>
      <c r="J273" s="22">
        <f>SUMIF(продажи!N:N,клиенты!A273,продажи!K:K)</f>
        <v>3141</v>
      </c>
    </row>
    <row r="274" spans="1:10" x14ac:dyDescent="0.3">
      <c r="A274">
        <v>436</v>
      </c>
      <c r="B274" t="s">
        <v>737</v>
      </c>
      <c r="C274" t="s">
        <v>738</v>
      </c>
      <c r="D274" t="s">
        <v>196</v>
      </c>
      <c r="E274" s="1">
        <v>44683</v>
      </c>
      <c r="F274" t="str">
        <f t="shared" si="12"/>
        <v>+7</v>
      </c>
      <c r="G274" t="str">
        <f>INDEX('коды стран'!A:A,MATCH(F274,'коды стран'!B:B,0),1)</f>
        <v>Россия</v>
      </c>
      <c r="H274" t="str">
        <f t="shared" si="13"/>
        <v>Аверкий</v>
      </c>
      <c r="I274" s="33">
        <f t="shared" ca="1" si="14"/>
        <v>40.799999999999997</v>
      </c>
      <c r="J274" s="22">
        <f>SUMIF(продажи!N:N,клиенты!A274,продажи!K:K)</f>
        <v>2906</v>
      </c>
    </row>
    <row r="275" spans="1:10" hidden="1" x14ac:dyDescent="0.3">
      <c r="A275">
        <v>360</v>
      </c>
      <c r="B275" t="s">
        <v>739</v>
      </c>
      <c r="C275" t="s">
        <v>740</v>
      </c>
      <c r="D275" t="s">
        <v>196</v>
      </c>
      <c r="E275" s="1">
        <v>44728</v>
      </c>
      <c r="F275" t="str">
        <f t="shared" si="12"/>
        <v>+375</v>
      </c>
      <c r="G275" t="str">
        <f>INDEX('коды стран'!A:A,MATCH(F275,'коды стран'!B:B,0),1)</f>
        <v>Беларусь</v>
      </c>
      <c r="H275" t="str">
        <f t="shared" si="13"/>
        <v>Фома</v>
      </c>
      <c r="I275" s="33">
        <f t="shared" ca="1" si="14"/>
        <v>39.299999999999997</v>
      </c>
      <c r="J275" s="22">
        <f>SUMIF(продажи!N:N,клиенты!A275,продажи!K:K)</f>
        <v>2690</v>
      </c>
    </row>
    <row r="276" spans="1:10" x14ac:dyDescent="0.3">
      <c r="A276">
        <v>491</v>
      </c>
      <c r="B276" t="s">
        <v>741</v>
      </c>
      <c r="C276" t="s">
        <v>742</v>
      </c>
      <c r="D276" t="s">
        <v>193</v>
      </c>
      <c r="E276" s="1">
        <v>44752</v>
      </c>
      <c r="F276" t="str">
        <f t="shared" si="12"/>
        <v>+7</v>
      </c>
      <c r="G276" t="str">
        <f>INDEX('коды стран'!A:A,MATCH(F276,'коды стран'!B:B,0),1)</f>
        <v>Россия</v>
      </c>
      <c r="H276" t="str">
        <f t="shared" si="13"/>
        <v>Лора</v>
      </c>
      <c r="I276" s="33">
        <f t="shared" ca="1" si="14"/>
        <v>38.5</v>
      </c>
      <c r="J276" s="22">
        <f>SUMIF(продажи!N:N,клиенты!A276,продажи!K:K)</f>
        <v>194</v>
      </c>
    </row>
    <row r="277" spans="1:10" x14ac:dyDescent="0.3">
      <c r="A277">
        <v>214</v>
      </c>
      <c r="B277" t="s">
        <v>743</v>
      </c>
      <c r="C277" t="s">
        <v>744</v>
      </c>
      <c r="D277" t="s">
        <v>193</v>
      </c>
      <c r="E277" s="1">
        <v>44601</v>
      </c>
      <c r="F277" t="str">
        <f t="shared" si="12"/>
        <v>+7</v>
      </c>
      <c r="G277" t="str">
        <f>INDEX('коды стран'!A:A,MATCH(F277,'коды стран'!B:B,0),1)</f>
        <v>Россия</v>
      </c>
      <c r="H277" t="str">
        <f t="shared" si="13"/>
        <v>Андроник</v>
      </c>
      <c r="I277" s="33">
        <f t="shared" ca="1" si="14"/>
        <v>43.533333333333331</v>
      </c>
      <c r="J277" s="22">
        <f>SUMIF(продажи!N:N,клиенты!A277,продажи!K:K)</f>
        <v>251</v>
      </c>
    </row>
    <row r="278" spans="1:10" x14ac:dyDescent="0.3">
      <c r="A278">
        <v>101</v>
      </c>
      <c r="B278" t="s">
        <v>745</v>
      </c>
      <c r="C278" t="s">
        <v>746</v>
      </c>
      <c r="D278" t="s">
        <v>196</v>
      </c>
      <c r="E278" s="1">
        <v>44727</v>
      </c>
      <c r="F278" t="str">
        <f t="shared" si="12"/>
        <v>+7</v>
      </c>
      <c r="G278" t="str">
        <f>INDEX('коды стран'!A:A,MATCH(F278,'коды стран'!B:B,0),1)</f>
        <v>Россия</v>
      </c>
      <c r="H278" t="str">
        <f t="shared" si="13"/>
        <v>Михей</v>
      </c>
      <c r="I278" s="33">
        <f t="shared" ca="1" si="14"/>
        <v>39.333333333333336</v>
      </c>
      <c r="J278" s="22">
        <f>SUMIF(продажи!N:N,клиенты!A278,продажи!K:K)</f>
        <v>2302</v>
      </c>
    </row>
    <row r="279" spans="1:10" hidden="1" x14ac:dyDescent="0.3">
      <c r="A279">
        <v>498</v>
      </c>
      <c r="B279" t="s">
        <v>747</v>
      </c>
      <c r="C279" t="s">
        <v>748</v>
      </c>
      <c r="D279" t="s">
        <v>193</v>
      </c>
      <c r="E279" s="1">
        <v>44721</v>
      </c>
      <c r="F279" t="str">
        <f t="shared" si="12"/>
        <v>+380</v>
      </c>
      <c r="G279" t="str">
        <f>INDEX('коды стран'!A:A,MATCH(F279,'коды стран'!B:B,0),1)</f>
        <v>Украина</v>
      </c>
      <c r="H279" t="str">
        <f t="shared" si="13"/>
        <v>Евстафий</v>
      </c>
      <c r="I279" s="33">
        <f t="shared" ca="1" si="14"/>
        <v>39.533333333333331</v>
      </c>
      <c r="J279" s="22">
        <f>SUMIF(продажи!N:N,клиенты!A279,продажи!K:K)</f>
        <v>1380</v>
      </c>
    </row>
    <row r="280" spans="1:10" hidden="1" x14ac:dyDescent="0.3">
      <c r="A280">
        <v>2</v>
      </c>
      <c r="B280" t="s">
        <v>749</v>
      </c>
      <c r="C280" t="s">
        <v>750</v>
      </c>
      <c r="D280" t="s">
        <v>196</v>
      </c>
      <c r="E280" s="1">
        <v>44775</v>
      </c>
      <c r="F280" t="str">
        <f t="shared" si="12"/>
        <v>+998</v>
      </c>
      <c r="G280" t="str">
        <f>INDEX('коды стран'!A:A,MATCH(F280,'коды стран'!B:B,0),1)</f>
        <v>Узбекистан</v>
      </c>
      <c r="H280" t="str">
        <f t="shared" si="13"/>
        <v>Майя</v>
      </c>
      <c r="I280" s="33">
        <f t="shared" ca="1" si="14"/>
        <v>37.733333333333334</v>
      </c>
      <c r="J280" s="22">
        <f>SUMIF(продажи!N:N,клиенты!A280,продажи!K:K)</f>
        <v>1992</v>
      </c>
    </row>
    <row r="281" spans="1:10" x14ac:dyDescent="0.3">
      <c r="A281">
        <v>23</v>
      </c>
      <c r="B281" t="s">
        <v>751</v>
      </c>
      <c r="C281" t="s">
        <v>752</v>
      </c>
      <c r="D281" t="s">
        <v>196</v>
      </c>
      <c r="E281" s="1">
        <v>44706</v>
      </c>
      <c r="F281" t="str">
        <f t="shared" si="12"/>
        <v>+7</v>
      </c>
      <c r="G281" t="str">
        <f>INDEX('коды стран'!A:A,MATCH(F281,'коды стран'!B:B,0),1)</f>
        <v>Россия</v>
      </c>
      <c r="H281" t="str">
        <f t="shared" si="13"/>
        <v>Феврония</v>
      </c>
      <c r="I281" s="33">
        <f t="shared" ca="1" si="14"/>
        <v>40.033333333333331</v>
      </c>
      <c r="J281" s="22">
        <f>SUMIF(продажи!N:N,клиенты!A281,продажи!K:K)</f>
        <v>147</v>
      </c>
    </row>
    <row r="282" spans="1:10" x14ac:dyDescent="0.3">
      <c r="A282">
        <v>456</v>
      </c>
      <c r="B282" t="s">
        <v>753</v>
      </c>
      <c r="C282" t="s">
        <v>754</v>
      </c>
      <c r="D282" t="s">
        <v>193</v>
      </c>
      <c r="E282" s="1">
        <v>44618</v>
      </c>
      <c r="F282" t="str">
        <f t="shared" si="12"/>
        <v>+7</v>
      </c>
      <c r="G282" t="str">
        <f>INDEX('коды стран'!A:A,MATCH(F282,'коды стран'!B:B,0),1)</f>
        <v>Россия</v>
      </c>
      <c r="H282" t="str">
        <f t="shared" si="13"/>
        <v>Алла</v>
      </c>
      <c r="I282" s="33">
        <f t="shared" ca="1" si="14"/>
        <v>42.966666666666669</v>
      </c>
      <c r="J282" s="22">
        <f>SUMIF(продажи!N:N,клиенты!A282,продажи!K:K)</f>
        <v>903</v>
      </c>
    </row>
    <row r="283" spans="1:10" x14ac:dyDescent="0.3">
      <c r="A283">
        <v>431</v>
      </c>
      <c r="B283" t="s">
        <v>755</v>
      </c>
      <c r="C283" t="s">
        <v>756</v>
      </c>
      <c r="D283" t="s">
        <v>196</v>
      </c>
      <c r="E283" s="1">
        <v>44623</v>
      </c>
      <c r="F283" t="str">
        <f t="shared" si="12"/>
        <v>+7</v>
      </c>
      <c r="G283" t="str">
        <f>INDEX('коды стран'!A:A,MATCH(F283,'коды стран'!B:B,0),1)</f>
        <v>Россия</v>
      </c>
      <c r="H283" t="str">
        <f t="shared" si="13"/>
        <v>Зосима</v>
      </c>
      <c r="I283" s="33">
        <f t="shared" ca="1" si="14"/>
        <v>42.8</v>
      </c>
      <c r="J283" s="22">
        <f>SUMIF(продажи!N:N,клиенты!A283,продажи!K:K)</f>
        <v>876</v>
      </c>
    </row>
    <row r="284" spans="1:10" x14ac:dyDescent="0.3">
      <c r="A284">
        <v>459</v>
      </c>
      <c r="B284" t="s">
        <v>757</v>
      </c>
      <c r="C284" t="s">
        <v>758</v>
      </c>
      <c r="D284" t="s">
        <v>193</v>
      </c>
      <c r="E284" s="1">
        <v>44743</v>
      </c>
      <c r="F284" t="str">
        <f t="shared" si="12"/>
        <v>+7</v>
      </c>
      <c r="G284" t="str">
        <f>INDEX('коды стран'!A:A,MATCH(F284,'коды стран'!B:B,0),1)</f>
        <v>Россия</v>
      </c>
      <c r="H284" t="str">
        <f t="shared" si="13"/>
        <v>Назар</v>
      </c>
      <c r="I284" s="33">
        <f t="shared" ca="1" si="14"/>
        <v>38.799999999999997</v>
      </c>
      <c r="J284" s="22">
        <f>SUMIF(продажи!N:N,клиенты!A284,продажи!K:K)</f>
        <v>1294</v>
      </c>
    </row>
    <row r="285" spans="1:10" x14ac:dyDescent="0.3">
      <c r="A285">
        <v>205</v>
      </c>
      <c r="B285" t="s">
        <v>759</v>
      </c>
      <c r="C285" t="s">
        <v>760</v>
      </c>
      <c r="D285" t="s">
        <v>193</v>
      </c>
      <c r="E285" s="1">
        <v>44918</v>
      </c>
      <c r="F285" t="str">
        <f t="shared" si="12"/>
        <v>+7</v>
      </c>
      <c r="G285" t="str">
        <f>INDEX('коды стран'!A:A,MATCH(F285,'коды стран'!B:B,0),1)</f>
        <v>Россия</v>
      </c>
      <c r="H285" t="str">
        <f t="shared" si="13"/>
        <v>Пантелеймон</v>
      </c>
      <c r="I285" s="33">
        <f t="shared" ca="1" si="14"/>
        <v>32.966666666666669</v>
      </c>
      <c r="J285" s="22">
        <f>SUMIF(продажи!N:N,клиенты!A285,продажи!K:K)</f>
        <v>446</v>
      </c>
    </row>
    <row r="286" spans="1:10" x14ac:dyDescent="0.3">
      <c r="A286">
        <v>355</v>
      </c>
      <c r="B286" t="s">
        <v>761</v>
      </c>
      <c r="C286" t="s">
        <v>762</v>
      </c>
      <c r="D286" t="s">
        <v>196</v>
      </c>
      <c r="E286" s="1">
        <v>44631</v>
      </c>
      <c r="F286" t="str">
        <f t="shared" si="12"/>
        <v>+7</v>
      </c>
      <c r="G286" t="str">
        <f>INDEX('коды стран'!A:A,MATCH(F286,'коды стран'!B:B,0),1)</f>
        <v>Россия</v>
      </c>
      <c r="H286" t="str">
        <f t="shared" si="13"/>
        <v>Ия</v>
      </c>
      <c r="I286" s="33">
        <f t="shared" ca="1" si="14"/>
        <v>42.533333333333331</v>
      </c>
      <c r="J286" s="22">
        <f>SUMIF(продажи!N:N,клиенты!A286,продажи!K:K)</f>
        <v>451</v>
      </c>
    </row>
    <row r="287" spans="1:10" hidden="1" x14ac:dyDescent="0.3">
      <c r="A287">
        <v>279</v>
      </c>
      <c r="B287" t="s">
        <v>763</v>
      </c>
      <c r="C287" t="s">
        <v>764</v>
      </c>
      <c r="D287" t="s">
        <v>193</v>
      </c>
      <c r="E287" s="1">
        <v>44786</v>
      </c>
      <c r="F287" t="str">
        <f t="shared" si="12"/>
        <v>+998</v>
      </c>
      <c r="G287" t="str">
        <f>INDEX('коды стран'!A:A,MATCH(F287,'коды стран'!B:B,0),1)</f>
        <v>Узбекистан</v>
      </c>
      <c r="H287" t="str">
        <f t="shared" si="13"/>
        <v>Наталья</v>
      </c>
      <c r="I287" s="33">
        <f t="shared" ca="1" si="14"/>
        <v>37.366666666666667</v>
      </c>
      <c r="J287" s="22">
        <f>SUMIF(продажи!N:N,клиенты!A287,продажи!K:K)</f>
        <v>677</v>
      </c>
    </row>
    <row r="288" spans="1:10" hidden="1" x14ac:dyDescent="0.3">
      <c r="A288">
        <v>297</v>
      </c>
      <c r="B288" t="s">
        <v>765</v>
      </c>
      <c r="C288" t="s">
        <v>766</v>
      </c>
      <c r="D288" t="s">
        <v>196</v>
      </c>
      <c r="E288" s="1">
        <v>44666</v>
      </c>
      <c r="F288" t="str">
        <f t="shared" si="12"/>
        <v>+380</v>
      </c>
      <c r="G288" t="str">
        <f>INDEX('коды стран'!A:A,MATCH(F288,'коды стран'!B:B,0),1)</f>
        <v>Украина</v>
      </c>
      <c r="H288" t="str">
        <f t="shared" si="13"/>
        <v>Чеслав</v>
      </c>
      <c r="I288" s="33">
        <f t="shared" ca="1" si="14"/>
        <v>41.366666666666667</v>
      </c>
      <c r="J288" s="22">
        <f>SUMIF(продажи!N:N,клиенты!A288,продажи!K:K)</f>
        <v>795</v>
      </c>
    </row>
    <row r="289" spans="1:10" x14ac:dyDescent="0.3">
      <c r="A289">
        <v>352</v>
      </c>
      <c r="B289" t="s">
        <v>767</v>
      </c>
      <c r="C289" t="s">
        <v>768</v>
      </c>
      <c r="D289" t="s">
        <v>196</v>
      </c>
      <c r="E289" s="1">
        <v>44573</v>
      </c>
      <c r="F289" t="str">
        <f t="shared" si="12"/>
        <v>+7</v>
      </c>
      <c r="G289" t="str">
        <f>INDEX('коды стран'!A:A,MATCH(F289,'коды стран'!B:B,0),1)</f>
        <v>Россия</v>
      </c>
      <c r="H289" t="str">
        <f t="shared" si="13"/>
        <v>Таисия</v>
      </c>
      <c r="I289" s="33">
        <f t="shared" ca="1" si="14"/>
        <v>44.466666666666669</v>
      </c>
      <c r="J289" s="22">
        <f>SUMIF(продажи!N:N,клиенты!A289,продажи!K:K)</f>
        <v>1113</v>
      </c>
    </row>
    <row r="290" spans="1:10" x14ac:dyDescent="0.3">
      <c r="A290">
        <v>489</v>
      </c>
      <c r="B290" t="s">
        <v>769</v>
      </c>
      <c r="C290" t="s">
        <v>770</v>
      </c>
      <c r="D290" t="s">
        <v>193</v>
      </c>
      <c r="E290" s="1">
        <v>44587</v>
      </c>
      <c r="F290" t="str">
        <f t="shared" si="12"/>
        <v>+7</v>
      </c>
      <c r="G290" t="str">
        <f>INDEX('коды стран'!A:A,MATCH(F290,'коды стран'!B:B,0),1)</f>
        <v>Россия</v>
      </c>
      <c r="H290" t="str">
        <f t="shared" si="13"/>
        <v>Никанор</v>
      </c>
      <c r="I290" s="33">
        <f t="shared" ca="1" si="14"/>
        <v>44</v>
      </c>
      <c r="J290" s="22">
        <f>SUMIF(продажи!N:N,клиенты!A290,продажи!K:K)</f>
        <v>1900</v>
      </c>
    </row>
    <row r="291" spans="1:10" hidden="1" x14ac:dyDescent="0.3">
      <c r="A291">
        <v>21</v>
      </c>
      <c r="B291" t="s">
        <v>771</v>
      </c>
      <c r="C291" t="s">
        <v>772</v>
      </c>
      <c r="D291" t="s">
        <v>193</v>
      </c>
      <c r="E291" s="1">
        <v>44881</v>
      </c>
      <c r="F291" t="str">
        <f t="shared" si="12"/>
        <v>+375</v>
      </c>
      <c r="G291" t="str">
        <f>INDEX('коды стран'!A:A,MATCH(F291,'коды стран'!B:B,0),1)</f>
        <v>Беларусь</v>
      </c>
      <c r="H291" t="str">
        <f t="shared" si="13"/>
        <v>Никита</v>
      </c>
      <c r="I291" s="33">
        <f t="shared" ca="1" si="14"/>
        <v>34.200000000000003</v>
      </c>
      <c r="J291" s="22">
        <f>SUMIF(продажи!N:N,клиенты!A291,продажи!K:K)</f>
        <v>1077</v>
      </c>
    </row>
    <row r="292" spans="1:10" x14ac:dyDescent="0.3">
      <c r="A292">
        <v>98</v>
      </c>
      <c r="B292" t="s">
        <v>773</v>
      </c>
      <c r="C292" t="s">
        <v>774</v>
      </c>
      <c r="D292" t="s">
        <v>193</v>
      </c>
      <c r="E292" s="1">
        <v>44637</v>
      </c>
      <c r="F292" t="str">
        <f t="shared" si="12"/>
        <v>+7</v>
      </c>
      <c r="G292" t="str">
        <f>INDEX('коды стран'!A:A,MATCH(F292,'коды стран'!B:B,0),1)</f>
        <v>Россия</v>
      </c>
      <c r="H292" t="str">
        <f t="shared" si="13"/>
        <v>Никита</v>
      </c>
      <c r="I292" s="33">
        <f t="shared" ca="1" si="14"/>
        <v>42.333333333333336</v>
      </c>
      <c r="J292" s="22">
        <f>SUMIF(продажи!N:N,клиенты!A292,продажи!K:K)</f>
        <v>1467</v>
      </c>
    </row>
    <row r="293" spans="1:10" x14ac:dyDescent="0.3">
      <c r="A293">
        <v>119</v>
      </c>
      <c r="B293" t="s">
        <v>775</v>
      </c>
      <c r="C293" t="s">
        <v>776</v>
      </c>
      <c r="D293" t="s">
        <v>196</v>
      </c>
      <c r="E293" s="1">
        <v>44690</v>
      </c>
      <c r="F293" t="str">
        <f t="shared" si="12"/>
        <v>+7</v>
      </c>
      <c r="G293" t="str">
        <f>INDEX('коды стран'!A:A,MATCH(F293,'коды стран'!B:B,0),1)</f>
        <v>Россия</v>
      </c>
      <c r="H293" t="str">
        <f t="shared" si="13"/>
        <v>Никитин</v>
      </c>
      <c r="I293" s="33">
        <f t="shared" ca="1" si="14"/>
        <v>40.56666666666667</v>
      </c>
      <c r="J293" s="22">
        <f>SUMIF(продажи!N:N,клиенты!A293,продажи!K:K)</f>
        <v>1747</v>
      </c>
    </row>
    <row r="294" spans="1:10" hidden="1" x14ac:dyDescent="0.3">
      <c r="A294">
        <v>466</v>
      </c>
      <c r="B294" t="s">
        <v>777</v>
      </c>
      <c r="C294" t="s">
        <v>778</v>
      </c>
      <c r="D294" t="s">
        <v>193</v>
      </c>
      <c r="E294" s="1">
        <v>44772</v>
      </c>
      <c r="F294" t="str">
        <f t="shared" si="12"/>
        <v>+375</v>
      </c>
      <c r="G294" t="str">
        <f>INDEX('коды стран'!A:A,MATCH(F294,'коды стран'!B:B,0),1)</f>
        <v>Беларусь</v>
      </c>
      <c r="H294" t="str">
        <f t="shared" si="13"/>
        <v>Никитина</v>
      </c>
      <c r="I294" s="33">
        <f t="shared" ca="1" si="14"/>
        <v>37.833333333333336</v>
      </c>
      <c r="J294" s="22">
        <f>SUMIF(продажи!N:N,клиенты!A294,продажи!K:K)</f>
        <v>2048</v>
      </c>
    </row>
    <row r="295" spans="1:10" x14ac:dyDescent="0.3">
      <c r="A295">
        <v>453</v>
      </c>
      <c r="B295" t="s">
        <v>779</v>
      </c>
      <c r="C295" t="s">
        <v>780</v>
      </c>
      <c r="D295" t="s">
        <v>193</v>
      </c>
      <c r="E295" s="1">
        <v>44635</v>
      </c>
      <c r="F295" t="str">
        <f t="shared" si="12"/>
        <v>+7</v>
      </c>
      <c r="G295" t="str">
        <f>INDEX('коды стран'!A:A,MATCH(F295,'коды стран'!B:B,0),1)</f>
        <v>Россия</v>
      </c>
      <c r="H295" t="str">
        <f t="shared" si="13"/>
        <v>Богдан</v>
      </c>
      <c r="I295" s="33">
        <f t="shared" ca="1" si="14"/>
        <v>42.4</v>
      </c>
      <c r="J295" s="22">
        <f>SUMIF(продажи!N:N,клиенты!A295,продажи!K:K)</f>
        <v>797</v>
      </c>
    </row>
    <row r="296" spans="1:10" hidden="1" x14ac:dyDescent="0.3">
      <c r="A296">
        <v>368</v>
      </c>
      <c r="B296" t="s">
        <v>781</v>
      </c>
      <c r="C296" t="s">
        <v>782</v>
      </c>
      <c r="D296" t="s">
        <v>193</v>
      </c>
      <c r="E296" s="1">
        <v>44872</v>
      </c>
      <c r="F296" t="str">
        <f t="shared" si="12"/>
        <v>+998</v>
      </c>
      <c r="G296" t="str">
        <f>INDEX('коды стран'!A:A,MATCH(F296,'коды стран'!B:B,0),1)</f>
        <v>Узбекистан</v>
      </c>
      <c r="H296" t="str">
        <f t="shared" si="13"/>
        <v>Никодим</v>
      </c>
      <c r="I296" s="33">
        <f t="shared" ca="1" si="14"/>
        <v>34.5</v>
      </c>
      <c r="J296" s="22">
        <f>SUMIF(продажи!N:N,клиенты!A296,продажи!K:K)</f>
        <v>1989</v>
      </c>
    </row>
    <row r="297" spans="1:10" hidden="1" x14ac:dyDescent="0.3">
      <c r="A297">
        <v>12</v>
      </c>
      <c r="B297" t="s">
        <v>783</v>
      </c>
      <c r="C297" t="s">
        <v>784</v>
      </c>
      <c r="D297" t="s">
        <v>193</v>
      </c>
      <c r="E297" s="1">
        <v>44842</v>
      </c>
      <c r="F297" t="str">
        <f t="shared" si="12"/>
        <v>+375</v>
      </c>
      <c r="G297" t="str">
        <f>INDEX('коды стран'!A:A,MATCH(F297,'коды стран'!B:B,0),1)</f>
        <v>Беларусь</v>
      </c>
      <c r="H297" t="str">
        <f t="shared" si="13"/>
        <v>Никодим</v>
      </c>
      <c r="I297" s="33">
        <f t="shared" ca="1" si="14"/>
        <v>35.5</v>
      </c>
      <c r="J297" s="22">
        <f>SUMIF(продажи!N:N,клиенты!A297,продажи!K:K)</f>
        <v>1819</v>
      </c>
    </row>
    <row r="298" spans="1:10" x14ac:dyDescent="0.3">
      <c r="A298">
        <v>301</v>
      </c>
      <c r="B298" t="s">
        <v>785</v>
      </c>
      <c r="C298" t="s">
        <v>786</v>
      </c>
      <c r="D298" t="s">
        <v>193</v>
      </c>
      <c r="E298" s="1">
        <v>44714</v>
      </c>
      <c r="F298" t="str">
        <f t="shared" si="12"/>
        <v>+7</v>
      </c>
      <c r="G298" t="str">
        <f>INDEX('коды стран'!A:A,MATCH(F298,'коды стран'!B:B,0),1)</f>
        <v>Россия</v>
      </c>
      <c r="H298" t="str">
        <f t="shared" si="13"/>
        <v>Зинаида</v>
      </c>
      <c r="I298" s="33">
        <f t="shared" ca="1" si="14"/>
        <v>39.766666666666666</v>
      </c>
      <c r="J298" s="22">
        <f>SUMIF(продажи!N:N,клиенты!A298,продажи!K:K)</f>
        <v>844</v>
      </c>
    </row>
    <row r="299" spans="1:10" x14ac:dyDescent="0.3">
      <c r="A299">
        <v>290</v>
      </c>
      <c r="B299" t="s">
        <v>787</v>
      </c>
      <c r="C299" t="s">
        <v>788</v>
      </c>
      <c r="D299" t="s">
        <v>193</v>
      </c>
      <c r="E299" s="1">
        <v>44777</v>
      </c>
      <c r="F299" t="str">
        <f t="shared" si="12"/>
        <v>+7</v>
      </c>
      <c r="G299" t="str">
        <f>INDEX('коды стран'!A:A,MATCH(F299,'коды стран'!B:B,0),1)</f>
        <v>Россия</v>
      </c>
      <c r="H299" t="str">
        <f t="shared" si="13"/>
        <v>Николай</v>
      </c>
      <c r="I299" s="33">
        <f t="shared" ca="1" si="14"/>
        <v>37.666666666666664</v>
      </c>
      <c r="J299" s="22">
        <f>SUMIF(продажи!N:N,клиенты!A299,продажи!K:K)</f>
        <v>1146</v>
      </c>
    </row>
    <row r="300" spans="1:10" hidden="1" x14ac:dyDescent="0.3">
      <c r="A300">
        <v>220</v>
      </c>
      <c r="B300" t="s">
        <v>789</v>
      </c>
      <c r="C300" t="s">
        <v>790</v>
      </c>
      <c r="D300" t="s">
        <v>196</v>
      </c>
      <c r="E300" s="1">
        <v>44570</v>
      </c>
      <c r="F300" t="str">
        <f t="shared" si="12"/>
        <v>+380</v>
      </c>
      <c r="G300" t="str">
        <f>INDEX('коды стран'!A:A,MATCH(F300,'коды стран'!B:B,0),1)</f>
        <v>Украина</v>
      </c>
      <c r="H300" t="str">
        <f t="shared" si="13"/>
        <v>Николай</v>
      </c>
      <c r="I300" s="33">
        <f t="shared" ca="1" si="14"/>
        <v>44.56666666666667</v>
      </c>
      <c r="J300" s="22">
        <f>SUMIF(продажи!N:N,клиенты!A300,продажи!K:K)</f>
        <v>2229</v>
      </c>
    </row>
    <row r="301" spans="1:10" hidden="1" x14ac:dyDescent="0.3">
      <c r="A301">
        <v>216</v>
      </c>
      <c r="B301" t="s">
        <v>791</v>
      </c>
      <c r="C301" t="s">
        <v>792</v>
      </c>
      <c r="D301" t="s">
        <v>196</v>
      </c>
      <c r="E301" s="1">
        <v>44655</v>
      </c>
      <c r="F301" t="str">
        <f t="shared" si="12"/>
        <v>+992</v>
      </c>
      <c r="G301" t="str">
        <f>INDEX('коды стран'!A:A,MATCH(F301,'коды стран'!B:B,0),1)</f>
        <v>Таджикистан</v>
      </c>
      <c r="H301" t="str">
        <f t="shared" si="13"/>
        <v>Софон</v>
      </c>
      <c r="I301" s="33">
        <f t="shared" ca="1" si="14"/>
        <v>41.733333333333334</v>
      </c>
      <c r="J301" s="22">
        <f>SUMIF(продажи!N:N,клиенты!A301,продажи!K:K)</f>
        <v>1221</v>
      </c>
    </row>
    <row r="302" spans="1:10" hidden="1" x14ac:dyDescent="0.3">
      <c r="A302">
        <v>138</v>
      </c>
      <c r="B302" t="s">
        <v>793</v>
      </c>
      <c r="C302" t="s">
        <v>794</v>
      </c>
      <c r="D302" t="s">
        <v>193</v>
      </c>
      <c r="E302" s="1">
        <v>44723</v>
      </c>
      <c r="F302" t="str">
        <f t="shared" si="12"/>
        <v>+380</v>
      </c>
      <c r="G302" t="str">
        <f>INDEX('коды стран'!A:A,MATCH(F302,'коды стран'!B:B,0),1)</f>
        <v>Украина</v>
      </c>
      <c r="H302" t="str">
        <f t="shared" si="13"/>
        <v>Нинель</v>
      </c>
      <c r="I302" s="33">
        <f t="shared" ca="1" si="14"/>
        <v>39.466666666666669</v>
      </c>
      <c r="J302" s="22">
        <f>SUMIF(продажи!N:N,клиенты!A302,продажи!K:K)</f>
        <v>1084</v>
      </c>
    </row>
    <row r="303" spans="1:10" hidden="1" x14ac:dyDescent="0.3">
      <c r="A303">
        <v>397</v>
      </c>
      <c r="B303" t="s">
        <v>795</v>
      </c>
      <c r="C303" t="s">
        <v>796</v>
      </c>
      <c r="D303" t="s">
        <v>196</v>
      </c>
      <c r="E303" s="1">
        <v>44728</v>
      </c>
      <c r="F303" t="str">
        <f t="shared" si="12"/>
        <v>+375</v>
      </c>
      <c r="G303" t="str">
        <f>INDEX('коды стран'!A:A,MATCH(F303,'коды стран'!B:B,0),1)</f>
        <v>Беларусь</v>
      </c>
      <c r="H303" t="str">
        <f t="shared" si="13"/>
        <v>Нинель</v>
      </c>
      <c r="I303" s="33">
        <f t="shared" ca="1" si="14"/>
        <v>39.299999999999997</v>
      </c>
      <c r="J303" s="22">
        <f>SUMIF(продажи!N:N,клиенты!A303,продажи!K:K)</f>
        <v>2145</v>
      </c>
    </row>
    <row r="304" spans="1:10" hidden="1" x14ac:dyDescent="0.3">
      <c r="A304">
        <v>201</v>
      </c>
      <c r="B304" t="s">
        <v>797</v>
      </c>
      <c r="C304" t="s">
        <v>798</v>
      </c>
      <c r="D304" t="s">
        <v>193</v>
      </c>
      <c r="E304" s="1">
        <v>44843</v>
      </c>
      <c r="F304" t="str">
        <f t="shared" si="12"/>
        <v>+992</v>
      </c>
      <c r="G304" t="str">
        <f>INDEX('коды стран'!A:A,MATCH(F304,'коды стран'!B:B,0),1)</f>
        <v>Таджикистан</v>
      </c>
      <c r="H304" t="str">
        <f t="shared" si="13"/>
        <v>Ростислав</v>
      </c>
      <c r="I304" s="33">
        <f t="shared" ca="1" si="14"/>
        <v>35.466666666666669</v>
      </c>
      <c r="J304" s="22">
        <f>SUMIF(продажи!N:N,клиенты!A304,продажи!K:K)</f>
        <v>1367</v>
      </c>
    </row>
    <row r="305" spans="1:10" hidden="1" x14ac:dyDescent="0.3">
      <c r="A305">
        <v>320</v>
      </c>
      <c r="B305" t="s">
        <v>799</v>
      </c>
      <c r="C305" t="s">
        <v>800</v>
      </c>
      <c r="D305" t="s">
        <v>196</v>
      </c>
      <c r="E305" s="1">
        <v>44869</v>
      </c>
      <c r="F305" t="str">
        <f t="shared" si="12"/>
        <v>+375</v>
      </c>
      <c r="G305" t="str">
        <f>INDEX('коды стран'!A:A,MATCH(F305,'коды стран'!B:B,0),1)</f>
        <v>Беларусь</v>
      </c>
      <c r="H305" t="str">
        <f t="shared" si="13"/>
        <v>Ия</v>
      </c>
      <c r="I305" s="33">
        <f t="shared" ca="1" si="14"/>
        <v>34.6</v>
      </c>
      <c r="J305" s="22">
        <f>SUMIF(продажи!N:N,клиенты!A305,продажи!K:K)</f>
        <v>1928</v>
      </c>
    </row>
    <row r="306" spans="1:10" hidden="1" x14ac:dyDescent="0.3">
      <c r="A306">
        <v>481</v>
      </c>
      <c r="B306" t="s">
        <v>801</v>
      </c>
      <c r="C306" t="s">
        <v>802</v>
      </c>
      <c r="D306" t="s">
        <v>193</v>
      </c>
      <c r="E306" s="1">
        <v>44756</v>
      </c>
      <c r="F306" t="str">
        <f t="shared" si="12"/>
        <v>+375</v>
      </c>
      <c r="G306" t="str">
        <f>INDEX('коды стран'!A:A,MATCH(F306,'коды стран'!B:B,0),1)</f>
        <v>Беларусь</v>
      </c>
      <c r="H306" t="str">
        <f t="shared" si="13"/>
        <v>Лидия</v>
      </c>
      <c r="I306" s="33">
        <f t="shared" ca="1" si="14"/>
        <v>38.366666666666667</v>
      </c>
      <c r="J306" s="22">
        <f>SUMIF(продажи!N:N,клиенты!A306,продажи!K:K)</f>
        <v>2576</v>
      </c>
    </row>
    <row r="307" spans="1:10" x14ac:dyDescent="0.3">
      <c r="A307">
        <v>116</v>
      </c>
      <c r="B307" t="s">
        <v>803</v>
      </c>
      <c r="C307" t="s">
        <v>804</v>
      </c>
      <c r="D307" t="s">
        <v>196</v>
      </c>
      <c r="E307" s="1">
        <v>44643</v>
      </c>
      <c r="F307" t="str">
        <f t="shared" si="12"/>
        <v>+7</v>
      </c>
      <c r="G307" t="str">
        <f>INDEX('коды стран'!A:A,MATCH(F307,'коды стран'!B:B,0),1)</f>
        <v>Россия</v>
      </c>
      <c r="H307" t="str">
        <f t="shared" si="13"/>
        <v>Вера</v>
      </c>
      <c r="I307" s="33">
        <f t="shared" ca="1" si="14"/>
        <v>42.133333333333333</v>
      </c>
      <c r="J307" s="22">
        <f>SUMIF(продажи!N:N,клиенты!A307,продажи!K:K)</f>
        <v>2303</v>
      </c>
    </row>
    <row r="308" spans="1:10" x14ac:dyDescent="0.3">
      <c r="A308">
        <v>464</v>
      </c>
      <c r="B308" t="s">
        <v>805</v>
      </c>
      <c r="C308" t="s">
        <v>806</v>
      </c>
      <c r="D308" t="s">
        <v>196</v>
      </c>
      <c r="E308" s="1">
        <v>44827</v>
      </c>
      <c r="F308" t="str">
        <f t="shared" si="12"/>
        <v>+7</v>
      </c>
      <c r="G308" t="str">
        <f>INDEX('коды стран'!A:A,MATCH(F308,'коды стран'!B:B,0),1)</f>
        <v>Россия</v>
      </c>
      <c r="H308" t="str">
        <f t="shared" si="13"/>
        <v>Ольга</v>
      </c>
      <c r="I308" s="33">
        <f t="shared" ca="1" si="14"/>
        <v>36</v>
      </c>
      <c r="J308" s="22">
        <f>SUMIF(продажи!N:N,клиенты!A308,продажи!K:K)</f>
        <v>568</v>
      </c>
    </row>
    <row r="309" spans="1:10" hidden="1" x14ac:dyDescent="0.3">
      <c r="A309">
        <v>105</v>
      </c>
      <c r="B309" t="s">
        <v>807</v>
      </c>
      <c r="C309" t="s">
        <v>808</v>
      </c>
      <c r="D309" t="s">
        <v>193</v>
      </c>
      <c r="E309" s="1">
        <v>44918</v>
      </c>
      <c r="F309" t="str">
        <f t="shared" si="12"/>
        <v>+998</v>
      </c>
      <c r="G309" t="str">
        <f>INDEX('коды стран'!A:A,MATCH(F309,'коды стран'!B:B,0),1)</f>
        <v>Узбекистан</v>
      </c>
      <c r="H309" t="str">
        <f t="shared" si="13"/>
        <v>Зоя</v>
      </c>
      <c r="I309" s="33">
        <f t="shared" ca="1" si="14"/>
        <v>32.966666666666669</v>
      </c>
      <c r="J309" s="22">
        <f>SUMIF(продажи!N:N,клиенты!A309,продажи!K:K)</f>
        <v>3289</v>
      </c>
    </row>
    <row r="310" spans="1:10" hidden="1" x14ac:dyDescent="0.3">
      <c r="A310">
        <v>299</v>
      </c>
      <c r="B310" t="s">
        <v>809</v>
      </c>
      <c r="C310" t="s">
        <v>810</v>
      </c>
      <c r="D310" t="s">
        <v>196</v>
      </c>
      <c r="E310" s="1">
        <v>44666</v>
      </c>
      <c r="F310" t="str">
        <f t="shared" si="12"/>
        <v>+380</v>
      </c>
      <c r="G310" t="str">
        <f>INDEX('коды стран'!A:A,MATCH(F310,'коды стран'!B:B,0),1)</f>
        <v>Украина</v>
      </c>
      <c r="H310" t="str">
        <f t="shared" si="13"/>
        <v>Анисим</v>
      </c>
      <c r="I310" s="33">
        <f t="shared" ca="1" si="14"/>
        <v>41.366666666666667</v>
      </c>
      <c r="J310" s="22">
        <f>SUMIF(продажи!N:N,клиенты!A310,продажи!K:K)</f>
        <v>1222</v>
      </c>
    </row>
    <row r="311" spans="1:10" x14ac:dyDescent="0.3">
      <c r="A311">
        <v>242</v>
      </c>
      <c r="B311" t="s">
        <v>811</v>
      </c>
      <c r="C311" t="s">
        <v>812</v>
      </c>
      <c r="D311" t="s">
        <v>196</v>
      </c>
      <c r="E311" s="1">
        <v>44747</v>
      </c>
      <c r="F311" t="str">
        <f t="shared" si="12"/>
        <v>+7</v>
      </c>
      <c r="G311" t="str">
        <f>INDEX('коды стран'!A:A,MATCH(F311,'коды стран'!B:B,0),1)</f>
        <v>Россия</v>
      </c>
      <c r="H311" t="str">
        <f t="shared" si="13"/>
        <v>Октябрина</v>
      </c>
      <c r="I311" s="33">
        <f t="shared" ca="1" si="14"/>
        <v>38.666666666666664</v>
      </c>
      <c r="J311" s="22">
        <f>SUMIF(продажи!N:N,клиенты!A311,продажи!K:K)</f>
        <v>2637</v>
      </c>
    </row>
    <row r="312" spans="1:10" hidden="1" x14ac:dyDescent="0.3">
      <c r="A312">
        <v>461</v>
      </c>
      <c r="B312" t="s">
        <v>813</v>
      </c>
      <c r="C312" t="s">
        <v>814</v>
      </c>
      <c r="D312" t="s">
        <v>193</v>
      </c>
      <c r="E312" s="1">
        <v>44667</v>
      </c>
      <c r="F312" t="str">
        <f t="shared" si="12"/>
        <v>+998</v>
      </c>
      <c r="G312" t="str">
        <f>INDEX('коды стран'!A:A,MATCH(F312,'коды стран'!B:B,0),1)</f>
        <v>Узбекистан</v>
      </c>
      <c r="H312" t="str">
        <f t="shared" si="13"/>
        <v>Олимпиада</v>
      </c>
      <c r="I312" s="33">
        <f t="shared" ca="1" si="14"/>
        <v>41.333333333333336</v>
      </c>
      <c r="J312" s="22">
        <f>SUMIF(продажи!N:N,клиенты!A312,продажи!K:K)</f>
        <v>386</v>
      </c>
    </row>
    <row r="313" spans="1:10" hidden="1" x14ac:dyDescent="0.3">
      <c r="A313">
        <v>488</v>
      </c>
      <c r="B313" t="s">
        <v>815</v>
      </c>
      <c r="C313" t="s">
        <v>816</v>
      </c>
      <c r="D313" t="s">
        <v>193</v>
      </c>
      <c r="E313" s="1">
        <v>44738</v>
      </c>
      <c r="F313" t="str">
        <f t="shared" si="12"/>
        <v>+375</v>
      </c>
      <c r="G313" t="str">
        <f>INDEX('коды стран'!A:A,MATCH(F313,'коды стран'!B:B,0),1)</f>
        <v>Беларусь</v>
      </c>
      <c r="H313" t="str">
        <f t="shared" si="13"/>
        <v>Ольга</v>
      </c>
      <c r="I313" s="33">
        <f t="shared" ca="1" si="14"/>
        <v>38.966666666666669</v>
      </c>
      <c r="J313" s="22">
        <f>SUMIF(продажи!N:N,клиенты!A313,продажи!K:K)</f>
        <v>1264</v>
      </c>
    </row>
    <row r="314" spans="1:10" hidden="1" x14ac:dyDescent="0.3">
      <c r="A314">
        <v>370</v>
      </c>
      <c r="B314" t="s">
        <v>817</v>
      </c>
      <c r="C314" t="s">
        <v>818</v>
      </c>
      <c r="D314" t="s">
        <v>193</v>
      </c>
      <c r="E314" s="1">
        <v>44726</v>
      </c>
      <c r="F314" t="str">
        <f t="shared" si="12"/>
        <v>+992</v>
      </c>
      <c r="G314" t="str">
        <f>INDEX('коды стран'!A:A,MATCH(F314,'коды стран'!B:B,0),1)</f>
        <v>Таджикистан</v>
      </c>
      <c r="H314" t="str">
        <f t="shared" si="13"/>
        <v>Кира</v>
      </c>
      <c r="I314" s="33">
        <f t="shared" ca="1" si="14"/>
        <v>39.366666666666667</v>
      </c>
      <c r="J314" s="22">
        <f>SUMIF(продажи!N:N,клиенты!A314,продажи!K:K)</f>
        <v>2106</v>
      </c>
    </row>
    <row r="315" spans="1:10" hidden="1" x14ac:dyDescent="0.3">
      <c r="A315">
        <v>335</v>
      </c>
      <c r="B315" t="s">
        <v>819</v>
      </c>
      <c r="C315" t="s">
        <v>820</v>
      </c>
      <c r="D315" t="s">
        <v>196</v>
      </c>
      <c r="E315" s="1">
        <v>44619</v>
      </c>
      <c r="F315" t="str">
        <f t="shared" si="12"/>
        <v>+998</v>
      </c>
      <c r="G315" t="str">
        <f>INDEX('коды стран'!A:A,MATCH(F315,'коды стран'!B:B,0),1)</f>
        <v>Узбекистан</v>
      </c>
      <c r="H315" t="str">
        <f t="shared" si="13"/>
        <v>Светозар</v>
      </c>
      <c r="I315" s="33">
        <f t="shared" ca="1" si="14"/>
        <v>42.93333333333333</v>
      </c>
      <c r="J315" s="22">
        <f>SUMIF(продажи!N:N,клиенты!A315,продажи!K:K)</f>
        <v>3908</v>
      </c>
    </row>
    <row r="316" spans="1:10" hidden="1" x14ac:dyDescent="0.3">
      <c r="A316">
        <v>150</v>
      </c>
      <c r="B316" t="s">
        <v>821</v>
      </c>
      <c r="C316" t="s">
        <v>822</v>
      </c>
      <c r="D316" t="s">
        <v>196</v>
      </c>
      <c r="E316" s="1">
        <v>44622</v>
      </c>
      <c r="F316" t="str">
        <f t="shared" si="12"/>
        <v>+998</v>
      </c>
      <c r="G316" t="str">
        <f>INDEX('коды стран'!A:A,MATCH(F316,'коды стран'!B:B,0),1)</f>
        <v>Узбекистан</v>
      </c>
      <c r="H316" t="str">
        <f t="shared" si="13"/>
        <v>Евгения</v>
      </c>
      <c r="I316" s="33">
        <f t="shared" ca="1" si="14"/>
        <v>42.833333333333336</v>
      </c>
      <c r="J316" s="22">
        <f>SUMIF(продажи!N:N,клиенты!A316,продажи!K:K)</f>
        <v>1190</v>
      </c>
    </row>
    <row r="317" spans="1:10" hidden="1" x14ac:dyDescent="0.3">
      <c r="A317">
        <v>42</v>
      </c>
      <c r="B317" t="s">
        <v>823</v>
      </c>
      <c r="C317" t="s">
        <v>824</v>
      </c>
      <c r="D317" t="s">
        <v>193</v>
      </c>
      <c r="E317" s="1">
        <v>44783</v>
      </c>
      <c r="F317" t="str">
        <f t="shared" si="12"/>
        <v>+992</v>
      </c>
      <c r="G317" t="str">
        <f>INDEX('коды стран'!A:A,MATCH(F317,'коды стран'!B:B,0),1)</f>
        <v>Таджикистан</v>
      </c>
      <c r="H317" t="str">
        <f t="shared" si="13"/>
        <v>Панфил</v>
      </c>
      <c r="I317" s="33">
        <f t="shared" ca="1" si="14"/>
        <v>37.466666666666669</v>
      </c>
      <c r="J317" s="22">
        <f>SUMIF(продажи!N:N,клиенты!A317,продажи!K:K)</f>
        <v>6110</v>
      </c>
    </row>
    <row r="318" spans="1:10" hidden="1" x14ac:dyDescent="0.3">
      <c r="A318">
        <v>402</v>
      </c>
      <c r="B318" t="s">
        <v>825</v>
      </c>
      <c r="C318" t="s">
        <v>826</v>
      </c>
      <c r="D318" t="s">
        <v>193</v>
      </c>
      <c r="E318" s="1">
        <v>44742</v>
      </c>
      <c r="F318" t="str">
        <f t="shared" si="12"/>
        <v>+998</v>
      </c>
      <c r="G318" t="str">
        <f>INDEX('коды стран'!A:A,MATCH(F318,'коды стран'!B:B,0),1)</f>
        <v>Узбекистан</v>
      </c>
      <c r="H318" t="str">
        <f t="shared" si="13"/>
        <v>Пахом</v>
      </c>
      <c r="I318" s="33">
        <f t="shared" ca="1" si="14"/>
        <v>38.833333333333336</v>
      </c>
      <c r="J318" s="22">
        <f>SUMIF(продажи!N:N,клиенты!A318,продажи!K:K)</f>
        <v>2388</v>
      </c>
    </row>
    <row r="319" spans="1:10" hidden="1" x14ac:dyDescent="0.3">
      <c r="A319">
        <v>56</v>
      </c>
      <c r="B319" t="s">
        <v>827</v>
      </c>
      <c r="C319" t="s">
        <v>828</v>
      </c>
      <c r="D319" t="s">
        <v>196</v>
      </c>
      <c r="E319" s="1">
        <v>44662</v>
      </c>
      <c r="F319" t="str">
        <f t="shared" si="12"/>
        <v>+992</v>
      </c>
      <c r="G319" t="str">
        <f>INDEX('коды стран'!A:A,MATCH(F319,'коды стран'!B:B,0),1)</f>
        <v>Таджикистан</v>
      </c>
      <c r="H319" t="str">
        <f t="shared" si="13"/>
        <v>Пелагея</v>
      </c>
      <c r="I319" s="33">
        <f t="shared" ca="1" si="14"/>
        <v>41.5</v>
      </c>
      <c r="J319" s="22">
        <f>SUMIF(продажи!N:N,клиенты!A319,продажи!K:K)</f>
        <v>2450</v>
      </c>
    </row>
    <row r="320" spans="1:10" hidden="1" x14ac:dyDescent="0.3">
      <c r="A320">
        <v>449</v>
      </c>
      <c r="B320" t="s">
        <v>829</v>
      </c>
      <c r="C320" t="s">
        <v>830</v>
      </c>
      <c r="D320" t="s">
        <v>196</v>
      </c>
      <c r="E320" s="1">
        <v>44645</v>
      </c>
      <c r="F320" t="str">
        <f t="shared" si="12"/>
        <v>+992</v>
      </c>
      <c r="G320" t="str">
        <f>INDEX('коды стран'!A:A,MATCH(F320,'коды стран'!B:B,0),1)</f>
        <v>Таджикистан</v>
      </c>
      <c r="H320" t="str">
        <f t="shared" si="13"/>
        <v>Измаил</v>
      </c>
      <c r="I320" s="33">
        <f t="shared" ca="1" si="14"/>
        <v>42.06666666666667</v>
      </c>
      <c r="J320" s="22">
        <f>SUMIF(продажи!N:N,клиенты!A320,продажи!K:K)</f>
        <v>1455</v>
      </c>
    </row>
    <row r="321" spans="1:10" x14ac:dyDescent="0.3">
      <c r="A321">
        <v>196</v>
      </c>
      <c r="B321" t="s">
        <v>831</v>
      </c>
      <c r="C321" t="s">
        <v>832</v>
      </c>
      <c r="D321" t="s">
        <v>193</v>
      </c>
      <c r="E321" s="1">
        <v>44835</v>
      </c>
      <c r="F321" t="str">
        <f t="shared" si="12"/>
        <v>+7</v>
      </c>
      <c r="G321" t="str">
        <f>INDEX('коды стран'!A:A,MATCH(F321,'коды стран'!B:B,0),1)</f>
        <v>Россия</v>
      </c>
      <c r="H321" t="str">
        <f t="shared" si="13"/>
        <v>Майя</v>
      </c>
      <c r="I321" s="33">
        <f t="shared" ca="1" si="14"/>
        <v>35.733333333333334</v>
      </c>
      <c r="J321" s="22">
        <f>SUMIF(продажи!N:N,клиенты!A321,продажи!K:K)</f>
        <v>2675</v>
      </c>
    </row>
    <row r="322" spans="1:10" x14ac:dyDescent="0.3">
      <c r="A322">
        <v>131</v>
      </c>
      <c r="B322" t="s">
        <v>833</v>
      </c>
      <c r="C322" t="s">
        <v>834</v>
      </c>
      <c r="D322" t="s">
        <v>193</v>
      </c>
      <c r="E322" s="1">
        <v>44693</v>
      </c>
      <c r="F322" t="str">
        <f t="shared" ref="F322:F385" si="15">LEFT(B322, SEARCH(" ",B322)-1)</f>
        <v>+7</v>
      </c>
      <c r="G322" t="str">
        <f>INDEX('коды стран'!A:A,MATCH(F322,'коды стран'!B:B,0),1)</f>
        <v>Россия</v>
      </c>
      <c r="H322" t="str">
        <f t="shared" ref="H322:H385" si="16">IF(OR(ISNUMBER(SEARCH("г-н", C322)), ISNUMBER(SEARCH("г-жа", C322)), ISNUMBER(SEARCH("тов.", C322))),
MID(C322, SEARCH(" ", C322, SEARCH(" ", C322) + 1) + 1, SEARCH(" ", C322 &amp; " ", SEARCH(" ", C322, SEARCH(" ", C322) + 1) + 1) - SEARCH(" ", C322, SEARCH(" ", C322) + 1) - 1),
IF(OR(RIGHT(LEFT(C322, SEARCH(" ", C322) - 1), 3) = "ова", RIGHT(LEFT(C322, SEARCH(" ", C322) - 1), 2) = "ев", RIGHT(LEFT(C322, SEARCH(" ", C322) - 1), 3) = "ева", RIGHT(LEFT(C322, SEARCH(" ", C322) - 1), 2) = "ов"),
MID(C322, SEARCH(" ", C322) + 1, SEARCH(" ", C322 &amp; " ", SEARCH(" ", C322) + 1) - SEARCH(" ", C322) - 1),
LEFT(C322, SEARCH(" ", C322) - 1)))</f>
        <v>Полина</v>
      </c>
      <c r="I322" s="33">
        <f t="shared" ref="I322:I385" ca="1" si="17">(TODAY()-E322)/30</f>
        <v>40.466666666666669</v>
      </c>
      <c r="J322" s="22">
        <f>SUMIF(продажи!N:N,клиенты!A322,продажи!K:K)</f>
        <v>190</v>
      </c>
    </row>
    <row r="323" spans="1:10" hidden="1" x14ac:dyDescent="0.3">
      <c r="A323">
        <v>318</v>
      </c>
      <c r="B323" t="s">
        <v>835</v>
      </c>
      <c r="C323" t="s">
        <v>836</v>
      </c>
      <c r="D323" t="s">
        <v>193</v>
      </c>
      <c r="E323" s="1">
        <v>44892</v>
      </c>
      <c r="F323" t="str">
        <f t="shared" si="15"/>
        <v>+998</v>
      </c>
      <c r="G323" t="str">
        <f>INDEX('коды стран'!A:A,MATCH(F323,'коды стран'!B:B,0),1)</f>
        <v>Узбекистан</v>
      </c>
      <c r="H323" t="str">
        <f t="shared" si="16"/>
        <v>Боян</v>
      </c>
      <c r="I323" s="33">
        <f t="shared" ca="1" si="17"/>
        <v>33.833333333333336</v>
      </c>
      <c r="J323" s="22">
        <f>SUMIF(продажи!N:N,клиенты!A323,продажи!K:K)</f>
        <v>4778</v>
      </c>
    </row>
    <row r="324" spans="1:10" hidden="1" x14ac:dyDescent="0.3">
      <c r="A324">
        <v>306</v>
      </c>
      <c r="B324" t="s">
        <v>837</v>
      </c>
      <c r="C324" t="s">
        <v>838</v>
      </c>
      <c r="D324" t="s">
        <v>193</v>
      </c>
      <c r="E324" s="1">
        <v>44872</v>
      </c>
      <c r="F324" t="str">
        <f t="shared" si="15"/>
        <v>+380</v>
      </c>
      <c r="G324" t="str">
        <f>INDEX('коды стран'!A:A,MATCH(F324,'коды стран'!B:B,0),1)</f>
        <v>Украина</v>
      </c>
      <c r="H324" t="str">
        <f t="shared" si="16"/>
        <v>Силантий</v>
      </c>
      <c r="I324" s="33">
        <f t="shared" ca="1" si="17"/>
        <v>34.5</v>
      </c>
      <c r="J324" s="22">
        <f>SUMIF(продажи!N:N,клиенты!A324,продажи!K:K)</f>
        <v>2276</v>
      </c>
    </row>
    <row r="325" spans="1:10" x14ac:dyDescent="0.3">
      <c r="A325">
        <v>287</v>
      </c>
      <c r="B325" t="s">
        <v>839</v>
      </c>
      <c r="C325" t="s">
        <v>840</v>
      </c>
      <c r="D325" t="s">
        <v>193</v>
      </c>
      <c r="E325" s="1">
        <v>44608</v>
      </c>
      <c r="F325" t="str">
        <f t="shared" si="15"/>
        <v>+7</v>
      </c>
      <c r="G325" t="str">
        <f>INDEX('коды стран'!A:A,MATCH(F325,'коды стран'!B:B,0),1)</f>
        <v>Россия</v>
      </c>
      <c r="H325" t="str">
        <f t="shared" si="16"/>
        <v>Анжела</v>
      </c>
      <c r="I325" s="33">
        <f t="shared" ca="1" si="17"/>
        <v>43.3</v>
      </c>
      <c r="J325" s="22">
        <f>SUMIF(продажи!N:N,клиенты!A325,продажи!K:K)</f>
        <v>4206</v>
      </c>
    </row>
    <row r="326" spans="1:10" x14ac:dyDescent="0.3">
      <c r="A326">
        <v>485</v>
      </c>
      <c r="B326" t="s">
        <v>841</v>
      </c>
      <c r="C326" t="s">
        <v>842</v>
      </c>
      <c r="D326" t="s">
        <v>196</v>
      </c>
      <c r="E326" s="1">
        <v>44723</v>
      </c>
      <c r="F326" t="str">
        <f t="shared" si="15"/>
        <v>+7</v>
      </c>
      <c r="G326" t="str">
        <f>INDEX('коды стран'!A:A,MATCH(F326,'коды стран'!B:B,0),1)</f>
        <v>Россия</v>
      </c>
      <c r="H326" t="str">
        <f t="shared" si="16"/>
        <v>Творимир</v>
      </c>
      <c r="I326" s="33">
        <f t="shared" ca="1" si="17"/>
        <v>39.466666666666669</v>
      </c>
      <c r="J326" s="22">
        <f>SUMIF(продажи!N:N,клиенты!A326,продажи!K:K)</f>
        <v>398</v>
      </c>
    </row>
    <row r="327" spans="1:10" x14ac:dyDescent="0.3">
      <c r="A327">
        <v>1</v>
      </c>
      <c r="B327" t="s">
        <v>843</v>
      </c>
      <c r="C327" t="s">
        <v>844</v>
      </c>
      <c r="D327" t="s">
        <v>193</v>
      </c>
      <c r="E327" s="1">
        <v>44585</v>
      </c>
      <c r="F327" t="str">
        <f t="shared" si="15"/>
        <v>+7</v>
      </c>
      <c r="G327" t="str">
        <f>INDEX('коды стран'!A:A,MATCH(F327,'коды стран'!B:B,0),1)</f>
        <v>Россия</v>
      </c>
      <c r="H327" t="str">
        <f t="shared" si="16"/>
        <v>Потап</v>
      </c>
      <c r="I327" s="33">
        <f t="shared" ca="1" si="17"/>
        <v>44.06666666666667</v>
      </c>
      <c r="J327" s="22">
        <f>SUMIF(продажи!N:N,клиенты!A327,продажи!K:K)</f>
        <v>1847</v>
      </c>
    </row>
    <row r="328" spans="1:10" hidden="1" x14ac:dyDescent="0.3">
      <c r="A328">
        <v>438</v>
      </c>
      <c r="B328" t="s">
        <v>845</v>
      </c>
      <c r="C328" t="s">
        <v>846</v>
      </c>
      <c r="D328" t="s">
        <v>193</v>
      </c>
      <c r="E328" s="1">
        <v>44693</v>
      </c>
      <c r="F328" t="str">
        <f t="shared" si="15"/>
        <v>+998</v>
      </c>
      <c r="G328" t="str">
        <f>INDEX('коды стран'!A:A,MATCH(F328,'коды стран'!B:B,0),1)</f>
        <v>Узбекистан</v>
      </c>
      <c r="H328" t="str">
        <f t="shared" si="16"/>
        <v>Прасковья</v>
      </c>
      <c r="I328" s="33">
        <f t="shared" ca="1" si="17"/>
        <v>40.466666666666669</v>
      </c>
      <c r="J328" s="22">
        <f>SUMIF(продажи!N:N,клиенты!A328,продажи!K:K)</f>
        <v>1100</v>
      </c>
    </row>
    <row r="329" spans="1:10" hidden="1" x14ac:dyDescent="0.3">
      <c r="A329">
        <v>323</v>
      </c>
      <c r="B329" t="s">
        <v>847</v>
      </c>
      <c r="C329" t="s">
        <v>848</v>
      </c>
      <c r="D329" t="s">
        <v>193</v>
      </c>
      <c r="E329" s="1">
        <v>44821</v>
      </c>
      <c r="F329" t="str">
        <f t="shared" si="15"/>
        <v>+992</v>
      </c>
      <c r="G329" t="str">
        <f>INDEX('коды стран'!A:A,MATCH(F329,'коды стран'!B:B,0),1)</f>
        <v>Таджикистан</v>
      </c>
      <c r="H329" t="str">
        <f t="shared" si="16"/>
        <v>Прасковья</v>
      </c>
      <c r="I329" s="33">
        <f t="shared" ca="1" si="17"/>
        <v>36.200000000000003</v>
      </c>
      <c r="J329" s="22">
        <f>SUMIF(продажи!N:N,клиенты!A329,продажи!K:K)</f>
        <v>4995</v>
      </c>
    </row>
    <row r="330" spans="1:10" x14ac:dyDescent="0.3">
      <c r="A330">
        <v>114</v>
      </c>
      <c r="B330" t="s">
        <v>849</v>
      </c>
      <c r="C330" t="s">
        <v>850</v>
      </c>
      <c r="D330" t="s">
        <v>193</v>
      </c>
      <c r="E330" s="1">
        <v>44889</v>
      </c>
      <c r="F330" t="str">
        <f t="shared" si="15"/>
        <v>+7</v>
      </c>
      <c r="G330" t="str">
        <f>INDEX('коды стран'!A:A,MATCH(F330,'коды стран'!B:B,0),1)</f>
        <v>Россия</v>
      </c>
      <c r="H330" t="str">
        <f t="shared" si="16"/>
        <v>Прокл</v>
      </c>
      <c r="I330" s="33">
        <f t="shared" ca="1" si="17"/>
        <v>33.93333333333333</v>
      </c>
      <c r="J330" s="22">
        <f>SUMIF(продажи!N:N,клиенты!A330,продажи!K:K)</f>
        <v>1105</v>
      </c>
    </row>
    <row r="331" spans="1:10" x14ac:dyDescent="0.3">
      <c r="A331">
        <v>206</v>
      </c>
      <c r="B331" t="s">
        <v>851</v>
      </c>
      <c r="C331" t="s">
        <v>852</v>
      </c>
      <c r="D331" t="s">
        <v>196</v>
      </c>
      <c r="E331" s="1">
        <v>44568</v>
      </c>
      <c r="F331" t="str">
        <f t="shared" si="15"/>
        <v>+7</v>
      </c>
      <c r="G331" t="str">
        <f>INDEX('коды стран'!A:A,MATCH(F331,'коды стран'!B:B,0),1)</f>
        <v>Россия</v>
      </c>
      <c r="H331" t="str">
        <f t="shared" si="16"/>
        <v>Радислав</v>
      </c>
      <c r="I331" s="33">
        <f t="shared" ca="1" si="17"/>
        <v>44.633333333333333</v>
      </c>
      <c r="J331" s="22">
        <f>SUMIF(продажи!N:N,клиенты!A331,продажи!K:K)</f>
        <v>896</v>
      </c>
    </row>
    <row r="332" spans="1:10" hidden="1" x14ac:dyDescent="0.3">
      <c r="A332">
        <v>381</v>
      </c>
      <c r="B332" t="s">
        <v>853</v>
      </c>
      <c r="C332" t="s">
        <v>854</v>
      </c>
      <c r="D332" t="s">
        <v>196</v>
      </c>
      <c r="E332" s="1">
        <v>44714</v>
      </c>
      <c r="F332" t="str">
        <f t="shared" si="15"/>
        <v>+998</v>
      </c>
      <c r="G332" t="str">
        <f>INDEX('коды стран'!A:A,MATCH(F332,'коды стран'!B:B,0),1)</f>
        <v>Узбекистан</v>
      </c>
      <c r="H332" t="str">
        <f t="shared" si="16"/>
        <v>Раиса</v>
      </c>
      <c r="I332" s="33">
        <f t="shared" ca="1" si="17"/>
        <v>39.766666666666666</v>
      </c>
      <c r="J332" s="22">
        <f>SUMIF(продажи!N:N,клиенты!A332,продажи!K:K)</f>
        <v>3158</v>
      </c>
    </row>
    <row r="333" spans="1:10" hidden="1" x14ac:dyDescent="0.3">
      <c r="A333">
        <v>330</v>
      </c>
      <c r="B333" t="s">
        <v>855</v>
      </c>
      <c r="C333" t="s">
        <v>856</v>
      </c>
      <c r="D333" t="s">
        <v>196</v>
      </c>
      <c r="E333" s="1">
        <v>44815</v>
      </c>
      <c r="F333" t="str">
        <f t="shared" si="15"/>
        <v>+998</v>
      </c>
      <c r="G333" t="str">
        <f>INDEX('коды стран'!A:A,MATCH(F333,'коды стран'!B:B,0),1)</f>
        <v>Узбекистан</v>
      </c>
      <c r="H333" t="str">
        <f t="shared" si="16"/>
        <v>Ратибор</v>
      </c>
      <c r="I333" s="33">
        <f t="shared" ca="1" si="17"/>
        <v>36.4</v>
      </c>
      <c r="J333" s="22">
        <f>SUMIF(продажи!N:N,клиенты!A333,продажи!K:K)</f>
        <v>1942</v>
      </c>
    </row>
    <row r="334" spans="1:10" hidden="1" x14ac:dyDescent="0.3">
      <c r="A334">
        <v>64</v>
      </c>
      <c r="B334" t="s">
        <v>857</v>
      </c>
      <c r="C334" t="s">
        <v>858</v>
      </c>
      <c r="D334" t="s">
        <v>193</v>
      </c>
      <c r="E334" s="1">
        <v>44707</v>
      </c>
      <c r="F334" t="str">
        <f t="shared" si="15"/>
        <v>+998</v>
      </c>
      <c r="G334" t="str">
        <f>INDEX('коды стран'!A:A,MATCH(F334,'коды стран'!B:B,0),1)</f>
        <v>Узбекистан</v>
      </c>
      <c r="H334" t="str">
        <f t="shared" si="16"/>
        <v>Ратибор</v>
      </c>
      <c r="I334" s="33">
        <f t="shared" ca="1" si="17"/>
        <v>40</v>
      </c>
      <c r="J334" s="22">
        <f>SUMIF(продажи!N:N,клиенты!A334,продажи!K:K)</f>
        <v>833</v>
      </c>
    </row>
    <row r="335" spans="1:10" x14ac:dyDescent="0.3">
      <c r="A335">
        <v>134</v>
      </c>
      <c r="B335" t="s">
        <v>859</v>
      </c>
      <c r="C335" t="s">
        <v>860</v>
      </c>
      <c r="D335" t="s">
        <v>193</v>
      </c>
      <c r="E335" s="1">
        <v>44753</v>
      </c>
      <c r="F335" t="str">
        <f t="shared" si="15"/>
        <v>+7</v>
      </c>
      <c r="G335" t="str">
        <f>INDEX('коды стран'!A:A,MATCH(F335,'коды стран'!B:B,0),1)</f>
        <v>Россия</v>
      </c>
      <c r="H335" t="str">
        <f t="shared" si="16"/>
        <v>Регина</v>
      </c>
      <c r="I335" s="33">
        <f t="shared" ca="1" si="17"/>
        <v>38.466666666666669</v>
      </c>
      <c r="J335" s="22">
        <f>SUMIF(продажи!N:N,клиенты!A335,продажи!K:K)</f>
        <v>3712</v>
      </c>
    </row>
    <row r="336" spans="1:10" hidden="1" x14ac:dyDescent="0.3">
      <c r="A336">
        <v>371</v>
      </c>
      <c r="B336" t="s">
        <v>861</v>
      </c>
      <c r="C336" t="s">
        <v>862</v>
      </c>
      <c r="D336" t="s">
        <v>196</v>
      </c>
      <c r="E336" s="1">
        <v>44844</v>
      </c>
      <c r="F336" t="str">
        <f t="shared" si="15"/>
        <v>+380</v>
      </c>
      <c r="G336" t="str">
        <f>INDEX('коды стран'!A:A,MATCH(F336,'коды стран'!B:B,0),1)</f>
        <v>Украина</v>
      </c>
      <c r="H336" t="str">
        <f t="shared" si="16"/>
        <v>Регина</v>
      </c>
      <c r="I336" s="33">
        <f t="shared" ca="1" si="17"/>
        <v>35.43333333333333</v>
      </c>
      <c r="J336" s="22">
        <f>SUMIF(продажи!N:N,клиенты!A336,продажи!K:K)</f>
        <v>1806</v>
      </c>
    </row>
    <row r="337" spans="1:10" x14ac:dyDescent="0.3">
      <c r="A337">
        <v>328</v>
      </c>
      <c r="B337" t="s">
        <v>863</v>
      </c>
      <c r="C337" t="s">
        <v>864</v>
      </c>
      <c r="D337" t="s">
        <v>193</v>
      </c>
      <c r="E337" s="1">
        <v>44568</v>
      </c>
      <c r="F337" t="str">
        <f t="shared" si="15"/>
        <v>+7</v>
      </c>
      <c r="G337" t="str">
        <f>INDEX('коды стран'!A:A,MATCH(F337,'коды стран'!B:B,0),1)</f>
        <v>Россия</v>
      </c>
      <c r="H337" t="str">
        <f t="shared" si="16"/>
        <v>Регина</v>
      </c>
      <c r="I337" s="33">
        <f t="shared" ca="1" si="17"/>
        <v>44.633333333333333</v>
      </c>
      <c r="J337" s="22">
        <f>SUMIF(продажи!N:N,клиенты!A337,продажи!K:K)</f>
        <v>4281</v>
      </c>
    </row>
    <row r="338" spans="1:10" hidden="1" x14ac:dyDescent="0.3">
      <c r="A338">
        <v>54</v>
      </c>
      <c r="B338" t="s">
        <v>865</v>
      </c>
      <c r="C338" t="s">
        <v>866</v>
      </c>
      <c r="D338" t="s">
        <v>196</v>
      </c>
      <c r="E338" s="1">
        <v>44847</v>
      </c>
      <c r="F338" t="str">
        <f t="shared" si="15"/>
        <v>+375</v>
      </c>
      <c r="G338" t="str">
        <f>INDEX('коды стран'!A:A,MATCH(F338,'коды стран'!B:B,0),1)</f>
        <v>Беларусь</v>
      </c>
      <c r="H338" t="str">
        <f t="shared" si="16"/>
        <v>Сила</v>
      </c>
      <c r="I338" s="33">
        <f t="shared" ca="1" si="17"/>
        <v>35.333333333333336</v>
      </c>
      <c r="J338" s="22">
        <f>SUMIF(продажи!N:N,клиенты!A338,продажи!K:K)</f>
        <v>1451</v>
      </c>
    </row>
    <row r="339" spans="1:10" hidden="1" x14ac:dyDescent="0.3">
      <c r="A339">
        <v>185</v>
      </c>
      <c r="B339" t="s">
        <v>867</v>
      </c>
      <c r="C339" t="s">
        <v>868</v>
      </c>
      <c r="D339" t="s">
        <v>196</v>
      </c>
      <c r="E339" s="1">
        <v>44683</v>
      </c>
      <c r="F339" t="str">
        <f t="shared" si="15"/>
        <v>+998</v>
      </c>
      <c r="G339" t="str">
        <f>INDEX('коды стран'!A:A,MATCH(F339,'коды стран'!B:B,0),1)</f>
        <v>Узбекистан</v>
      </c>
      <c r="H339" t="str">
        <f t="shared" si="16"/>
        <v>Родион</v>
      </c>
      <c r="I339" s="33">
        <f t="shared" ca="1" si="17"/>
        <v>40.799999999999997</v>
      </c>
      <c r="J339" s="22">
        <f>SUMIF(продажи!N:N,клиенты!A339,продажи!K:K)</f>
        <v>2353</v>
      </c>
    </row>
    <row r="340" spans="1:10" x14ac:dyDescent="0.3">
      <c r="A340">
        <v>364</v>
      </c>
      <c r="B340" t="s">
        <v>869</v>
      </c>
      <c r="C340" t="s">
        <v>870</v>
      </c>
      <c r="D340" t="s">
        <v>193</v>
      </c>
      <c r="E340" s="1">
        <v>44883</v>
      </c>
      <c r="F340" t="str">
        <f t="shared" si="15"/>
        <v>+7</v>
      </c>
      <c r="G340" t="str">
        <f>INDEX('коды стран'!A:A,MATCH(F340,'коды стран'!B:B,0),1)</f>
        <v>Россия</v>
      </c>
      <c r="H340" t="str">
        <f t="shared" si="16"/>
        <v>Евпраксия</v>
      </c>
      <c r="I340" s="33">
        <f t="shared" ca="1" si="17"/>
        <v>34.133333333333333</v>
      </c>
      <c r="J340" s="22">
        <f>SUMIF(продажи!N:N,клиенты!A340,продажи!K:K)</f>
        <v>5313</v>
      </c>
    </row>
    <row r="341" spans="1:10" hidden="1" x14ac:dyDescent="0.3">
      <c r="A341">
        <v>327</v>
      </c>
      <c r="B341" t="s">
        <v>871</v>
      </c>
      <c r="C341" t="s">
        <v>872</v>
      </c>
      <c r="D341" t="s">
        <v>196</v>
      </c>
      <c r="E341" s="1">
        <v>44565</v>
      </c>
      <c r="F341" t="str">
        <f t="shared" si="15"/>
        <v>+992</v>
      </c>
      <c r="G341" t="str">
        <f>INDEX('коды стран'!A:A,MATCH(F341,'коды стран'!B:B,0),1)</f>
        <v>Таджикистан</v>
      </c>
      <c r="H341" t="str">
        <f t="shared" si="16"/>
        <v>Маргарита</v>
      </c>
      <c r="I341" s="33">
        <f t="shared" ca="1" si="17"/>
        <v>44.733333333333334</v>
      </c>
      <c r="J341" s="22">
        <f>SUMIF(продажи!N:N,клиенты!A341,продажи!K:K)</f>
        <v>1510</v>
      </c>
    </row>
    <row r="342" spans="1:10" hidden="1" x14ac:dyDescent="0.3">
      <c r="A342">
        <v>80</v>
      </c>
      <c r="B342" t="s">
        <v>873</v>
      </c>
      <c r="C342" t="s">
        <v>874</v>
      </c>
      <c r="D342" t="s">
        <v>196</v>
      </c>
      <c r="E342" s="1">
        <v>44623</v>
      </c>
      <c r="F342" t="str">
        <f t="shared" si="15"/>
        <v>+375</v>
      </c>
      <c r="G342" t="str">
        <f>INDEX('коды стран'!A:A,MATCH(F342,'коды стран'!B:B,0),1)</f>
        <v>Беларусь</v>
      </c>
      <c r="H342" t="str">
        <f t="shared" si="16"/>
        <v>Рубен</v>
      </c>
      <c r="I342" s="33">
        <f t="shared" ca="1" si="17"/>
        <v>42.8</v>
      </c>
      <c r="J342" s="22">
        <f>SUMIF(продажи!N:N,клиенты!A342,продажи!K:K)</f>
        <v>2588</v>
      </c>
    </row>
    <row r="343" spans="1:10" x14ac:dyDescent="0.3">
      <c r="A343">
        <v>172</v>
      </c>
      <c r="B343" t="s">
        <v>875</v>
      </c>
      <c r="C343" t="s">
        <v>876</v>
      </c>
      <c r="D343" t="s">
        <v>196</v>
      </c>
      <c r="E343" s="1">
        <v>44737</v>
      </c>
      <c r="F343" t="str">
        <f t="shared" si="15"/>
        <v>+7</v>
      </c>
      <c r="G343" t="str">
        <f>INDEX('коды стран'!A:A,MATCH(F343,'коды стран'!B:B,0),1)</f>
        <v>Россия</v>
      </c>
      <c r="H343" t="str">
        <f t="shared" si="16"/>
        <v>Лев</v>
      </c>
      <c r="I343" s="33">
        <f t="shared" ca="1" si="17"/>
        <v>39</v>
      </c>
      <c r="J343" s="22">
        <f>SUMIF(продажи!N:N,клиенты!A343,продажи!K:K)</f>
        <v>1465</v>
      </c>
    </row>
    <row r="344" spans="1:10" hidden="1" x14ac:dyDescent="0.3">
      <c r="A344">
        <v>181</v>
      </c>
      <c r="B344" t="s">
        <v>877</v>
      </c>
      <c r="C344" t="s">
        <v>878</v>
      </c>
      <c r="D344" t="s">
        <v>193</v>
      </c>
      <c r="E344" s="1">
        <v>44568</v>
      </c>
      <c r="F344" t="str">
        <f t="shared" si="15"/>
        <v>+380</v>
      </c>
      <c r="G344" t="str">
        <f>INDEX('коды стран'!A:A,MATCH(F344,'коды стран'!B:B,0),1)</f>
        <v>Украина</v>
      </c>
      <c r="H344" t="str">
        <f t="shared" si="16"/>
        <v>Модест</v>
      </c>
      <c r="I344" s="33">
        <f t="shared" ca="1" si="17"/>
        <v>44.633333333333333</v>
      </c>
      <c r="J344" s="22">
        <f>SUMIF(продажи!N:N,клиенты!A344,продажи!K:K)</f>
        <v>2644</v>
      </c>
    </row>
    <row r="345" spans="1:10" hidden="1" x14ac:dyDescent="0.3">
      <c r="A345">
        <v>470</v>
      </c>
      <c r="B345" t="s">
        <v>879</v>
      </c>
      <c r="C345" t="s">
        <v>880</v>
      </c>
      <c r="D345" t="s">
        <v>193</v>
      </c>
      <c r="E345" s="1">
        <v>44690</v>
      </c>
      <c r="F345" t="str">
        <f t="shared" si="15"/>
        <v>+992</v>
      </c>
      <c r="G345" t="str">
        <f>INDEX('коды стран'!A:A,MATCH(F345,'коды стран'!B:B,0),1)</f>
        <v>Таджикистан</v>
      </c>
      <c r="H345" t="str">
        <f t="shared" si="16"/>
        <v>Полина</v>
      </c>
      <c r="I345" s="33">
        <f t="shared" ca="1" si="17"/>
        <v>40.56666666666667</v>
      </c>
      <c r="J345" s="22">
        <f>SUMIF(продажи!N:N,клиенты!A345,продажи!K:K)</f>
        <v>1321</v>
      </c>
    </row>
    <row r="346" spans="1:10" hidden="1" x14ac:dyDescent="0.3">
      <c r="A346">
        <v>278</v>
      </c>
      <c r="B346" t="s">
        <v>881</v>
      </c>
      <c r="C346" t="s">
        <v>882</v>
      </c>
      <c r="D346" t="s">
        <v>196</v>
      </c>
      <c r="E346" s="1">
        <v>44920</v>
      </c>
      <c r="F346" t="str">
        <f t="shared" si="15"/>
        <v>+998</v>
      </c>
      <c r="G346" t="str">
        <f>INDEX('коды стран'!A:A,MATCH(F346,'коды стран'!B:B,0),1)</f>
        <v>Узбекистан</v>
      </c>
      <c r="H346" t="str">
        <f t="shared" si="16"/>
        <v>Савватий</v>
      </c>
      <c r="I346" s="33">
        <f t="shared" ca="1" si="17"/>
        <v>32.9</v>
      </c>
      <c r="J346" s="22">
        <f>SUMIF(продажи!N:N,клиенты!A346,продажи!K:K)</f>
        <v>1345</v>
      </c>
    </row>
    <row r="347" spans="1:10" x14ac:dyDescent="0.3">
      <c r="A347">
        <v>312</v>
      </c>
      <c r="B347" t="s">
        <v>883</v>
      </c>
      <c r="C347" t="s">
        <v>884</v>
      </c>
      <c r="D347" t="s">
        <v>193</v>
      </c>
      <c r="E347" s="1">
        <v>44886</v>
      </c>
      <c r="F347" t="str">
        <f t="shared" si="15"/>
        <v>+7</v>
      </c>
      <c r="G347" t="str">
        <f>INDEX('коды стран'!A:A,MATCH(F347,'коды стран'!B:B,0),1)</f>
        <v>Россия</v>
      </c>
      <c r="H347" t="str">
        <f t="shared" si="16"/>
        <v>Климент</v>
      </c>
      <c r="I347" s="33">
        <f t="shared" ca="1" si="17"/>
        <v>34.033333333333331</v>
      </c>
      <c r="J347" s="22">
        <f>SUMIF(продажи!N:N,клиенты!A347,продажи!K:K)</f>
        <v>523</v>
      </c>
    </row>
    <row r="348" spans="1:10" hidden="1" x14ac:dyDescent="0.3">
      <c r="A348">
        <v>202</v>
      </c>
      <c r="B348" t="s">
        <v>885</v>
      </c>
      <c r="C348" t="s">
        <v>886</v>
      </c>
      <c r="D348" t="s">
        <v>196</v>
      </c>
      <c r="E348" s="1">
        <v>44766</v>
      </c>
      <c r="F348" t="str">
        <f t="shared" si="15"/>
        <v>+375</v>
      </c>
      <c r="G348" t="str">
        <f>INDEX('коды стран'!A:A,MATCH(F348,'коды стран'!B:B,0),1)</f>
        <v>Беларусь</v>
      </c>
      <c r="H348" t="str">
        <f t="shared" si="16"/>
        <v>Оксана</v>
      </c>
      <c r="I348" s="33">
        <f t="shared" ca="1" si="17"/>
        <v>38.033333333333331</v>
      </c>
      <c r="J348" s="22">
        <f>SUMIF(продажи!N:N,клиенты!A348,продажи!K:K)</f>
        <v>3716</v>
      </c>
    </row>
    <row r="349" spans="1:10" hidden="1" x14ac:dyDescent="0.3">
      <c r="A349">
        <v>65</v>
      </c>
      <c r="B349" t="s">
        <v>887</v>
      </c>
      <c r="C349" t="s">
        <v>888</v>
      </c>
      <c r="D349" t="s">
        <v>196</v>
      </c>
      <c r="E349" s="1">
        <v>44623</v>
      </c>
      <c r="F349" t="str">
        <f t="shared" si="15"/>
        <v>+380</v>
      </c>
      <c r="G349" t="str">
        <f>INDEX('коды стран'!A:A,MATCH(F349,'коды стран'!B:B,0),1)</f>
        <v>Украина</v>
      </c>
      <c r="H349" t="str">
        <f t="shared" si="16"/>
        <v>Жанна</v>
      </c>
      <c r="I349" s="33">
        <f t="shared" ca="1" si="17"/>
        <v>42.8</v>
      </c>
      <c r="J349" s="22">
        <f>SUMIF(продажи!N:N,клиенты!A349,продажи!K:K)</f>
        <v>3215</v>
      </c>
    </row>
    <row r="350" spans="1:10" hidden="1" x14ac:dyDescent="0.3">
      <c r="A350">
        <v>229</v>
      </c>
      <c r="B350" t="s">
        <v>889</v>
      </c>
      <c r="C350" t="s">
        <v>890</v>
      </c>
      <c r="D350" t="s">
        <v>196</v>
      </c>
      <c r="E350" s="1">
        <v>44766</v>
      </c>
      <c r="F350" t="str">
        <f t="shared" si="15"/>
        <v>+375</v>
      </c>
      <c r="G350" t="str">
        <f>INDEX('коды стран'!A:A,MATCH(F350,'коды стран'!B:B,0),1)</f>
        <v>Беларусь</v>
      </c>
      <c r="H350" t="str">
        <f t="shared" si="16"/>
        <v>Татьяна</v>
      </c>
      <c r="I350" s="33">
        <f t="shared" ca="1" si="17"/>
        <v>38.033333333333331</v>
      </c>
      <c r="J350" s="22">
        <f>SUMIF(продажи!N:N,клиенты!A350,продажи!K:K)</f>
        <v>3236</v>
      </c>
    </row>
    <row r="351" spans="1:10" hidden="1" x14ac:dyDescent="0.3">
      <c r="A351">
        <v>168</v>
      </c>
      <c r="B351" t="s">
        <v>891</v>
      </c>
      <c r="C351" t="s">
        <v>892</v>
      </c>
      <c r="D351" t="s">
        <v>193</v>
      </c>
      <c r="E351" s="1">
        <v>44706</v>
      </c>
      <c r="F351" t="str">
        <f t="shared" si="15"/>
        <v>+998</v>
      </c>
      <c r="G351" t="str">
        <f>INDEX('коды стран'!A:A,MATCH(F351,'коды стран'!B:B,0),1)</f>
        <v>Узбекистан</v>
      </c>
      <c r="H351" t="str">
        <f t="shared" si="16"/>
        <v>Борислав</v>
      </c>
      <c r="I351" s="33">
        <f t="shared" ca="1" si="17"/>
        <v>40.033333333333331</v>
      </c>
      <c r="J351" s="22">
        <f>SUMIF(продажи!N:N,клиенты!A351,продажи!K:K)</f>
        <v>780</v>
      </c>
    </row>
    <row r="352" spans="1:10" x14ac:dyDescent="0.3">
      <c r="A352">
        <v>450</v>
      </c>
      <c r="B352" t="s">
        <v>893</v>
      </c>
      <c r="C352" t="s">
        <v>894</v>
      </c>
      <c r="D352" t="s">
        <v>193</v>
      </c>
      <c r="E352" s="1">
        <v>44619</v>
      </c>
      <c r="F352" t="str">
        <f t="shared" si="15"/>
        <v>+7</v>
      </c>
      <c r="G352" t="str">
        <f>INDEX('коды стран'!A:A,MATCH(F352,'коды стран'!B:B,0),1)</f>
        <v>Россия</v>
      </c>
      <c r="H352" t="str">
        <f t="shared" si="16"/>
        <v>Самуил</v>
      </c>
      <c r="I352" s="33">
        <f t="shared" ca="1" si="17"/>
        <v>42.93333333333333</v>
      </c>
      <c r="J352" s="22">
        <f>SUMIF(продажи!N:N,клиенты!A352,продажи!K:K)</f>
        <v>697</v>
      </c>
    </row>
    <row r="353" spans="1:10" hidden="1" x14ac:dyDescent="0.3">
      <c r="A353">
        <v>282</v>
      </c>
      <c r="B353" t="s">
        <v>895</v>
      </c>
      <c r="C353" t="s">
        <v>896</v>
      </c>
      <c r="D353" t="s">
        <v>193</v>
      </c>
      <c r="E353" s="1">
        <v>44735</v>
      </c>
      <c r="F353" t="str">
        <f t="shared" si="15"/>
        <v>+998</v>
      </c>
      <c r="G353" t="str">
        <f>INDEX('коды стран'!A:A,MATCH(F353,'коды стран'!B:B,0),1)</f>
        <v>Узбекистан</v>
      </c>
      <c r="H353" t="str">
        <f t="shared" si="16"/>
        <v>Светлана</v>
      </c>
      <c r="I353" s="33">
        <f t="shared" ca="1" si="17"/>
        <v>39.06666666666667</v>
      </c>
      <c r="J353" s="22">
        <f>SUMIF(продажи!N:N,клиенты!A353,продажи!K:K)</f>
        <v>1029</v>
      </c>
    </row>
    <row r="354" spans="1:10" hidden="1" x14ac:dyDescent="0.3">
      <c r="A354">
        <v>103</v>
      </c>
      <c r="B354" t="s">
        <v>897</v>
      </c>
      <c r="C354" t="s">
        <v>898</v>
      </c>
      <c r="D354" t="s">
        <v>193</v>
      </c>
      <c r="E354" s="1">
        <v>44787</v>
      </c>
      <c r="F354" t="str">
        <f t="shared" si="15"/>
        <v>+998</v>
      </c>
      <c r="G354" t="str">
        <f>INDEX('коды стран'!A:A,MATCH(F354,'коды стран'!B:B,0),1)</f>
        <v>Узбекистан</v>
      </c>
      <c r="H354" t="str">
        <f t="shared" si="16"/>
        <v>Панкратий</v>
      </c>
      <c r="I354" s="33">
        <f t="shared" ca="1" si="17"/>
        <v>37.333333333333336</v>
      </c>
      <c r="J354" s="22">
        <f>SUMIF(продажи!N:N,клиенты!A354,продажи!K:K)</f>
        <v>2880</v>
      </c>
    </row>
    <row r="355" spans="1:10" x14ac:dyDescent="0.3">
      <c r="A355">
        <v>487</v>
      </c>
      <c r="B355" t="s">
        <v>899</v>
      </c>
      <c r="C355" t="s">
        <v>900</v>
      </c>
      <c r="D355" t="s">
        <v>193</v>
      </c>
      <c r="E355" s="1">
        <v>44815</v>
      </c>
      <c r="F355" t="str">
        <f t="shared" si="15"/>
        <v>+7</v>
      </c>
      <c r="G355" t="str">
        <f>INDEX('коды стран'!A:A,MATCH(F355,'коды стран'!B:B,0),1)</f>
        <v>Россия</v>
      </c>
      <c r="H355" t="str">
        <f t="shared" si="16"/>
        <v>Сидор</v>
      </c>
      <c r="I355" s="33">
        <f t="shared" ca="1" si="17"/>
        <v>36.4</v>
      </c>
      <c r="J355" s="22">
        <f>SUMIF(продажи!N:N,клиенты!A355,продажи!K:K)</f>
        <v>1133</v>
      </c>
    </row>
    <row r="356" spans="1:10" x14ac:dyDescent="0.3">
      <c r="A356">
        <v>194</v>
      </c>
      <c r="B356" t="s">
        <v>901</v>
      </c>
      <c r="C356" t="s">
        <v>902</v>
      </c>
      <c r="D356" t="s">
        <v>193</v>
      </c>
      <c r="E356" s="1">
        <v>44924</v>
      </c>
      <c r="F356" t="str">
        <f t="shared" si="15"/>
        <v>+7</v>
      </c>
      <c r="G356" t="str">
        <f>INDEX('коды стран'!A:A,MATCH(F356,'коды стран'!B:B,0),1)</f>
        <v>Россия</v>
      </c>
      <c r="H356" t="str">
        <f t="shared" si="16"/>
        <v>Сила</v>
      </c>
      <c r="I356" s="33">
        <f t="shared" ca="1" si="17"/>
        <v>32.766666666666666</v>
      </c>
      <c r="J356" s="22">
        <f>SUMIF(продажи!N:N,клиенты!A356,продажи!K:K)</f>
        <v>1017</v>
      </c>
    </row>
    <row r="357" spans="1:10" hidden="1" x14ac:dyDescent="0.3">
      <c r="A357">
        <v>11</v>
      </c>
      <c r="B357" t="s">
        <v>903</v>
      </c>
      <c r="C357" t="s">
        <v>904</v>
      </c>
      <c r="D357" t="s">
        <v>196</v>
      </c>
      <c r="E357" s="1">
        <v>44690</v>
      </c>
      <c r="F357" t="str">
        <f t="shared" si="15"/>
        <v>+992</v>
      </c>
      <c r="G357" t="str">
        <f>INDEX('коды стран'!A:A,MATCH(F357,'коды стран'!B:B,0),1)</f>
        <v>Таджикистан</v>
      </c>
      <c r="H357" t="str">
        <f t="shared" si="16"/>
        <v>Силин</v>
      </c>
      <c r="I357" s="33">
        <f t="shared" ca="1" si="17"/>
        <v>40.56666666666667</v>
      </c>
      <c r="J357" s="22">
        <f>SUMIF(продажи!N:N,клиенты!A357,продажи!K:K)</f>
        <v>1738</v>
      </c>
    </row>
    <row r="358" spans="1:10" hidden="1" x14ac:dyDescent="0.3">
      <c r="A358">
        <v>441</v>
      </c>
      <c r="B358" t="s">
        <v>905</v>
      </c>
      <c r="C358" t="s">
        <v>906</v>
      </c>
      <c r="D358" t="s">
        <v>196</v>
      </c>
      <c r="E358" s="1">
        <v>44867</v>
      </c>
      <c r="F358" t="str">
        <f t="shared" si="15"/>
        <v>+998</v>
      </c>
      <c r="G358" t="str">
        <f>INDEX('коды стран'!A:A,MATCH(F358,'коды стран'!B:B,0),1)</f>
        <v>Узбекистан</v>
      </c>
      <c r="H358" t="str">
        <f t="shared" si="16"/>
        <v>Силина</v>
      </c>
      <c r="I358" s="33">
        <f t="shared" ca="1" si="17"/>
        <v>34.666666666666664</v>
      </c>
      <c r="J358" s="22">
        <f>SUMIF(продажи!N:N,клиенты!A358,продажи!K:K)</f>
        <v>89</v>
      </c>
    </row>
    <row r="359" spans="1:10" hidden="1" x14ac:dyDescent="0.3">
      <c r="A359">
        <v>233</v>
      </c>
      <c r="B359" t="s">
        <v>907</v>
      </c>
      <c r="C359" t="s">
        <v>908</v>
      </c>
      <c r="D359" t="s">
        <v>193</v>
      </c>
      <c r="E359" s="1">
        <v>44616</v>
      </c>
      <c r="F359" t="str">
        <f t="shared" si="15"/>
        <v>+992</v>
      </c>
      <c r="G359" t="str">
        <f>INDEX('коды стран'!A:A,MATCH(F359,'коды стран'!B:B,0),1)</f>
        <v>Таджикистан</v>
      </c>
      <c r="H359" t="str">
        <f t="shared" si="16"/>
        <v>Синклитикия</v>
      </c>
      <c r="I359" s="33">
        <f t="shared" ca="1" si="17"/>
        <v>43.033333333333331</v>
      </c>
      <c r="J359" s="22">
        <f>SUMIF(продажи!N:N,клиенты!A359,продажи!K:K)</f>
        <v>1082</v>
      </c>
    </row>
    <row r="360" spans="1:10" hidden="1" x14ac:dyDescent="0.3">
      <c r="A360">
        <v>379</v>
      </c>
      <c r="B360" t="s">
        <v>909</v>
      </c>
      <c r="C360" t="s">
        <v>910</v>
      </c>
      <c r="D360" t="s">
        <v>196</v>
      </c>
      <c r="E360" s="1">
        <v>44581</v>
      </c>
      <c r="F360" t="str">
        <f t="shared" si="15"/>
        <v>+992</v>
      </c>
      <c r="G360" t="str">
        <f>INDEX('коды стран'!A:A,MATCH(F360,'коды стран'!B:B,0),1)</f>
        <v>Таджикистан</v>
      </c>
      <c r="H360" t="str">
        <f t="shared" si="16"/>
        <v>Кира</v>
      </c>
      <c r="I360" s="33">
        <f t="shared" ca="1" si="17"/>
        <v>44.2</v>
      </c>
      <c r="J360" s="22">
        <f>SUMIF(продажи!N:N,клиенты!A360,продажи!K:K)</f>
        <v>2152</v>
      </c>
    </row>
    <row r="361" spans="1:10" x14ac:dyDescent="0.3">
      <c r="A361">
        <v>378</v>
      </c>
      <c r="B361" t="s">
        <v>911</v>
      </c>
      <c r="C361" t="s">
        <v>912</v>
      </c>
      <c r="D361" t="s">
        <v>196</v>
      </c>
      <c r="E361" s="1">
        <v>44710</v>
      </c>
      <c r="F361" t="str">
        <f t="shared" si="15"/>
        <v>+7</v>
      </c>
      <c r="G361" t="str">
        <f>INDEX('коды стран'!A:A,MATCH(F361,'коды стран'!B:B,0),1)</f>
        <v>Россия</v>
      </c>
      <c r="H361" t="str">
        <f t="shared" si="16"/>
        <v>Сократ</v>
      </c>
      <c r="I361" s="33">
        <f t="shared" ca="1" si="17"/>
        <v>39.9</v>
      </c>
      <c r="J361" s="22">
        <f>SUMIF(продажи!N:N,клиенты!A361,продажи!K:K)</f>
        <v>261</v>
      </c>
    </row>
    <row r="362" spans="1:10" hidden="1" x14ac:dyDescent="0.3">
      <c r="A362">
        <v>162</v>
      </c>
      <c r="B362" t="s">
        <v>913</v>
      </c>
      <c r="C362" t="s">
        <v>914</v>
      </c>
      <c r="D362" t="s">
        <v>196</v>
      </c>
      <c r="E362" s="1">
        <v>44639</v>
      </c>
      <c r="F362" t="str">
        <f t="shared" si="15"/>
        <v>+992</v>
      </c>
      <c r="G362" t="str">
        <f>INDEX('коды стран'!A:A,MATCH(F362,'коды стран'!B:B,0),1)</f>
        <v>Таджикистан</v>
      </c>
      <c r="H362" t="str">
        <f t="shared" si="16"/>
        <v>Родион</v>
      </c>
      <c r="I362" s="33">
        <f t="shared" ca="1" si="17"/>
        <v>42.266666666666666</v>
      </c>
      <c r="J362" s="22">
        <f>SUMIF(продажи!N:N,клиенты!A362,продажи!K:K)</f>
        <v>1311</v>
      </c>
    </row>
    <row r="363" spans="1:10" x14ac:dyDescent="0.3">
      <c r="A363">
        <v>304</v>
      </c>
      <c r="B363" t="s">
        <v>915</v>
      </c>
      <c r="C363" t="s">
        <v>916</v>
      </c>
      <c r="D363" t="s">
        <v>196</v>
      </c>
      <c r="E363" s="1">
        <v>44886</v>
      </c>
      <c r="F363" t="str">
        <f t="shared" si="15"/>
        <v>+7</v>
      </c>
      <c r="G363" t="str">
        <f>INDEX('коды стран'!A:A,MATCH(F363,'коды стран'!B:B,0),1)</f>
        <v>Россия</v>
      </c>
      <c r="H363" t="str">
        <f t="shared" si="16"/>
        <v>Сорокина</v>
      </c>
      <c r="I363" s="33">
        <f t="shared" ca="1" si="17"/>
        <v>34.033333333333331</v>
      </c>
      <c r="J363" s="22">
        <f>SUMIF(продажи!N:N,клиенты!A363,продажи!K:K)</f>
        <v>681</v>
      </c>
    </row>
    <row r="364" spans="1:10" x14ac:dyDescent="0.3">
      <c r="A364">
        <v>274</v>
      </c>
      <c r="B364" t="s">
        <v>917</v>
      </c>
      <c r="C364" t="s">
        <v>918</v>
      </c>
      <c r="D364" t="s">
        <v>193</v>
      </c>
      <c r="E364" s="1">
        <v>44607</v>
      </c>
      <c r="F364" t="str">
        <f t="shared" si="15"/>
        <v>+7</v>
      </c>
      <c r="G364" t="str">
        <f>INDEX('коды стран'!A:A,MATCH(F364,'коды стран'!B:B,0),1)</f>
        <v>Россия</v>
      </c>
      <c r="H364" t="str">
        <f t="shared" si="16"/>
        <v>Сорокина</v>
      </c>
      <c r="I364" s="33">
        <f t="shared" ca="1" si="17"/>
        <v>43.333333333333336</v>
      </c>
      <c r="J364" s="22">
        <f>SUMIF(продажи!N:N,клиенты!A364,продажи!K:K)</f>
        <v>1997</v>
      </c>
    </row>
    <row r="365" spans="1:10" hidden="1" x14ac:dyDescent="0.3">
      <c r="A365">
        <v>363</v>
      </c>
      <c r="B365" t="s">
        <v>919</v>
      </c>
      <c r="C365" t="s">
        <v>920</v>
      </c>
      <c r="D365" t="s">
        <v>196</v>
      </c>
      <c r="E365" s="1">
        <v>44675</v>
      </c>
      <c r="F365" t="str">
        <f t="shared" si="15"/>
        <v>+998</v>
      </c>
      <c r="G365" t="str">
        <f>INDEX('коды стран'!A:A,MATCH(F365,'коды стран'!B:B,0),1)</f>
        <v>Узбекистан</v>
      </c>
      <c r="H365" t="str">
        <f t="shared" si="16"/>
        <v>Сорокина</v>
      </c>
      <c r="I365" s="33">
        <f t="shared" ca="1" si="17"/>
        <v>41.06666666666667</v>
      </c>
      <c r="J365" s="22">
        <f>SUMIF(продажи!N:N,клиенты!A365,продажи!K:K)</f>
        <v>648</v>
      </c>
    </row>
    <row r="366" spans="1:10" hidden="1" x14ac:dyDescent="0.3">
      <c r="A366">
        <v>411</v>
      </c>
      <c r="B366" t="s">
        <v>921</v>
      </c>
      <c r="C366" t="s">
        <v>922</v>
      </c>
      <c r="D366" t="s">
        <v>196</v>
      </c>
      <c r="E366" s="1">
        <v>44673</v>
      </c>
      <c r="F366" t="str">
        <f t="shared" si="15"/>
        <v>+992</v>
      </c>
      <c r="G366" t="str">
        <f>INDEX('коды стран'!A:A,MATCH(F366,'коды стран'!B:B,0),1)</f>
        <v>Таджикистан</v>
      </c>
      <c r="H366" t="str">
        <f t="shared" si="16"/>
        <v>Спиридон</v>
      </c>
      <c r="I366" s="33">
        <f t="shared" ca="1" si="17"/>
        <v>41.133333333333333</v>
      </c>
      <c r="J366" s="22">
        <f>SUMIF(продажи!N:N,клиенты!A366,продажи!K:K)</f>
        <v>1473</v>
      </c>
    </row>
    <row r="367" spans="1:10" hidden="1" x14ac:dyDescent="0.3">
      <c r="A367">
        <v>49</v>
      </c>
      <c r="B367" t="s">
        <v>923</v>
      </c>
      <c r="C367" t="s">
        <v>924</v>
      </c>
      <c r="D367" t="s">
        <v>193</v>
      </c>
      <c r="E367" s="1">
        <v>44672</v>
      </c>
      <c r="F367" t="str">
        <f t="shared" si="15"/>
        <v>+992</v>
      </c>
      <c r="G367" t="str">
        <f>INDEX('коды стран'!A:A,MATCH(F367,'коды стран'!B:B,0),1)</f>
        <v>Таджикистан</v>
      </c>
      <c r="H367" t="str">
        <f t="shared" si="16"/>
        <v>Спиридон</v>
      </c>
      <c r="I367" s="33">
        <f t="shared" ca="1" si="17"/>
        <v>41.166666666666664</v>
      </c>
      <c r="J367" s="22">
        <f>SUMIF(продажи!N:N,клиенты!A367,продажи!K:K)</f>
        <v>872</v>
      </c>
    </row>
    <row r="368" spans="1:10" x14ac:dyDescent="0.3">
      <c r="A368">
        <v>135</v>
      </c>
      <c r="B368" t="s">
        <v>925</v>
      </c>
      <c r="C368" t="s">
        <v>926</v>
      </c>
      <c r="D368" t="s">
        <v>193</v>
      </c>
      <c r="E368" s="1">
        <v>44602</v>
      </c>
      <c r="F368" t="str">
        <f t="shared" si="15"/>
        <v>+7</v>
      </c>
      <c r="G368" t="str">
        <f>INDEX('коды стран'!A:A,MATCH(F368,'коды стран'!B:B,0),1)</f>
        <v>Россия</v>
      </c>
      <c r="H368" t="str">
        <f t="shared" si="16"/>
        <v>Станислав</v>
      </c>
      <c r="I368" s="33">
        <f t="shared" ca="1" si="17"/>
        <v>43.5</v>
      </c>
      <c r="J368" s="22">
        <f>SUMIF(продажи!N:N,клиенты!A368,продажи!K:K)</f>
        <v>630</v>
      </c>
    </row>
    <row r="369" spans="1:10" hidden="1" x14ac:dyDescent="0.3">
      <c r="A369">
        <v>385</v>
      </c>
      <c r="B369" t="s">
        <v>927</v>
      </c>
      <c r="C369" t="s">
        <v>928</v>
      </c>
      <c r="D369" t="s">
        <v>196</v>
      </c>
      <c r="E369" s="1">
        <v>44753</v>
      </c>
      <c r="F369" t="str">
        <f t="shared" si="15"/>
        <v>+380</v>
      </c>
      <c r="G369" t="str">
        <f>INDEX('коды стран'!A:A,MATCH(F369,'коды стран'!B:B,0),1)</f>
        <v>Украина</v>
      </c>
      <c r="H369" t="str">
        <f t="shared" si="16"/>
        <v>Геннадий</v>
      </c>
      <c r="I369" s="33">
        <f t="shared" ca="1" si="17"/>
        <v>38.466666666666669</v>
      </c>
      <c r="J369" s="22">
        <f>SUMIF(продажи!N:N,клиенты!A369,продажи!K:K)</f>
        <v>4334</v>
      </c>
    </row>
    <row r="370" spans="1:10" x14ac:dyDescent="0.3">
      <c r="A370">
        <v>91</v>
      </c>
      <c r="B370" t="s">
        <v>929</v>
      </c>
      <c r="C370" t="s">
        <v>930</v>
      </c>
      <c r="D370" t="s">
        <v>196</v>
      </c>
      <c r="E370" s="1">
        <v>44687</v>
      </c>
      <c r="F370" t="str">
        <f t="shared" si="15"/>
        <v>+7</v>
      </c>
      <c r="G370" t="str">
        <f>INDEX('коды стран'!A:A,MATCH(F370,'коды стран'!B:B,0),1)</f>
        <v>Россия</v>
      </c>
      <c r="H370" t="str">
        <f t="shared" si="16"/>
        <v>Наина</v>
      </c>
      <c r="I370" s="33">
        <f t="shared" ca="1" si="17"/>
        <v>40.666666666666664</v>
      </c>
      <c r="J370" s="22">
        <f>SUMIF(продажи!N:N,клиенты!A370,продажи!K:K)</f>
        <v>908</v>
      </c>
    </row>
    <row r="371" spans="1:10" x14ac:dyDescent="0.3">
      <c r="A371">
        <v>203</v>
      </c>
      <c r="B371" t="s">
        <v>931</v>
      </c>
      <c r="C371" t="s">
        <v>932</v>
      </c>
      <c r="D371" t="s">
        <v>196</v>
      </c>
      <c r="E371" s="1">
        <v>44685</v>
      </c>
      <c r="F371" t="str">
        <f t="shared" si="15"/>
        <v>+7</v>
      </c>
      <c r="G371" t="str">
        <f>INDEX('коды стран'!A:A,MATCH(F371,'коды стран'!B:B,0),1)</f>
        <v>Россия</v>
      </c>
      <c r="H371" t="str">
        <f t="shared" si="16"/>
        <v>Станислав</v>
      </c>
      <c r="I371" s="33">
        <f t="shared" ca="1" si="17"/>
        <v>40.733333333333334</v>
      </c>
      <c r="J371" s="22">
        <f>SUMIF(продажи!N:N,клиенты!A371,продажи!K:K)</f>
        <v>2430</v>
      </c>
    </row>
    <row r="372" spans="1:10" hidden="1" x14ac:dyDescent="0.3">
      <c r="A372">
        <v>322</v>
      </c>
      <c r="B372" t="s">
        <v>933</v>
      </c>
      <c r="C372" t="s">
        <v>934</v>
      </c>
      <c r="D372" t="s">
        <v>193</v>
      </c>
      <c r="E372" s="1">
        <v>44886</v>
      </c>
      <c r="F372" t="str">
        <f t="shared" si="15"/>
        <v>+380</v>
      </c>
      <c r="G372" t="str">
        <f>INDEX('коды стран'!A:A,MATCH(F372,'коды стран'!B:B,0),1)</f>
        <v>Украина</v>
      </c>
      <c r="H372" t="str">
        <f t="shared" si="16"/>
        <v>Алла</v>
      </c>
      <c r="I372" s="33">
        <f t="shared" ca="1" si="17"/>
        <v>34.033333333333331</v>
      </c>
      <c r="J372" s="22">
        <f>SUMIF(продажи!N:N,клиенты!A372,продажи!K:K)</f>
        <v>2336</v>
      </c>
    </row>
    <row r="373" spans="1:10" x14ac:dyDescent="0.3">
      <c r="A373">
        <v>121</v>
      </c>
      <c r="B373" t="s">
        <v>935</v>
      </c>
      <c r="C373" t="s">
        <v>936</v>
      </c>
      <c r="D373" t="s">
        <v>193</v>
      </c>
      <c r="E373" s="1">
        <v>44763</v>
      </c>
      <c r="F373" t="str">
        <f t="shared" si="15"/>
        <v>+7</v>
      </c>
      <c r="G373" t="str">
        <f>INDEX('коды стран'!A:A,MATCH(F373,'коды стран'!B:B,0),1)</f>
        <v>Россия</v>
      </c>
      <c r="H373" t="str">
        <f t="shared" si="16"/>
        <v>Светлана</v>
      </c>
      <c r="I373" s="33">
        <f t="shared" ca="1" si="17"/>
        <v>38.133333333333333</v>
      </c>
      <c r="J373" s="22">
        <f>SUMIF(продажи!N:N,клиенты!A373,продажи!K:K)</f>
        <v>3258</v>
      </c>
    </row>
    <row r="374" spans="1:10" hidden="1" x14ac:dyDescent="0.3">
      <c r="A374">
        <v>106</v>
      </c>
      <c r="B374" t="s">
        <v>937</v>
      </c>
      <c r="C374" t="s">
        <v>938</v>
      </c>
      <c r="D374" t="s">
        <v>193</v>
      </c>
      <c r="E374" s="1">
        <v>44858</v>
      </c>
      <c r="F374" t="str">
        <f t="shared" si="15"/>
        <v>+380</v>
      </c>
      <c r="G374" t="str">
        <f>INDEX('коды стран'!A:A,MATCH(F374,'коды стран'!B:B,0),1)</f>
        <v>Украина</v>
      </c>
      <c r="H374" t="str">
        <f t="shared" si="16"/>
        <v>Таисия</v>
      </c>
      <c r="I374" s="33">
        <f t="shared" ca="1" si="17"/>
        <v>34.966666666666669</v>
      </c>
      <c r="J374" s="22">
        <f>SUMIF(продажи!N:N,клиенты!A374,продажи!K:K)</f>
        <v>2950</v>
      </c>
    </row>
    <row r="375" spans="1:10" x14ac:dyDescent="0.3">
      <c r="A375">
        <v>140</v>
      </c>
      <c r="B375" t="s">
        <v>939</v>
      </c>
      <c r="C375" t="s">
        <v>940</v>
      </c>
      <c r="D375" t="s">
        <v>193</v>
      </c>
      <c r="E375" s="1">
        <v>44627</v>
      </c>
      <c r="F375" t="str">
        <f t="shared" si="15"/>
        <v>+7</v>
      </c>
      <c r="G375" t="str">
        <f>INDEX('коды стран'!A:A,MATCH(F375,'коды стран'!B:B,0),1)</f>
        <v>Россия</v>
      </c>
      <c r="H375" t="str">
        <f t="shared" si="16"/>
        <v>Татьяна</v>
      </c>
      <c r="I375" s="33">
        <f t="shared" ca="1" si="17"/>
        <v>42.666666666666664</v>
      </c>
      <c r="J375" s="22">
        <f>SUMIF(продажи!N:N,клиенты!A375,продажи!K:K)</f>
        <v>2699</v>
      </c>
    </row>
    <row r="376" spans="1:10" hidden="1" x14ac:dyDescent="0.3">
      <c r="A376">
        <v>31</v>
      </c>
      <c r="B376" t="s">
        <v>941</v>
      </c>
      <c r="C376" t="s">
        <v>942</v>
      </c>
      <c r="D376" t="s">
        <v>196</v>
      </c>
      <c r="E376" s="1">
        <v>44580</v>
      </c>
      <c r="F376" t="str">
        <f t="shared" si="15"/>
        <v>+380</v>
      </c>
      <c r="G376" t="str">
        <f>INDEX('коды стран'!A:A,MATCH(F376,'коды стран'!B:B,0),1)</f>
        <v>Украина</v>
      </c>
      <c r="H376" t="str">
        <f t="shared" si="16"/>
        <v>Татьяна</v>
      </c>
      <c r="I376" s="33">
        <f t="shared" ca="1" si="17"/>
        <v>44.233333333333334</v>
      </c>
      <c r="J376" s="22">
        <f>SUMIF(продажи!N:N,клиенты!A376,продажи!K:K)</f>
        <v>1444</v>
      </c>
    </row>
    <row r="377" spans="1:10" hidden="1" x14ac:dyDescent="0.3">
      <c r="A377">
        <v>482</v>
      </c>
      <c r="B377" t="s">
        <v>943</v>
      </c>
      <c r="C377" t="s">
        <v>944</v>
      </c>
      <c r="D377" t="s">
        <v>196</v>
      </c>
      <c r="E377" s="1">
        <v>44679</v>
      </c>
      <c r="F377" t="str">
        <f t="shared" si="15"/>
        <v>+380</v>
      </c>
      <c r="G377" t="str">
        <f>INDEX('коды стран'!A:A,MATCH(F377,'коды стран'!B:B,0),1)</f>
        <v>Украина</v>
      </c>
      <c r="H377" t="str">
        <f t="shared" si="16"/>
        <v>Творимир</v>
      </c>
      <c r="I377" s="33">
        <f t="shared" ca="1" si="17"/>
        <v>40.93333333333333</v>
      </c>
      <c r="J377" s="22">
        <f>SUMIF(продажи!N:N,клиенты!A377,продажи!K:K)</f>
        <v>1530</v>
      </c>
    </row>
    <row r="378" spans="1:10" x14ac:dyDescent="0.3">
      <c r="A378">
        <v>292</v>
      </c>
      <c r="B378" t="s">
        <v>945</v>
      </c>
      <c r="C378" t="s">
        <v>946</v>
      </c>
      <c r="D378" t="s">
        <v>196</v>
      </c>
      <c r="E378" s="1">
        <v>44608</v>
      </c>
      <c r="F378" t="str">
        <f t="shared" si="15"/>
        <v>+7</v>
      </c>
      <c r="G378" t="str">
        <f>INDEX('коды стран'!A:A,MATCH(F378,'коды стран'!B:B,0),1)</f>
        <v>Россия</v>
      </c>
      <c r="H378" t="str">
        <f t="shared" si="16"/>
        <v>Аполлинарий</v>
      </c>
      <c r="I378" s="33">
        <f t="shared" ca="1" si="17"/>
        <v>43.3</v>
      </c>
      <c r="J378" s="22">
        <f>SUMIF(продажи!N:N,клиенты!A378,продажи!K:K)</f>
        <v>2259</v>
      </c>
    </row>
    <row r="379" spans="1:10" x14ac:dyDescent="0.3">
      <c r="A379">
        <v>388</v>
      </c>
      <c r="B379" t="s">
        <v>947</v>
      </c>
      <c r="C379" t="s">
        <v>948</v>
      </c>
      <c r="D379" t="s">
        <v>193</v>
      </c>
      <c r="E379" s="1">
        <v>44581</v>
      </c>
      <c r="F379" t="str">
        <f t="shared" si="15"/>
        <v>+7</v>
      </c>
      <c r="G379" t="str">
        <f>INDEX('коды стран'!A:A,MATCH(F379,'коды стран'!B:B,0),1)</f>
        <v>Россия</v>
      </c>
      <c r="H379" t="str">
        <f t="shared" si="16"/>
        <v>Анастасия</v>
      </c>
      <c r="I379" s="33">
        <f t="shared" ca="1" si="17"/>
        <v>44.2</v>
      </c>
      <c r="J379" s="22">
        <f>SUMIF(продажи!N:N,клиенты!A379,продажи!K:K)</f>
        <v>4409</v>
      </c>
    </row>
    <row r="380" spans="1:10" hidden="1" x14ac:dyDescent="0.3">
      <c r="A380">
        <v>260</v>
      </c>
      <c r="B380" t="s">
        <v>949</v>
      </c>
      <c r="C380" t="s">
        <v>950</v>
      </c>
      <c r="D380" t="s">
        <v>193</v>
      </c>
      <c r="E380" s="1">
        <v>44729</v>
      </c>
      <c r="F380" t="str">
        <f t="shared" si="15"/>
        <v>+380</v>
      </c>
      <c r="G380" t="str">
        <f>INDEX('коды стран'!A:A,MATCH(F380,'коды стран'!B:B,0),1)</f>
        <v>Украина</v>
      </c>
      <c r="H380" t="str">
        <f t="shared" si="16"/>
        <v>Ксения</v>
      </c>
      <c r="I380" s="33">
        <f t="shared" ca="1" si="17"/>
        <v>39.266666666666666</v>
      </c>
      <c r="J380" s="22">
        <f>SUMIF(продажи!N:N,клиенты!A380,продажи!K:K)</f>
        <v>833</v>
      </c>
    </row>
    <row r="381" spans="1:10" hidden="1" x14ac:dyDescent="0.3">
      <c r="A381">
        <v>420</v>
      </c>
      <c r="B381" t="s">
        <v>951</v>
      </c>
      <c r="C381" t="s">
        <v>952</v>
      </c>
      <c r="D381" t="s">
        <v>196</v>
      </c>
      <c r="E381" s="1">
        <v>44698</v>
      </c>
      <c r="F381" t="str">
        <f t="shared" si="15"/>
        <v>+380</v>
      </c>
      <c r="G381" t="str">
        <f>INDEX('коды стран'!A:A,MATCH(F381,'коды стран'!B:B,0),1)</f>
        <v>Украина</v>
      </c>
      <c r="H381" t="str">
        <f t="shared" si="16"/>
        <v>Евфросиния</v>
      </c>
      <c r="I381" s="33">
        <f t="shared" ca="1" si="17"/>
        <v>40.299999999999997</v>
      </c>
      <c r="J381" s="22">
        <f>SUMIF(продажи!N:N,клиенты!A381,продажи!K:K)</f>
        <v>2753</v>
      </c>
    </row>
    <row r="382" spans="1:10" hidden="1" x14ac:dyDescent="0.3">
      <c r="A382">
        <v>435</v>
      </c>
      <c r="B382" t="s">
        <v>953</v>
      </c>
      <c r="C382" t="s">
        <v>954</v>
      </c>
      <c r="D382" t="s">
        <v>196</v>
      </c>
      <c r="E382" s="1">
        <v>44618</v>
      </c>
      <c r="F382" t="str">
        <f t="shared" si="15"/>
        <v>+998</v>
      </c>
      <c r="G382" t="str">
        <f>INDEX('коды стран'!A:A,MATCH(F382,'коды стран'!B:B,0),1)</f>
        <v>Узбекистан</v>
      </c>
      <c r="H382" t="str">
        <f t="shared" si="16"/>
        <v>Ираида</v>
      </c>
      <c r="I382" s="33">
        <f t="shared" ca="1" si="17"/>
        <v>42.966666666666669</v>
      </c>
      <c r="J382" s="22">
        <f>SUMIF(продажи!N:N,клиенты!A382,продажи!K:K)</f>
        <v>2195</v>
      </c>
    </row>
    <row r="383" spans="1:10" hidden="1" x14ac:dyDescent="0.3">
      <c r="A383">
        <v>126</v>
      </c>
      <c r="B383" t="s">
        <v>955</v>
      </c>
      <c r="C383" t="s">
        <v>956</v>
      </c>
      <c r="D383" t="s">
        <v>193</v>
      </c>
      <c r="E383" s="1">
        <v>44822</v>
      </c>
      <c r="F383" t="str">
        <f t="shared" si="15"/>
        <v>+998</v>
      </c>
      <c r="G383" t="str">
        <f>INDEX('коды стран'!A:A,MATCH(F383,'коды стран'!B:B,0),1)</f>
        <v>Узбекистан</v>
      </c>
      <c r="H383" t="str">
        <f t="shared" si="16"/>
        <v>Жанна</v>
      </c>
      <c r="I383" s="33">
        <f t="shared" ca="1" si="17"/>
        <v>36.166666666666664</v>
      </c>
      <c r="J383" s="22">
        <f>SUMIF(продажи!N:N,клиенты!A383,продажи!K:K)</f>
        <v>2459</v>
      </c>
    </row>
    <row r="384" spans="1:10" hidden="1" x14ac:dyDescent="0.3">
      <c r="A384">
        <v>46</v>
      </c>
      <c r="B384" t="s">
        <v>957</v>
      </c>
      <c r="C384" t="s">
        <v>958</v>
      </c>
      <c r="D384" t="s">
        <v>193</v>
      </c>
      <c r="E384" s="1">
        <v>44636</v>
      </c>
      <c r="F384" t="str">
        <f t="shared" si="15"/>
        <v>+992</v>
      </c>
      <c r="G384" t="str">
        <f>INDEX('коды стран'!A:A,MATCH(F384,'коды стран'!B:B,0),1)</f>
        <v>Таджикистан</v>
      </c>
      <c r="H384" t="str">
        <f t="shared" si="16"/>
        <v>Синклитикия</v>
      </c>
      <c r="I384" s="33">
        <f t="shared" ca="1" si="17"/>
        <v>42.366666666666667</v>
      </c>
      <c r="J384" s="22">
        <f>SUMIF(продажи!N:N,клиенты!A384,продажи!K:K)</f>
        <v>712</v>
      </c>
    </row>
    <row r="385" spans="1:10" hidden="1" x14ac:dyDescent="0.3">
      <c r="A385">
        <v>298</v>
      </c>
      <c r="B385" t="s">
        <v>959</v>
      </c>
      <c r="C385" t="s">
        <v>960</v>
      </c>
      <c r="D385" t="s">
        <v>193</v>
      </c>
      <c r="E385" s="1">
        <v>44821</v>
      </c>
      <c r="F385" t="str">
        <f t="shared" si="15"/>
        <v>+380</v>
      </c>
      <c r="G385" t="str">
        <f>INDEX('коды стран'!A:A,MATCH(F385,'коды стран'!B:B,0),1)</f>
        <v>Украина</v>
      </c>
      <c r="H385" t="str">
        <f t="shared" si="16"/>
        <v>Василиса</v>
      </c>
      <c r="I385" s="33">
        <f t="shared" ca="1" si="17"/>
        <v>36.200000000000003</v>
      </c>
      <c r="J385" s="22">
        <f>SUMIF(продажи!N:N,клиенты!A385,продажи!K:K)</f>
        <v>608</v>
      </c>
    </row>
    <row r="386" spans="1:10" x14ac:dyDescent="0.3">
      <c r="A386">
        <v>192</v>
      </c>
      <c r="B386" t="s">
        <v>961</v>
      </c>
      <c r="C386" t="s">
        <v>962</v>
      </c>
      <c r="D386" t="s">
        <v>193</v>
      </c>
      <c r="E386" s="1">
        <v>44572</v>
      </c>
      <c r="F386" t="str">
        <f t="shared" ref="F386:F435" si="18">LEFT(B386, SEARCH(" ",B386)-1)</f>
        <v>+7</v>
      </c>
      <c r="G386" t="str">
        <f>INDEX('коды стран'!A:A,MATCH(F386,'коды стран'!B:B,0),1)</f>
        <v>Россия</v>
      </c>
      <c r="H386" t="str">
        <f t="shared" ref="H386:H435" si="19">IF(OR(ISNUMBER(SEARCH("г-н", C386)), ISNUMBER(SEARCH("г-жа", C386)), ISNUMBER(SEARCH("тов.", C386))),
MID(C386, SEARCH(" ", C386, SEARCH(" ", C386) + 1) + 1, SEARCH(" ", C386 &amp; " ", SEARCH(" ", C386, SEARCH(" ", C386) + 1) + 1) - SEARCH(" ", C386, SEARCH(" ", C386) + 1) - 1),
IF(OR(RIGHT(LEFT(C386, SEARCH(" ", C386) - 1), 3) = "ова", RIGHT(LEFT(C386, SEARCH(" ", C386) - 1), 2) = "ев", RIGHT(LEFT(C386, SEARCH(" ", C386) - 1), 3) = "ева", RIGHT(LEFT(C386, SEARCH(" ", C386) - 1), 2) = "ов"),
MID(C386, SEARCH(" ", C386) + 1, SEARCH(" ", C386 &amp; " ", SEARCH(" ", C386) + 1) - SEARCH(" ", C386) - 1),
LEFT(C386, SEARCH(" ", C386) - 1)))</f>
        <v>Евграф</v>
      </c>
      <c r="I386" s="33">
        <f t="shared" ref="I386:I435" ca="1" si="20">(TODAY()-E386)/30</f>
        <v>44.5</v>
      </c>
      <c r="J386" s="22">
        <f>SUMIF(продажи!N:N,клиенты!A386,продажи!K:K)</f>
        <v>542</v>
      </c>
    </row>
    <row r="387" spans="1:10" hidden="1" x14ac:dyDescent="0.3">
      <c r="A387">
        <v>9</v>
      </c>
      <c r="B387" t="s">
        <v>963</v>
      </c>
      <c r="C387" t="s">
        <v>964</v>
      </c>
      <c r="D387" t="s">
        <v>193</v>
      </c>
      <c r="E387" s="1">
        <v>44900</v>
      </c>
      <c r="F387" t="str">
        <f t="shared" si="18"/>
        <v>+992</v>
      </c>
      <c r="G387" t="str">
        <f>INDEX('коды стран'!A:A,MATCH(F387,'коды стран'!B:B,0),1)</f>
        <v>Таджикистан</v>
      </c>
      <c r="H387" t="str">
        <f t="shared" si="19"/>
        <v>Милан</v>
      </c>
      <c r="I387" s="33">
        <f t="shared" ca="1" si="20"/>
        <v>33.56666666666667</v>
      </c>
      <c r="J387" s="22">
        <f>SUMIF(продажи!N:N,клиенты!A387,продажи!K:K)</f>
        <v>4200</v>
      </c>
    </row>
    <row r="388" spans="1:10" hidden="1" x14ac:dyDescent="0.3">
      <c r="A388">
        <v>315</v>
      </c>
      <c r="B388" t="s">
        <v>965</v>
      </c>
      <c r="C388" t="s">
        <v>966</v>
      </c>
      <c r="D388" t="s">
        <v>193</v>
      </c>
      <c r="E388" s="1">
        <v>44747</v>
      </c>
      <c r="F388" t="str">
        <f t="shared" si="18"/>
        <v>+998</v>
      </c>
      <c r="G388" t="str">
        <f>INDEX('коды стран'!A:A,MATCH(F388,'коды стран'!B:B,0),1)</f>
        <v>Узбекистан</v>
      </c>
      <c r="H388" t="str">
        <f t="shared" si="19"/>
        <v>Фадей</v>
      </c>
      <c r="I388" s="33">
        <f t="shared" ca="1" si="20"/>
        <v>38.666666666666664</v>
      </c>
      <c r="J388" s="22">
        <f>SUMIF(продажи!N:N,клиенты!A388,продажи!K:K)</f>
        <v>1397</v>
      </c>
    </row>
    <row r="389" spans="1:10" x14ac:dyDescent="0.3">
      <c r="A389">
        <v>403</v>
      </c>
      <c r="B389" t="s">
        <v>967</v>
      </c>
      <c r="C389" t="s">
        <v>968</v>
      </c>
      <c r="D389" t="s">
        <v>196</v>
      </c>
      <c r="E389" s="1">
        <v>44594</v>
      </c>
      <c r="F389" t="str">
        <f t="shared" si="18"/>
        <v>+7</v>
      </c>
      <c r="G389" t="str">
        <f>INDEX('коды стран'!A:A,MATCH(F389,'коды стран'!B:B,0),1)</f>
        <v>Россия</v>
      </c>
      <c r="H389" t="str">
        <f t="shared" si="19"/>
        <v>Фаина</v>
      </c>
      <c r="I389" s="33">
        <f t="shared" ca="1" si="20"/>
        <v>43.766666666666666</v>
      </c>
      <c r="J389" s="22">
        <f>SUMIF(продажи!N:N,клиенты!A389,продажи!K:K)</f>
        <v>1879</v>
      </c>
    </row>
    <row r="390" spans="1:10" x14ac:dyDescent="0.3">
      <c r="A390">
        <v>148</v>
      </c>
      <c r="B390" t="s">
        <v>969</v>
      </c>
      <c r="C390" t="s">
        <v>970</v>
      </c>
      <c r="D390" t="s">
        <v>193</v>
      </c>
      <c r="E390" s="1">
        <v>44700</v>
      </c>
      <c r="F390" t="str">
        <f t="shared" si="18"/>
        <v>+7</v>
      </c>
      <c r="G390" t="str">
        <f>INDEX('коды стран'!A:A,MATCH(F390,'коды стран'!B:B,0),1)</f>
        <v>Россия</v>
      </c>
      <c r="H390" t="str">
        <f t="shared" si="19"/>
        <v>Феврония</v>
      </c>
      <c r="I390" s="33">
        <f t="shared" ca="1" si="20"/>
        <v>40.233333333333334</v>
      </c>
      <c r="J390" s="22">
        <f>SUMIF(продажи!N:N,клиенты!A390,продажи!K:K)</f>
        <v>2488</v>
      </c>
    </row>
    <row r="391" spans="1:10" hidden="1" x14ac:dyDescent="0.3">
      <c r="A391">
        <v>245</v>
      </c>
      <c r="B391" t="s">
        <v>971</v>
      </c>
      <c r="C391" t="s">
        <v>972</v>
      </c>
      <c r="D391" t="s">
        <v>196</v>
      </c>
      <c r="E391" s="1">
        <v>44695</v>
      </c>
      <c r="F391" t="str">
        <f t="shared" si="18"/>
        <v>+998</v>
      </c>
      <c r="G391" t="str">
        <f>INDEX('коды стран'!A:A,MATCH(F391,'коды стран'!B:B,0),1)</f>
        <v>Узбекистан</v>
      </c>
      <c r="H391" t="str">
        <f t="shared" si="19"/>
        <v>Феврония</v>
      </c>
      <c r="I391" s="33">
        <f t="shared" ca="1" si="20"/>
        <v>40.4</v>
      </c>
      <c r="J391" s="22">
        <f>SUMIF(продажи!N:N,клиенты!A391,продажи!K:K)</f>
        <v>3207</v>
      </c>
    </row>
    <row r="392" spans="1:10" hidden="1" x14ac:dyDescent="0.3">
      <c r="A392">
        <v>361</v>
      </c>
      <c r="B392" t="s">
        <v>973</v>
      </c>
      <c r="C392" t="s">
        <v>974</v>
      </c>
      <c r="D392" t="s">
        <v>193</v>
      </c>
      <c r="E392" s="1">
        <v>44831</v>
      </c>
      <c r="F392" t="str">
        <f t="shared" si="18"/>
        <v>+998</v>
      </c>
      <c r="G392" t="str">
        <f>INDEX('коды стран'!A:A,MATCH(F392,'коды стран'!B:B,0),1)</f>
        <v>Узбекистан</v>
      </c>
      <c r="H392" t="str">
        <f t="shared" si="19"/>
        <v>Жанна</v>
      </c>
      <c r="I392" s="33">
        <f t="shared" ca="1" si="20"/>
        <v>35.866666666666667</v>
      </c>
      <c r="J392" s="22">
        <f>SUMIF(продажи!N:N,клиенты!A392,продажи!K:K)</f>
        <v>466</v>
      </c>
    </row>
    <row r="393" spans="1:10" hidden="1" x14ac:dyDescent="0.3">
      <c r="A393">
        <v>76</v>
      </c>
      <c r="B393" t="s">
        <v>975</v>
      </c>
      <c r="C393" t="s">
        <v>976</v>
      </c>
      <c r="D393" t="s">
        <v>193</v>
      </c>
      <c r="E393" s="1">
        <v>44575</v>
      </c>
      <c r="F393" t="str">
        <f t="shared" si="18"/>
        <v>+375</v>
      </c>
      <c r="G393" t="str">
        <f>INDEX('коды стран'!A:A,MATCH(F393,'коды стран'!B:B,0),1)</f>
        <v>Беларусь</v>
      </c>
      <c r="H393" t="str">
        <f t="shared" si="19"/>
        <v>Василиса</v>
      </c>
      <c r="I393" s="33">
        <f t="shared" ca="1" si="20"/>
        <v>44.4</v>
      </c>
      <c r="J393" s="22">
        <f>SUMIF(продажи!N:N,клиенты!A393,продажи!K:K)</f>
        <v>2148</v>
      </c>
    </row>
    <row r="394" spans="1:10" hidden="1" x14ac:dyDescent="0.3">
      <c r="A394">
        <v>334</v>
      </c>
      <c r="B394" t="s">
        <v>977</v>
      </c>
      <c r="C394" t="s">
        <v>978</v>
      </c>
      <c r="D394" t="s">
        <v>196</v>
      </c>
      <c r="E394" s="1">
        <v>44881</v>
      </c>
      <c r="F394" t="str">
        <f t="shared" si="18"/>
        <v>+380</v>
      </c>
      <c r="G394" t="str">
        <f>INDEX('коды стран'!A:A,MATCH(F394,'коды стран'!B:B,0),1)</f>
        <v>Украина</v>
      </c>
      <c r="H394" t="str">
        <f t="shared" si="19"/>
        <v>Радислав</v>
      </c>
      <c r="I394" s="33">
        <f t="shared" ca="1" si="20"/>
        <v>34.200000000000003</v>
      </c>
      <c r="J394" s="22">
        <f>SUMIF(продажи!N:N,клиенты!A394,продажи!K:K)</f>
        <v>3105</v>
      </c>
    </row>
    <row r="395" spans="1:10" hidden="1" x14ac:dyDescent="0.3">
      <c r="A395">
        <v>313</v>
      </c>
      <c r="B395" t="s">
        <v>979</v>
      </c>
      <c r="C395" t="s">
        <v>980</v>
      </c>
      <c r="D395" t="s">
        <v>193</v>
      </c>
      <c r="E395" s="1">
        <v>44896</v>
      </c>
      <c r="F395" t="str">
        <f t="shared" si="18"/>
        <v>+998</v>
      </c>
      <c r="G395" t="str">
        <f>INDEX('коды стран'!A:A,MATCH(F395,'коды стран'!B:B,0),1)</f>
        <v>Узбекистан</v>
      </c>
      <c r="H395" t="str">
        <f t="shared" si="19"/>
        <v>Ангелина</v>
      </c>
      <c r="I395" s="33">
        <f t="shared" ca="1" si="20"/>
        <v>33.700000000000003</v>
      </c>
      <c r="J395" s="22">
        <f>SUMIF(продажи!N:N,клиенты!A395,продажи!K:K)</f>
        <v>1514</v>
      </c>
    </row>
    <row r="396" spans="1:10" x14ac:dyDescent="0.3">
      <c r="A396">
        <v>369</v>
      </c>
      <c r="B396" t="s">
        <v>981</v>
      </c>
      <c r="C396" t="s">
        <v>982</v>
      </c>
      <c r="D396" t="s">
        <v>193</v>
      </c>
      <c r="E396" s="1">
        <v>44678</v>
      </c>
      <c r="F396" t="str">
        <f t="shared" si="18"/>
        <v>+7</v>
      </c>
      <c r="G396" t="str">
        <f>INDEX('коды стран'!A:A,MATCH(F396,'коды стран'!B:B,0),1)</f>
        <v>Россия</v>
      </c>
      <c r="H396" t="str">
        <f t="shared" si="19"/>
        <v>Фёкла</v>
      </c>
      <c r="I396" s="33">
        <f t="shared" ca="1" si="20"/>
        <v>40.966666666666669</v>
      </c>
      <c r="J396" s="22">
        <f>SUMIF(продажи!N:N,клиенты!A396,продажи!K:K)</f>
        <v>1472</v>
      </c>
    </row>
    <row r="397" spans="1:10" hidden="1" x14ac:dyDescent="0.3">
      <c r="A397">
        <v>342</v>
      </c>
      <c r="B397" t="s">
        <v>983</v>
      </c>
      <c r="C397" t="s">
        <v>984</v>
      </c>
      <c r="D397" t="s">
        <v>193</v>
      </c>
      <c r="E397" s="1">
        <v>44570</v>
      </c>
      <c r="F397" t="str">
        <f t="shared" si="18"/>
        <v>+992</v>
      </c>
      <c r="G397" t="str">
        <f>INDEX('коды стран'!A:A,MATCH(F397,'коды стран'!B:B,0),1)</f>
        <v>Таджикистан</v>
      </c>
      <c r="H397" t="str">
        <f t="shared" si="19"/>
        <v>Фёкла</v>
      </c>
      <c r="I397" s="33">
        <f t="shared" ca="1" si="20"/>
        <v>44.56666666666667</v>
      </c>
      <c r="J397" s="22">
        <f>SUMIF(продажи!N:N,клиенты!A397,продажи!K:K)</f>
        <v>4488</v>
      </c>
    </row>
    <row r="398" spans="1:10" hidden="1" x14ac:dyDescent="0.3">
      <c r="A398">
        <v>492</v>
      </c>
      <c r="B398" t="s">
        <v>985</v>
      </c>
      <c r="C398" t="s">
        <v>986</v>
      </c>
      <c r="D398" t="s">
        <v>193</v>
      </c>
      <c r="E398" s="1">
        <v>44688</v>
      </c>
      <c r="F398" t="str">
        <f t="shared" si="18"/>
        <v>+380</v>
      </c>
      <c r="G398" t="str">
        <f>INDEX('коды стран'!A:A,MATCH(F398,'коды стран'!B:B,0),1)</f>
        <v>Украина</v>
      </c>
      <c r="H398" t="str">
        <f t="shared" si="19"/>
        <v>Феликс</v>
      </c>
      <c r="I398" s="33">
        <f t="shared" ca="1" si="20"/>
        <v>40.633333333333333</v>
      </c>
      <c r="J398" s="22">
        <f>SUMIF(продажи!N:N,клиенты!A398,продажи!K:K)</f>
        <v>824</v>
      </c>
    </row>
    <row r="399" spans="1:10" hidden="1" x14ac:dyDescent="0.3">
      <c r="A399">
        <v>310</v>
      </c>
      <c r="B399" t="s">
        <v>987</v>
      </c>
      <c r="C399" t="s">
        <v>988</v>
      </c>
      <c r="D399" t="s">
        <v>196</v>
      </c>
      <c r="E399" s="1">
        <v>44807</v>
      </c>
      <c r="F399" t="str">
        <f t="shared" si="18"/>
        <v>+992</v>
      </c>
      <c r="G399" t="str">
        <f>INDEX('коды стран'!A:A,MATCH(F399,'коды стран'!B:B,0),1)</f>
        <v>Таджикистан</v>
      </c>
      <c r="H399" t="str">
        <f t="shared" si="19"/>
        <v>Феофан</v>
      </c>
      <c r="I399" s="33">
        <f t="shared" ca="1" si="20"/>
        <v>36.666666666666664</v>
      </c>
      <c r="J399" s="22">
        <f>SUMIF(продажи!N:N,клиенты!A399,продажи!K:K)</f>
        <v>1057</v>
      </c>
    </row>
    <row r="400" spans="1:10" hidden="1" x14ac:dyDescent="0.3">
      <c r="A400">
        <v>255</v>
      </c>
      <c r="B400" t="s">
        <v>989</v>
      </c>
      <c r="C400" t="s">
        <v>990</v>
      </c>
      <c r="D400" t="s">
        <v>193</v>
      </c>
      <c r="E400" s="1">
        <v>44793</v>
      </c>
      <c r="F400" t="str">
        <f t="shared" si="18"/>
        <v>+380</v>
      </c>
      <c r="G400" t="str">
        <f>INDEX('коды стран'!A:A,MATCH(F400,'коды стран'!B:B,0),1)</f>
        <v>Украина</v>
      </c>
      <c r="H400" t="str">
        <f t="shared" si="19"/>
        <v>Филимон</v>
      </c>
      <c r="I400" s="33">
        <f t="shared" ca="1" si="20"/>
        <v>37.133333333333333</v>
      </c>
      <c r="J400" s="22">
        <f>SUMIF(продажи!N:N,клиенты!A400,продажи!K:K)</f>
        <v>2740</v>
      </c>
    </row>
    <row r="401" spans="1:10" x14ac:dyDescent="0.3">
      <c r="A401">
        <v>164</v>
      </c>
      <c r="B401" t="s">
        <v>991</v>
      </c>
      <c r="C401" t="s">
        <v>992</v>
      </c>
      <c r="D401" t="s">
        <v>196</v>
      </c>
      <c r="E401" s="1">
        <v>44678</v>
      </c>
      <c r="F401" t="str">
        <f t="shared" si="18"/>
        <v>+7</v>
      </c>
      <c r="G401" t="str">
        <f>INDEX('коды стран'!A:A,MATCH(F401,'коды стран'!B:B,0),1)</f>
        <v>Россия</v>
      </c>
      <c r="H401" t="str">
        <f t="shared" si="19"/>
        <v>Филимон</v>
      </c>
      <c r="I401" s="33">
        <f t="shared" ca="1" si="20"/>
        <v>40.966666666666669</v>
      </c>
      <c r="J401" s="22">
        <f>SUMIF(продажи!N:N,клиенты!A401,продажи!K:K)</f>
        <v>2775</v>
      </c>
    </row>
    <row r="402" spans="1:10" hidden="1" x14ac:dyDescent="0.3">
      <c r="A402">
        <v>247</v>
      </c>
      <c r="B402" t="s">
        <v>993</v>
      </c>
      <c r="C402" t="s">
        <v>994</v>
      </c>
      <c r="D402" t="s">
        <v>193</v>
      </c>
      <c r="E402" s="1">
        <v>44762</v>
      </c>
      <c r="F402" t="str">
        <f t="shared" si="18"/>
        <v>+998</v>
      </c>
      <c r="G402" t="str">
        <f>INDEX('коды стран'!A:A,MATCH(F402,'коды стран'!B:B,0),1)</f>
        <v>Узбекистан</v>
      </c>
      <c r="H402" t="str">
        <f t="shared" si="19"/>
        <v>Павел</v>
      </c>
      <c r="I402" s="33">
        <f t="shared" ca="1" si="20"/>
        <v>38.166666666666664</v>
      </c>
      <c r="J402" s="22">
        <f>SUMIF(продажи!N:N,клиенты!A402,продажи!K:K)</f>
        <v>830</v>
      </c>
    </row>
    <row r="403" spans="1:10" hidden="1" x14ac:dyDescent="0.3">
      <c r="A403">
        <v>145</v>
      </c>
      <c r="B403" t="s">
        <v>995</v>
      </c>
      <c r="C403" t="s">
        <v>996</v>
      </c>
      <c r="D403" t="s">
        <v>196</v>
      </c>
      <c r="E403" s="1">
        <v>44653</v>
      </c>
      <c r="F403" t="str">
        <f t="shared" si="18"/>
        <v>+380</v>
      </c>
      <c r="G403" t="str">
        <f>INDEX('коды стран'!A:A,MATCH(F403,'коды стран'!B:B,0),1)</f>
        <v>Украина</v>
      </c>
      <c r="H403" t="str">
        <f t="shared" si="19"/>
        <v>Юлия</v>
      </c>
      <c r="I403" s="33">
        <f t="shared" ca="1" si="20"/>
        <v>41.8</v>
      </c>
      <c r="J403" s="22">
        <f>SUMIF(продажи!N:N,клиенты!A403,продажи!K:K)</f>
        <v>1610</v>
      </c>
    </row>
    <row r="404" spans="1:10" hidden="1" x14ac:dyDescent="0.3">
      <c r="A404">
        <v>186</v>
      </c>
      <c r="B404" t="s">
        <v>997</v>
      </c>
      <c r="C404" t="s">
        <v>998</v>
      </c>
      <c r="D404" t="s">
        <v>196</v>
      </c>
      <c r="E404" s="1">
        <v>44914</v>
      </c>
      <c r="F404" t="str">
        <f t="shared" si="18"/>
        <v>+375</v>
      </c>
      <c r="G404" t="str">
        <f>INDEX('коды стран'!A:A,MATCH(F404,'коды стран'!B:B,0),1)</f>
        <v>Беларусь</v>
      </c>
      <c r="H404" t="str">
        <f t="shared" si="19"/>
        <v>Флорентин</v>
      </c>
      <c r="I404" s="33">
        <f t="shared" ca="1" si="20"/>
        <v>33.1</v>
      </c>
      <c r="J404" s="22">
        <f>SUMIF(продажи!N:N,клиенты!A404,продажи!K:K)</f>
        <v>860</v>
      </c>
    </row>
    <row r="405" spans="1:10" x14ac:dyDescent="0.3">
      <c r="A405">
        <v>77</v>
      </c>
      <c r="B405" t="s">
        <v>999</v>
      </c>
      <c r="C405" t="s">
        <v>1000</v>
      </c>
      <c r="D405" t="s">
        <v>196</v>
      </c>
      <c r="E405" s="1">
        <v>44644</v>
      </c>
      <c r="F405" t="str">
        <f t="shared" si="18"/>
        <v>+7</v>
      </c>
      <c r="G405" t="str">
        <f>INDEX('коды стран'!A:A,MATCH(F405,'коды стран'!B:B,0),1)</f>
        <v>Россия</v>
      </c>
      <c r="H405" t="str">
        <f t="shared" si="19"/>
        <v>Фокин</v>
      </c>
      <c r="I405" s="33">
        <f t="shared" ca="1" si="20"/>
        <v>42.1</v>
      </c>
      <c r="J405" s="22">
        <f>SUMIF(продажи!N:N,клиенты!A405,продажи!K:K)</f>
        <v>1233</v>
      </c>
    </row>
    <row r="406" spans="1:10" hidden="1" x14ac:dyDescent="0.3">
      <c r="A406">
        <v>72</v>
      </c>
      <c r="B406" t="s">
        <v>1001</v>
      </c>
      <c r="C406" t="s">
        <v>1002</v>
      </c>
      <c r="D406" t="s">
        <v>193</v>
      </c>
      <c r="E406" s="1">
        <v>44906</v>
      </c>
      <c r="F406" t="str">
        <f t="shared" si="18"/>
        <v>+992</v>
      </c>
      <c r="G406" t="str">
        <f>INDEX('коды стран'!A:A,MATCH(F406,'коды стран'!B:B,0),1)</f>
        <v>Таджикистан</v>
      </c>
      <c r="H406" t="str">
        <f t="shared" si="19"/>
        <v>Фомина</v>
      </c>
      <c r="I406" s="33">
        <f t="shared" ca="1" si="20"/>
        <v>33.366666666666667</v>
      </c>
      <c r="J406" s="22">
        <f>SUMIF(продажи!N:N,клиенты!A406,продажи!K:K)</f>
        <v>1286</v>
      </c>
    </row>
    <row r="407" spans="1:10" x14ac:dyDescent="0.3">
      <c r="A407">
        <v>217</v>
      </c>
      <c r="B407" t="s">
        <v>1003</v>
      </c>
      <c r="C407" t="s">
        <v>1004</v>
      </c>
      <c r="D407" t="s">
        <v>196</v>
      </c>
      <c r="E407" s="1">
        <v>44826</v>
      </c>
      <c r="F407" t="str">
        <f t="shared" si="18"/>
        <v>+7</v>
      </c>
      <c r="G407" t="str">
        <f>INDEX('коды стран'!A:A,MATCH(F407,'коды стран'!B:B,0),1)</f>
        <v>Россия</v>
      </c>
      <c r="H407" t="str">
        <f t="shared" si="19"/>
        <v>Ипполит</v>
      </c>
      <c r="I407" s="33">
        <f t="shared" ca="1" si="20"/>
        <v>36.033333333333331</v>
      </c>
      <c r="J407" s="22">
        <f>SUMIF(продажи!N:N,клиенты!A407,продажи!K:K)</f>
        <v>1491</v>
      </c>
    </row>
    <row r="408" spans="1:10" x14ac:dyDescent="0.3">
      <c r="A408">
        <v>33</v>
      </c>
      <c r="B408" t="s">
        <v>1005</v>
      </c>
      <c r="C408" t="s">
        <v>1006</v>
      </c>
      <c r="D408" t="s">
        <v>196</v>
      </c>
      <c r="E408" s="1">
        <v>44730</v>
      </c>
      <c r="F408" t="str">
        <f t="shared" si="18"/>
        <v>+7</v>
      </c>
      <c r="G408" t="str">
        <f>INDEX('коды стран'!A:A,MATCH(F408,'коды стран'!B:B,0),1)</f>
        <v>Россия</v>
      </c>
      <c r="H408" t="str">
        <f t="shared" si="19"/>
        <v>Феврония</v>
      </c>
      <c r="I408" s="33">
        <f t="shared" ca="1" si="20"/>
        <v>39.233333333333334</v>
      </c>
      <c r="J408" s="22">
        <f>SUMIF(продажи!N:N,клиенты!A408,продажи!K:K)</f>
        <v>904</v>
      </c>
    </row>
    <row r="409" spans="1:10" hidden="1" x14ac:dyDescent="0.3">
      <c r="A409">
        <v>472</v>
      </c>
      <c r="B409" t="s">
        <v>1007</v>
      </c>
      <c r="C409" t="s">
        <v>1008</v>
      </c>
      <c r="D409" t="s">
        <v>196</v>
      </c>
      <c r="E409" s="1">
        <v>44901</v>
      </c>
      <c r="F409" t="str">
        <f t="shared" si="18"/>
        <v>+380</v>
      </c>
      <c r="G409" t="str">
        <f>INDEX('коды стран'!A:A,MATCH(F409,'коды стран'!B:B,0),1)</f>
        <v>Украина</v>
      </c>
      <c r="H409" t="str">
        <f t="shared" si="19"/>
        <v>Фрол</v>
      </c>
      <c r="I409" s="33">
        <f t="shared" ca="1" si="20"/>
        <v>33.533333333333331</v>
      </c>
      <c r="J409" s="22">
        <f>SUMIF(продажи!N:N,клиенты!A409,продажи!K:K)</f>
        <v>162</v>
      </c>
    </row>
    <row r="410" spans="1:10" hidden="1" x14ac:dyDescent="0.3">
      <c r="A410">
        <v>188</v>
      </c>
      <c r="B410" t="s">
        <v>1009</v>
      </c>
      <c r="C410" t="s">
        <v>1010</v>
      </c>
      <c r="D410" t="s">
        <v>196</v>
      </c>
      <c r="E410" s="1">
        <v>44801</v>
      </c>
      <c r="F410" t="str">
        <f t="shared" si="18"/>
        <v>+992</v>
      </c>
      <c r="G410" t="str">
        <f>INDEX('коды стран'!A:A,MATCH(F410,'коды стран'!B:B,0),1)</f>
        <v>Таджикистан</v>
      </c>
      <c r="H410" t="str">
        <f t="shared" si="19"/>
        <v>Харлампий</v>
      </c>
      <c r="I410" s="33">
        <f t="shared" ca="1" si="20"/>
        <v>36.866666666666667</v>
      </c>
      <c r="J410" s="22">
        <f>SUMIF(продажи!N:N,клиенты!A410,продажи!K:K)</f>
        <v>1553</v>
      </c>
    </row>
    <row r="411" spans="1:10" hidden="1" x14ac:dyDescent="0.3">
      <c r="A411">
        <v>434</v>
      </c>
      <c r="B411" t="s">
        <v>1011</v>
      </c>
      <c r="C411" t="s">
        <v>1012</v>
      </c>
      <c r="D411" t="s">
        <v>196</v>
      </c>
      <c r="E411" s="1">
        <v>44730</v>
      </c>
      <c r="F411" t="str">
        <f t="shared" si="18"/>
        <v>+380</v>
      </c>
      <c r="G411" t="str">
        <f>INDEX('коды стран'!A:A,MATCH(F411,'коды стран'!B:B,0),1)</f>
        <v>Украина</v>
      </c>
      <c r="H411" t="str">
        <f t="shared" si="19"/>
        <v>Христофор</v>
      </c>
      <c r="I411" s="33">
        <f t="shared" ca="1" si="20"/>
        <v>39.233333333333334</v>
      </c>
      <c r="J411" s="22">
        <f>SUMIF(продажи!N:N,клиенты!A411,продажи!K:K)</f>
        <v>2342</v>
      </c>
    </row>
    <row r="412" spans="1:10" hidden="1" x14ac:dyDescent="0.3">
      <c r="A412">
        <v>429</v>
      </c>
      <c r="B412" t="s">
        <v>1013</v>
      </c>
      <c r="C412" t="s">
        <v>1014</v>
      </c>
      <c r="D412" t="s">
        <v>193</v>
      </c>
      <c r="E412" s="1">
        <v>44625</v>
      </c>
      <c r="F412" t="str">
        <f t="shared" si="18"/>
        <v>+992</v>
      </c>
      <c r="G412" t="str">
        <f>INDEX('коды стран'!A:A,MATCH(F412,'коды стран'!B:B,0),1)</f>
        <v>Таджикистан</v>
      </c>
      <c r="H412" t="str">
        <f t="shared" si="19"/>
        <v>Лука</v>
      </c>
      <c r="I412" s="33">
        <f t="shared" ca="1" si="20"/>
        <v>42.733333333333334</v>
      </c>
      <c r="J412" s="22">
        <f>SUMIF(продажи!N:N,клиенты!A412,продажи!K:K)</f>
        <v>576</v>
      </c>
    </row>
    <row r="413" spans="1:10" x14ac:dyDescent="0.3">
      <c r="A413">
        <v>452</v>
      </c>
      <c r="B413" t="s">
        <v>1015</v>
      </c>
      <c r="C413" t="s">
        <v>1016</v>
      </c>
      <c r="D413" t="s">
        <v>193</v>
      </c>
      <c r="E413" s="1">
        <v>44769</v>
      </c>
      <c r="F413" t="str">
        <f t="shared" si="18"/>
        <v>+7</v>
      </c>
      <c r="G413" t="str">
        <f>INDEX('коды стран'!A:A,MATCH(F413,'коды стран'!B:B,0),1)</f>
        <v>Россия</v>
      </c>
      <c r="H413" t="str">
        <f t="shared" si="19"/>
        <v>Чеслав</v>
      </c>
      <c r="I413" s="33">
        <f t="shared" ca="1" si="20"/>
        <v>37.93333333333333</v>
      </c>
      <c r="J413" s="22">
        <f>SUMIF(продажи!N:N,клиенты!A413,продажи!K:K)</f>
        <v>1231</v>
      </c>
    </row>
    <row r="414" spans="1:10" hidden="1" x14ac:dyDescent="0.3">
      <c r="A414">
        <v>303</v>
      </c>
      <c r="B414" t="s">
        <v>1017</v>
      </c>
      <c r="C414" t="s">
        <v>1018</v>
      </c>
      <c r="D414" t="s">
        <v>196</v>
      </c>
      <c r="E414" s="1">
        <v>44689</v>
      </c>
      <c r="F414" t="str">
        <f t="shared" si="18"/>
        <v>+998</v>
      </c>
      <c r="G414" t="str">
        <f>INDEX('коды стран'!A:A,MATCH(F414,'коды стран'!B:B,0),1)</f>
        <v>Узбекистан</v>
      </c>
      <c r="H414" t="str">
        <f t="shared" si="19"/>
        <v>Чеслав</v>
      </c>
      <c r="I414" s="33">
        <f t="shared" ca="1" si="20"/>
        <v>40.6</v>
      </c>
      <c r="J414" s="22">
        <f>SUMIF(продажи!N:N,клиенты!A414,продажи!K:K)</f>
        <v>1914</v>
      </c>
    </row>
    <row r="415" spans="1:10" hidden="1" x14ac:dyDescent="0.3">
      <c r="A415">
        <v>478</v>
      </c>
      <c r="B415" t="s">
        <v>1019</v>
      </c>
      <c r="C415" t="s">
        <v>1020</v>
      </c>
      <c r="D415" t="s">
        <v>196</v>
      </c>
      <c r="E415" s="1">
        <v>44726</v>
      </c>
      <c r="F415" t="str">
        <f t="shared" si="18"/>
        <v>+380</v>
      </c>
      <c r="G415" t="str">
        <f>INDEX('коды стран'!A:A,MATCH(F415,'коды стран'!B:B,0),1)</f>
        <v>Украина</v>
      </c>
      <c r="H415" t="str">
        <f t="shared" si="19"/>
        <v>Екатерина</v>
      </c>
      <c r="I415" s="33">
        <f t="shared" ca="1" si="20"/>
        <v>39.366666666666667</v>
      </c>
      <c r="J415" s="22">
        <f>SUMIF(продажи!N:N,клиенты!A415,продажи!K:K)</f>
        <v>537</v>
      </c>
    </row>
    <row r="416" spans="1:10" hidden="1" x14ac:dyDescent="0.3">
      <c r="A416">
        <v>263</v>
      </c>
      <c r="B416" t="s">
        <v>1021</v>
      </c>
      <c r="C416" t="s">
        <v>1022</v>
      </c>
      <c r="D416" t="s">
        <v>193</v>
      </c>
      <c r="E416" s="1">
        <v>44612</v>
      </c>
      <c r="F416" t="str">
        <f t="shared" si="18"/>
        <v>+992</v>
      </c>
      <c r="G416" t="str">
        <f>INDEX('коды стран'!A:A,MATCH(F416,'коды стран'!B:B,0),1)</f>
        <v>Таджикистан</v>
      </c>
      <c r="H416" t="str">
        <f t="shared" si="19"/>
        <v>Элеонора</v>
      </c>
      <c r="I416" s="33">
        <f t="shared" ca="1" si="20"/>
        <v>43.166666666666664</v>
      </c>
      <c r="J416" s="22">
        <f>SUMIF(продажи!N:N,клиенты!A416,продажи!K:K)</f>
        <v>3526</v>
      </c>
    </row>
    <row r="417" spans="1:10" x14ac:dyDescent="0.3">
      <c r="A417">
        <v>19</v>
      </c>
      <c r="B417" t="s">
        <v>1023</v>
      </c>
      <c r="C417" t="s">
        <v>1024</v>
      </c>
      <c r="D417" t="s">
        <v>193</v>
      </c>
      <c r="E417" s="1">
        <v>44902</v>
      </c>
      <c r="F417" t="str">
        <f t="shared" si="18"/>
        <v>+7</v>
      </c>
      <c r="G417" t="str">
        <f>INDEX('коды стран'!A:A,MATCH(F417,'коды стран'!B:B,0),1)</f>
        <v>Россия</v>
      </c>
      <c r="H417" t="str">
        <f t="shared" si="19"/>
        <v>Шубин</v>
      </c>
      <c r="I417" s="33">
        <f t="shared" ca="1" si="20"/>
        <v>33.5</v>
      </c>
      <c r="J417" s="22">
        <f>SUMIF(продажи!N:N,клиенты!A417,продажи!K:K)</f>
        <v>2951</v>
      </c>
    </row>
    <row r="418" spans="1:10" x14ac:dyDescent="0.3">
      <c r="A418">
        <v>351</v>
      </c>
      <c r="B418" t="s">
        <v>1025</v>
      </c>
      <c r="C418" t="s">
        <v>1026</v>
      </c>
      <c r="D418" t="s">
        <v>193</v>
      </c>
      <c r="E418" s="1">
        <v>44863</v>
      </c>
      <c r="F418" t="str">
        <f t="shared" si="18"/>
        <v>+7</v>
      </c>
      <c r="G418" t="str">
        <f>INDEX('коды стран'!A:A,MATCH(F418,'коды стран'!B:B,0),1)</f>
        <v>Россия</v>
      </c>
      <c r="H418" t="str">
        <f t="shared" si="19"/>
        <v>Щукина</v>
      </c>
      <c r="I418" s="33">
        <f t="shared" ca="1" si="20"/>
        <v>34.799999999999997</v>
      </c>
      <c r="J418" s="22">
        <f>SUMIF(продажи!N:N,клиенты!A418,продажи!K:K)</f>
        <v>340</v>
      </c>
    </row>
    <row r="419" spans="1:10" hidden="1" x14ac:dyDescent="0.3">
      <c r="A419">
        <v>372</v>
      </c>
      <c r="B419" t="s">
        <v>1027</v>
      </c>
      <c r="C419" t="s">
        <v>1028</v>
      </c>
      <c r="D419" t="s">
        <v>196</v>
      </c>
      <c r="E419" s="1">
        <v>44772</v>
      </c>
      <c r="F419" t="str">
        <f t="shared" si="18"/>
        <v>+992</v>
      </c>
      <c r="G419" t="str">
        <f>INDEX('коды стран'!A:A,MATCH(F419,'коды стран'!B:B,0),1)</f>
        <v>Таджикистан</v>
      </c>
      <c r="H419" t="str">
        <f t="shared" si="19"/>
        <v>Эдуард</v>
      </c>
      <c r="I419" s="33">
        <f t="shared" ca="1" si="20"/>
        <v>37.833333333333336</v>
      </c>
      <c r="J419" s="22">
        <f>SUMIF(продажи!N:N,клиенты!A419,продажи!K:K)</f>
        <v>1440</v>
      </c>
    </row>
    <row r="420" spans="1:10" hidden="1" x14ac:dyDescent="0.3">
      <c r="A420">
        <v>160</v>
      </c>
      <c r="B420" t="s">
        <v>1029</v>
      </c>
      <c r="C420" t="s">
        <v>1030</v>
      </c>
      <c r="D420" t="s">
        <v>193</v>
      </c>
      <c r="E420" s="1">
        <v>44649</v>
      </c>
      <c r="F420" t="str">
        <f t="shared" si="18"/>
        <v>+998</v>
      </c>
      <c r="G420" t="str">
        <f>INDEX('коды стран'!A:A,MATCH(F420,'коды стран'!B:B,0),1)</f>
        <v>Узбекистан</v>
      </c>
      <c r="H420" t="str">
        <f t="shared" si="19"/>
        <v>Элеонора</v>
      </c>
      <c r="I420" s="33">
        <f t="shared" ca="1" si="20"/>
        <v>41.93333333333333</v>
      </c>
      <c r="J420" s="22">
        <f>SUMIF(продажи!N:N,клиенты!A420,продажи!K:K)</f>
        <v>1688</v>
      </c>
    </row>
    <row r="421" spans="1:10" hidden="1" x14ac:dyDescent="0.3">
      <c r="A421">
        <v>6</v>
      </c>
      <c r="B421" t="s">
        <v>1031</v>
      </c>
      <c r="C421" t="s">
        <v>1032</v>
      </c>
      <c r="D421" t="s">
        <v>196</v>
      </c>
      <c r="E421" s="1">
        <v>44710</v>
      </c>
      <c r="F421" t="str">
        <f t="shared" si="18"/>
        <v>+380</v>
      </c>
      <c r="G421" t="str">
        <f>INDEX('коды стран'!A:A,MATCH(F421,'коды стран'!B:B,0),1)</f>
        <v>Украина</v>
      </c>
      <c r="H421" t="str">
        <f t="shared" si="19"/>
        <v>Эмилия</v>
      </c>
      <c r="I421" s="33">
        <f t="shared" ca="1" si="20"/>
        <v>39.9</v>
      </c>
      <c r="J421" s="22">
        <f>SUMIF(продажи!N:N,клиенты!A421,продажи!K:K)</f>
        <v>2555</v>
      </c>
    </row>
    <row r="422" spans="1:10" hidden="1" x14ac:dyDescent="0.3">
      <c r="A422">
        <v>367</v>
      </c>
      <c r="B422" t="s">
        <v>1033</v>
      </c>
      <c r="C422" t="s">
        <v>1034</v>
      </c>
      <c r="D422" t="s">
        <v>196</v>
      </c>
      <c r="E422" s="1">
        <v>44867</v>
      </c>
      <c r="F422" t="str">
        <f t="shared" si="18"/>
        <v>+992</v>
      </c>
      <c r="G422" t="str">
        <f>INDEX('коды стран'!A:A,MATCH(F422,'коды стран'!B:B,0),1)</f>
        <v>Таджикистан</v>
      </c>
      <c r="H422" t="str">
        <f t="shared" si="19"/>
        <v>Эмилия</v>
      </c>
      <c r="I422" s="33">
        <f t="shared" ca="1" si="20"/>
        <v>34.666666666666664</v>
      </c>
      <c r="J422" s="22">
        <f>SUMIF(продажи!N:N,клиенты!A422,продажи!K:K)</f>
        <v>2107</v>
      </c>
    </row>
    <row r="423" spans="1:10" hidden="1" x14ac:dyDescent="0.3">
      <c r="A423">
        <v>111</v>
      </c>
      <c r="B423" t="s">
        <v>1035</v>
      </c>
      <c r="C423" t="s">
        <v>1036</v>
      </c>
      <c r="D423" t="s">
        <v>193</v>
      </c>
      <c r="E423" s="1">
        <v>44804</v>
      </c>
      <c r="F423" t="str">
        <f t="shared" si="18"/>
        <v>+998</v>
      </c>
      <c r="G423" t="str">
        <f>INDEX('коды стран'!A:A,MATCH(F423,'коды стран'!B:B,0),1)</f>
        <v>Узбекистан</v>
      </c>
      <c r="H423" t="str">
        <f t="shared" si="19"/>
        <v>Эмилия</v>
      </c>
      <c r="I423" s="33">
        <f t="shared" ca="1" si="20"/>
        <v>36.766666666666666</v>
      </c>
      <c r="J423" s="22">
        <f>SUMIF(продажи!N:N,клиенты!A423,продажи!K:K)</f>
        <v>3241</v>
      </c>
    </row>
    <row r="424" spans="1:10" hidden="1" x14ac:dyDescent="0.3">
      <c r="A424">
        <v>222</v>
      </c>
      <c r="B424" t="s">
        <v>1037</v>
      </c>
      <c r="C424" t="s">
        <v>1038</v>
      </c>
      <c r="D424" t="s">
        <v>193</v>
      </c>
      <c r="E424" s="1">
        <v>44694</v>
      </c>
      <c r="F424" t="str">
        <f t="shared" si="18"/>
        <v>+380</v>
      </c>
      <c r="G424" t="str">
        <f>INDEX('коды стран'!A:A,MATCH(F424,'коды стран'!B:B,0),1)</f>
        <v>Украина</v>
      </c>
      <c r="H424" t="str">
        <f t="shared" si="19"/>
        <v>Эмилия</v>
      </c>
      <c r="I424" s="33">
        <f t="shared" ca="1" si="20"/>
        <v>40.43333333333333</v>
      </c>
      <c r="J424" s="22">
        <f>SUMIF(продажи!N:N,клиенты!A424,продажи!K:K)</f>
        <v>1403</v>
      </c>
    </row>
    <row r="425" spans="1:10" x14ac:dyDescent="0.3">
      <c r="A425">
        <v>392</v>
      </c>
      <c r="B425" t="s">
        <v>1039</v>
      </c>
      <c r="C425" t="s">
        <v>1040</v>
      </c>
      <c r="D425" t="s">
        <v>196</v>
      </c>
      <c r="E425" s="1">
        <v>44919</v>
      </c>
      <c r="F425" t="str">
        <f t="shared" si="18"/>
        <v>+7</v>
      </c>
      <c r="G425" t="str">
        <f>INDEX('коды стран'!A:A,MATCH(F425,'коды стран'!B:B,0),1)</f>
        <v>Россия</v>
      </c>
      <c r="H425" t="str">
        <f t="shared" si="19"/>
        <v>Эммануил</v>
      </c>
      <c r="I425" s="33">
        <f t="shared" ca="1" si="20"/>
        <v>32.93333333333333</v>
      </c>
      <c r="J425" s="22">
        <f>SUMIF(продажи!N:N,клиенты!A425,продажи!K:K)</f>
        <v>542</v>
      </c>
    </row>
    <row r="426" spans="1:10" hidden="1" x14ac:dyDescent="0.3">
      <c r="A426">
        <v>70</v>
      </c>
      <c r="B426" t="s">
        <v>1041</v>
      </c>
      <c r="C426" t="s">
        <v>1042</v>
      </c>
      <c r="D426" t="s">
        <v>193</v>
      </c>
      <c r="E426" s="1">
        <v>44591</v>
      </c>
      <c r="F426" t="str">
        <f t="shared" si="18"/>
        <v>+380</v>
      </c>
      <c r="G426" t="str">
        <f>INDEX('коды стран'!A:A,MATCH(F426,'коды стран'!B:B,0),1)</f>
        <v>Украина</v>
      </c>
      <c r="H426" t="str">
        <f t="shared" si="19"/>
        <v>Эммануил</v>
      </c>
      <c r="I426" s="33">
        <f t="shared" ca="1" si="20"/>
        <v>43.866666666666667</v>
      </c>
      <c r="J426" s="22">
        <f>SUMIF(продажи!N:N,клиенты!A426,продажи!K:K)</f>
        <v>2192</v>
      </c>
    </row>
    <row r="427" spans="1:10" hidden="1" x14ac:dyDescent="0.3">
      <c r="A427">
        <v>208</v>
      </c>
      <c r="B427" t="s">
        <v>1043</v>
      </c>
      <c r="C427" t="s">
        <v>1044</v>
      </c>
      <c r="D427" t="s">
        <v>196</v>
      </c>
      <c r="E427" s="1">
        <v>44736</v>
      </c>
      <c r="F427" t="str">
        <f t="shared" si="18"/>
        <v>+380</v>
      </c>
      <c r="G427" t="str">
        <f>INDEX('коды стран'!A:A,MATCH(F427,'коды стран'!B:B,0),1)</f>
        <v>Украина</v>
      </c>
      <c r="H427" t="str">
        <f t="shared" si="19"/>
        <v>Эммануил</v>
      </c>
      <c r="I427" s="33">
        <f t="shared" ca="1" si="20"/>
        <v>39.033333333333331</v>
      </c>
      <c r="J427" s="22">
        <f>SUMIF(продажи!N:N,клиенты!A427,продажи!K:K)</f>
        <v>688</v>
      </c>
    </row>
    <row r="428" spans="1:10" x14ac:dyDescent="0.3">
      <c r="A428">
        <v>408</v>
      </c>
      <c r="B428" t="s">
        <v>1045</v>
      </c>
      <c r="C428" t="s">
        <v>1046</v>
      </c>
      <c r="D428" t="s">
        <v>196</v>
      </c>
      <c r="E428" s="1">
        <v>44857</v>
      </c>
      <c r="F428" t="str">
        <f t="shared" si="18"/>
        <v>+7</v>
      </c>
      <c r="G428" t="str">
        <f>INDEX('коды стран'!A:A,MATCH(F428,'коды стран'!B:B,0),1)</f>
        <v>Россия</v>
      </c>
      <c r="H428" t="str">
        <f t="shared" si="19"/>
        <v>Юлия</v>
      </c>
      <c r="I428" s="33">
        <f t="shared" ca="1" si="20"/>
        <v>35</v>
      </c>
      <c r="J428" s="22">
        <f>SUMIF(продажи!N:N,клиенты!A428,продажи!K:K)</f>
        <v>2034</v>
      </c>
    </row>
    <row r="429" spans="1:10" x14ac:dyDescent="0.3">
      <c r="A429">
        <v>187</v>
      </c>
      <c r="B429" t="s">
        <v>1047</v>
      </c>
      <c r="C429" t="s">
        <v>1048</v>
      </c>
      <c r="D429" t="s">
        <v>193</v>
      </c>
      <c r="E429" s="1">
        <v>44848</v>
      </c>
      <c r="F429" t="str">
        <f t="shared" si="18"/>
        <v>+7</v>
      </c>
      <c r="G429" t="str">
        <f>INDEX('коды стран'!A:A,MATCH(F429,'коды стран'!B:B,0),1)</f>
        <v>Россия</v>
      </c>
      <c r="H429" t="str">
        <f t="shared" si="19"/>
        <v>Юлия</v>
      </c>
      <c r="I429" s="33">
        <f t="shared" ca="1" si="20"/>
        <v>35.299999999999997</v>
      </c>
      <c r="J429" s="22">
        <f>SUMIF(продажи!N:N,клиенты!A429,продажи!K:K)</f>
        <v>616</v>
      </c>
    </row>
    <row r="430" spans="1:10" hidden="1" x14ac:dyDescent="0.3">
      <c r="A430">
        <v>480</v>
      </c>
      <c r="B430" t="s">
        <v>1049</v>
      </c>
      <c r="C430" t="s">
        <v>1050</v>
      </c>
      <c r="D430" t="s">
        <v>193</v>
      </c>
      <c r="E430" s="1">
        <v>44568</v>
      </c>
      <c r="F430" t="str">
        <f t="shared" si="18"/>
        <v>+998</v>
      </c>
      <c r="G430" t="str">
        <f>INDEX('коды стран'!A:A,MATCH(F430,'коды стран'!B:B,0),1)</f>
        <v>Узбекистан</v>
      </c>
      <c r="H430" t="str">
        <f t="shared" si="19"/>
        <v>Юлия</v>
      </c>
      <c r="I430" s="33">
        <f t="shared" ca="1" si="20"/>
        <v>44.633333333333333</v>
      </c>
      <c r="J430" s="22">
        <f>SUMIF(продажи!N:N,клиенты!A430,продажи!K:K)</f>
        <v>3740</v>
      </c>
    </row>
    <row r="431" spans="1:10" hidden="1" x14ac:dyDescent="0.3">
      <c r="A431">
        <v>414</v>
      </c>
      <c r="B431" t="s">
        <v>1051</v>
      </c>
      <c r="C431" t="s">
        <v>1052</v>
      </c>
      <c r="D431" t="s">
        <v>196</v>
      </c>
      <c r="E431" s="1">
        <v>44794</v>
      </c>
      <c r="F431" t="str">
        <f t="shared" si="18"/>
        <v>+375</v>
      </c>
      <c r="G431" t="str">
        <f>INDEX('коды стран'!A:A,MATCH(F431,'коды стран'!B:B,0),1)</f>
        <v>Беларусь</v>
      </c>
      <c r="H431" t="str">
        <f t="shared" si="19"/>
        <v>Юлия</v>
      </c>
      <c r="I431" s="33">
        <f t="shared" ca="1" si="20"/>
        <v>37.1</v>
      </c>
      <c r="J431" s="22">
        <f>SUMIF(продажи!N:N,клиенты!A431,продажи!K:K)</f>
        <v>2868</v>
      </c>
    </row>
    <row r="432" spans="1:10" x14ac:dyDescent="0.3">
      <c r="A432">
        <v>62</v>
      </c>
      <c r="B432" t="s">
        <v>1053</v>
      </c>
      <c r="C432" t="s">
        <v>1054</v>
      </c>
      <c r="D432" t="s">
        <v>196</v>
      </c>
      <c r="E432" s="1">
        <v>44671</v>
      </c>
      <c r="F432" t="str">
        <f t="shared" si="18"/>
        <v>+7</v>
      </c>
      <c r="G432" t="str">
        <f>INDEX('коды стран'!A:A,MATCH(F432,'коды стран'!B:B,0),1)</f>
        <v>Россия</v>
      </c>
      <c r="H432" t="str">
        <f t="shared" si="19"/>
        <v>Юрий</v>
      </c>
      <c r="I432" s="33">
        <f t="shared" ca="1" si="20"/>
        <v>41.2</v>
      </c>
      <c r="J432" s="22">
        <f>SUMIF(продажи!N:N,клиенты!A432,продажи!K:K)</f>
        <v>4048</v>
      </c>
    </row>
    <row r="433" spans="1:10" hidden="1" x14ac:dyDescent="0.3">
      <c r="A433">
        <v>499</v>
      </c>
      <c r="B433" t="s">
        <v>1055</v>
      </c>
      <c r="C433" t="s">
        <v>1056</v>
      </c>
      <c r="D433" t="s">
        <v>193</v>
      </c>
      <c r="E433" s="1">
        <v>44798</v>
      </c>
      <c r="F433" t="str">
        <f t="shared" si="18"/>
        <v>+375</v>
      </c>
      <c r="G433" t="str">
        <f>INDEX('коды стран'!A:A,MATCH(F433,'коды стран'!B:B,0),1)</f>
        <v>Беларусь</v>
      </c>
      <c r="H433" t="str">
        <f t="shared" si="19"/>
        <v>Якуб</v>
      </c>
      <c r="I433" s="33">
        <f t="shared" ca="1" si="20"/>
        <v>36.966666666666669</v>
      </c>
      <c r="J433" s="22">
        <f>SUMIF(продажи!N:N,клиенты!A433,продажи!K:K)</f>
        <v>1366</v>
      </c>
    </row>
    <row r="434" spans="1:10" hidden="1" x14ac:dyDescent="0.3">
      <c r="A434">
        <v>395</v>
      </c>
      <c r="B434" t="s">
        <v>1057</v>
      </c>
      <c r="C434" t="s">
        <v>1058</v>
      </c>
      <c r="D434" t="s">
        <v>196</v>
      </c>
      <c r="E434" s="1">
        <v>44890</v>
      </c>
      <c r="F434" t="str">
        <f t="shared" si="18"/>
        <v>+998</v>
      </c>
      <c r="G434" t="str">
        <f>INDEX('коды стран'!A:A,MATCH(F434,'коды стран'!B:B,0),1)</f>
        <v>Узбекистан</v>
      </c>
      <c r="H434" t="str">
        <f t="shared" si="19"/>
        <v>Мина</v>
      </c>
      <c r="I434" s="33">
        <f t="shared" ca="1" si="20"/>
        <v>33.9</v>
      </c>
      <c r="J434" s="22">
        <f>SUMIF(продажи!N:N,клиенты!A434,продажи!K:K)</f>
        <v>1326</v>
      </c>
    </row>
    <row r="435" spans="1:10" hidden="1" x14ac:dyDescent="0.3">
      <c r="A435">
        <v>3</v>
      </c>
      <c r="B435" t="s">
        <v>1059</v>
      </c>
      <c r="C435" t="s">
        <v>1060</v>
      </c>
      <c r="D435" t="s">
        <v>196</v>
      </c>
      <c r="E435" s="1">
        <v>44666</v>
      </c>
      <c r="F435" t="str">
        <f t="shared" si="18"/>
        <v>+380</v>
      </c>
      <c r="G435" t="str">
        <f>INDEX('коды стран'!A:A,MATCH(F435,'коды стран'!B:B,0),1)</f>
        <v>Украина</v>
      </c>
      <c r="H435" t="str">
        <f t="shared" si="19"/>
        <v>Светлана</v>
      </c>
      <c r="I435" s="33">
        <f t="shared" ca="1" si="20"/>
        <v>41.366666666666667</v>
      </c>
      <c r="J435" s="22">
        <f>SUMIF(продажи!N:N,клиенты!A435,продажи!K:K)</f>
        <v>834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9"/>
  <sheetViews>
    <sheetView workbookViewId="0">
      <selection activeCell="A9" sqref="A4:A9"/>
    </sheetView>
  </sheetViews>
  <sheetFormatPr defaultRowHeight="14.4" x14ac:dyDescent="0.3"/>
  <cols>
    <col min="1" max="1" width="17.33203125" bestFit="1" customWidth="1"/>
    <col min="2" max="2" width="30.44140625" bestFit="1" customWidth="1"/>
    <col min="3" max="3" width="36.88671875" style="22" bestFit="1" customWidth="1"/>
  </cols>
  <sheetData>
    <row r="3" spans="1:3" x14ac:dyDescent="0.3">
      <c r="A3" s="17" t="s">
        <v>1061</v>
      </c>
      <c r="B3" t="s">
        <v>1062</v>
      </c>
      <c r="C3" s="22" t="s">
        <v>1063</v>
      </c>
    </row>
    <row r="4" spans="1:3" x14ac:dyDescent="0.3">
      <c r="A4" s="18" t="s">
        <v>1064</v>
      </c>
      <c r="B4" s="20">
        <v>6</v>
      </c>
      <c r="C4" s="22">
        <v>10854</v>
      </c>
    </row>
    <row r="5" spans="1:3" x14ac:dyDescent="0.3">
      <c r="A5" s="18" t="s">
        <v>1065</v>
      </c>
      <c r="B5" s="20">
        <v>6</v>
      </c>
      <c r="C5" s="22">
        <v>7414</v>
      </c>
    </row>
    <row r="6" spans="1:3" x14ac:dyDescent="0.3">
      <c r="A6" s="18" t="s">
        <v>1066</v>
      </c>
      <c r="B6" s="20">
        <v>5</v>
      </c>
      <c r="C6" s="22">
        <v>12116</v>
      </c>
    </row>
    <row r="7" spans="1:3" x14ac:dyDescent="0.3">
      <c r="A7" s="18" t="s">
        <v>1067</v>
      </c>
      <c r="B7" s="20">
        <v>5</v>
      </c>
      <c r="C7" s="22">
        <v>9105</v>
      </c>
    </row>
    <row r="8" spans="1:3" x14ac:dyDescent="0.3">
      <c r="A8" s="18" t="s">
        <v>1068</v>
      </c>
      <c r="B8" s="20">
        <v>5</v>
      </c>
      <c r="C8" s="22">
        <v>10868</v>
      </c>
    </row>
    <row r="9" spans="1:3" x14ac:dyDescent="0.3">
      <c r="A9" s="18" t="s">
        <v>1069</v>
      </c>
      <c r="B9" s="20">
        <v>5</v>
      </c>
      <c r="C9" s="22">
        <v>12451</v>
      </c>
    </row>
    <row r="10" spans="1:3" x14ac:dyDescent="0.3">
      <c r="A10" s="18" t="s">
        <v>1070</v>
      </c>
      <c r="B10" s="20">
        <v>4</v>
      </c>
      <c r="C10" s="22">
        <v>6441</v>
      </c>
    </row>
    <row r="11" spans="1:3" x14ac:dyDescent="0.3">
      <c r="A11" s="18" t="s">
        <v>1071</v>
      </c>
      <c r="B11" s="20">
        <v>4</v>
      </c>
      <c r="C11" s="22">
        <v>12068</v>
      </c>
    </row>
    <row r="12" spans="1:3" x14ac:dyDescent="0.3">
      <c r="A12" s="18" t="s">
        <v>1072</v>
      </c>
      <c r="B12" s="20">
        <v>4</v>
      </c>
      <c r="C12" s="22">
        <v>6488</v>
      </c>
    </row>
    <row r="13" spans="1:3" x14ac:dyDescent="0.3">
      <c r="A13" s="18" t="s">
        <v>1073</v>
      </c>
      <c r="B13" s="20">
        <v>4</v>
      </c>
      <c r="C13" s="22">
        <v>9089</v>
      </c>
    </row>
    <row r="14" spans="1:3" x14ac:dyDescent="0.3">
      <c r="A14" s="18" t="s">
        <v>1074</v>
      </c>
      <c r="B14" s="20">
        <v>4</v>
      </c>
      <c r="C14" s="22">
        <v>11318</v>
      </c>
    </row>
    <row r="15" spans="1:3" x14ac:dyDescent="0.3">
      <c r="A15" s="18" t="s">
        <v>1075</v>
      </c>
      <c r="B15" s="20">
        <v>4</v>
      </c>
      <c r="C15" s="22">
        <v>5547</v>
      </c>
    </row>
    <row r="16" spans="1:3" x14ac:dyDescent="0.3">
      <c r="A16" s="18" t="s">
        <v>1076</v>
      </c>
      <c r="B16" s="20">
        <v>4</v>
      </c>
      <c r="C16" s="22">
        <v>10478</v>
      </c>
    </row>
    <row r="17" spans="1:3" x14ac:dyDescent="0.3">
      <c r="A17" s="18" t="s">
        <v>1077</v>
      </c>
      <c r="B17" s="20">
        <v>4</v>
      </c>
      <c r="C17" s="22">
        <v>5704</v>
      </c>
    </row>
    <row r="18" spans="1:3" x14ac:dyDescent="0.3">
      <c r="A18" s="18" t="s">
        <v>1078</v>
      </c>
      <c r="B18" s="20">
        <v>4</v>
      </c>
      <c r="C18" s="22">
        <v>3759</v>
      </c>
    </row>
    <row r="19" spans="1:3" x14ac:dyDescent="0.3">
      <c r="A19" s="18" t="s">
        <v>1079</v>
      </c>
      <c r="B19" s="20">
        <v>4</v>
      </c>
      <c r="C19" s="22">
        <v>6756</v>
      </c>
    </row>
    <row r="20" spans="1:3" x14ac:dyDescent="0.3">
      <c r="A20" s="18" t="s">
        <v>1080</v>
      </c>
      <c r="B20" s="20">
        <v>4</v>
      </c>
      <c r="C20" s="22">
        <v>6746</v>
      </c>
    </row>
    <row r="21" spans="1:3" x14ac:dyDescent="0.3">
      <c r="A21" s="18" t="s">
        <v>1081</v>
      </c>
      <c r="B21" s="20">
        <v>4</v>
      </c>
      <c r="C21" s="22">
        <v>5657</v>
      </c>
    </row>
    <row r="22" spans="1:3" x14ac:dyDescent="0.3">
      <c r="A22" s="18" t="s">
        <v>1082</v>
      </c>
      <c r="B22" s="20">
        <v>4</v>
      </c>
      <c r="C22" s="22">
        <v>7690</v>
      </c>
    </row>
    <row r="23" spans="1:3" x14ac:dyDescent="0.3">
      <c r="A23" s="18" t="s">
        <v>1083</v>
      </c>
      <c r="B23" s="20">
        <v>3</v>
      </c>
      <c r="C23" s="22">
        <v>9021</v>
      </c>
    </row>
    <row r="24" spans="1:3" x14ac:dyDescent="0.3">
      <c r="A24" s="18" t="s">
        <v>1084</v>
      </c>
      <c r="B24" s="20">
        <v>3</v>
      </c>
      <c r="C24" s="22">
        <v>3326</v>
      </c>
    </row>
    <row r="25" spans="1:3" x14ac:dyDescent="0.3">
      <c r="A25" s="18" t="s">
        <v>1085</v>
      </c>
      <c r="B25" s="20">
        <v>3</v>
      </c>
      <c r="C25" s="22">
        <v>9799</v>
      </c>
    </row>
    <row r="26" spans="1:3" x14ac:dyDescent="0.3">
      <c r="A26" s="18" t="s">
        <v>1086</v>
      </c>
      <c r="B26" s="20">
        <v>3</v>
      </c>
      <c r="C26" s="22">
        <v>4977</v>
      </c>
    </row>
    <row r="27" spans="1:3" x14ac:dyDescent="0.3">
      <c r="A27" s="18" t="s">
        <v>1087</v>
      </c>
      <c r="B27" s="20">
        <v>3</v>
      </c>
      <c r="C27" s="22">
        <v>9325</v>
      </c>
    </row>
    <row r="28" spans="1:3" x14ac:dyDescent="0.3">
      <c r="A28" s="18" t="s">
        <v>1088</v>
      </c>
      <c r="B28" s="20">
        <v>3</v>
      </c>
      <c r="C28" s="22">
        <v>2678</v>
      </c>
    </row>
    <row r="29" spans="1:3" x14ac:dyDescent="0.3">
      <c r="A29" s="18" t="s">
        <v>1089</v>
      </c>
      <c r="B29" s="20">
        <v>3</v>
      </c>
      <c r="C29" s="22">
        <v>7395</v>
      </c>
    </row>
    <row r="30" spans="1:3" x14ac:dyDescent="0.3">
      <c r="A30" s="18" t="s">
        <v>1090</v>
      </c>
      <c r="B30" s="20">
        <v>3</v>
      </c>
      <c r="C30" s="22">
        <v>7265</v>
      </c>
    </row>
    <row r="31" spans="1:3" x14ac:dyDescent="0.3">
      <c r="A31" s="18" t="s">
        <v>1091</v>
      </c>
      <c r="B31" s="20">
        <v>3</v>
      </c>
      <c r="C31" s="22">
        <v>5121</v>
      </c>
    </row>
    <row r="32" spans="1:3" x14ac:dyDescent="0.3">
      <c r="A32" s="18" t="s">
        <v>1092</v>
      </c>
      <c r="B32" s="20">
        <v>3</v>
      </c>
      <c r="C32" s="22">
        <v>6499</v>
      </c>
    </row>
    <row r="33" spans="1:3" x14ac:dyDescent="0.3">
      <c r="A33" s="18" t="s">
        <v>1093</v>
      </c>
      <c r="B33" s="20">
        <v>3</v>
      </c>
      <c r="C33" s="22">
        <v>7379</v>
      </c>
    </row>
    <row r="34" spans="1:3" x14ac:dyDescent="0.3">
      <c r="A34" s="18" t="s">
        <v>1094</v>
      </c>
      <c r="B34" s="20">
        <v>3</v>
      </c>
      <c r="C34" s="22">
        <v>3790</v>
      </c>
    </row>
    <row r="35" spans="1:3" x14ac:dyDescent="0.3">
      <c r="A35" s="18" t="s">
        <v>1095</v>
      </c>
      <c r="B35" s="20">
        <v>3</v>
      </c>
      <c r="C35" s="22">
        <v>5523</v>
      </c>
    </row>
    <row r="36" spans="1:3" x14ac:dyDescent="0.3">
      <c r="A36" s="18" t="s">
        <v>1096</v>
      </c>
      <c r="B36" s="20">
        <v>3</v>
      </c>
      <c r="C36" s="22">
        <v>4404</v>
      </c>
    </row>
    <row r="37" spans="1:3" x14ac:dyDescent="0.3">
      <c r="A37" s="18" t="s">
        <v>1097</v>
      </c>
      <c r="B37" s="20">
        <v>3</v>
      </c>
      <c r="C37" s="22">
        <v>7764</v>
      </c>
    </row>
    <row r="38" spans="1:3" x14ac:dyDescent="0.3">
      <c r="A38" s="18" t="s">
        <v>1098</v>
      </c>
      <c r="B38" s="20">
        <v>3</v>
      </c>
      <c r="C38" s="22">
        <v>7310</v>
      </c>
    </row>
    <row r="39" spans="1:3" x14ac:dyDescent="0.3">
      <c r="A39" s="18" t="s">
        <v>1099</v>
      </c>
      <c r="B39" s="20">
        <v>3</v>
      </c>
      <c r="C39" s="22">
        <v>7705</v>
      </c>
    </row>
    <row r="40" spans="1:3" x14ac:dyDescent="0.3">
      <c r="A40" s="18" t="s">
        <v>1100</v>
      </c>
      <c r="B40" s="20">
        <v>3</v>
      </c>
      <c r="C40" s="22">
        <v>4555</v>
      </c>
    </row>
    <row r="41" spans="1:3" x14ac:dyDescent="0.3">
      <c r="A41" s="18" t="s">
        <v>1101</v>
      </c>
      <c r="B41" s="20">
        <v>3</v>
      </c>
      <c r="C41" s="22">
        <v>4099</v>
      </c>
    </row>
    <row r="42" spans="1:3" x14ac:dyDescent="0.3">
      <c r="A42" s="18" t="s">
        <v>1102</v>
      </c>
      <c r="B42" s="20">
        <v>3</v>
      </c>
      <c r="C42" s="22">
        <v>3353</v>
      </c>
    </row>
    <row r="43" spans="1:3" x14ac:dyDescent="0.3">
      <c r="A43" s="18" t="s">
        <v>1103</v>
      </c>
      <c r="B43" s="20">
        <v>3</v>
      </c>
      <c r="C43" s="22">
        <v>3650</v>
      </c>
    </row>
    <row r="44" spans="1:3" x14ac:dyDescent="0.3">
      <c r="A44" s="18" t="s">
        <v>1104</v>
      </c>
      <c r="B44" s="20">
        <v>3</v>
      </c>
      <c r="C44" s="22">
        <v>10281</v>
      </c>
    </row>
    <row r="45" spans="1:3" x14ac:dyDescent="0.3">
      <c r="A45" s="18" t="s">
        <v>1105</v>
      </c>
      <c r="B45" s="20">
        <v>3</v>
      </c>
      <c r="C45" s="22">
        <v>4679</v>
      </c>
    </row>
    <row r="46" spans="1:3" x14ac:dyDescent="0.3">
      <c r="A46" s="18" t="s">
        <v>1106</v>
      </c>
      <c r="B46" s="20">
        <v>3</v>
      </c>
      <c r="C46" s="22">
        <v>5521</v>
      </c>
    </row>
    <row r="47" spans="1:3" x14ac:dyDescent="0.3">
      <c r="A47" s="18" t="s">
        <v>1107</v>
      </c>
      <c r="B47" s="20">
        <v>3</v>
      </c>
      <c r="C47" s="22">
        <v>2597</v>
      </c>
    </row>
    <row r="48" spans="1:3" x14ac:dyDescent="0.3">
      <c r="A48" s="18" t="s">
        <v>1108</v>
      </c>
      <c r="B48" s="20">
        <v>3</v>
      </c>
      <c r="C48" s="22">
        <v>3140</v>
      </c>
    </row>
    <row r="49" spans="1:3" x14ac:dyDescent="0.3">
      <c r="A49" s="18" t="s">
        <v>1109</v>
      </c>
      <c r="B49" s="20">
        <v>3</v>
      </c>
      <c r="C49" s="22">
        <v>3940</v>
      </c>
    </row>
    <row r="50" spans="1:3" x14ac:dyDescent="0.3">
      <c r="A50" s="18" t="s">
        <v>1110</v>
      </c>
      <c r="B50" s="20">
        <v>3</v>
      </c>
      <c r="C50" s="22">
        <v>4887</v>
      </c>
    </row>
    <row r="51" spans="1:3" x14ac:dyDescent="0.3">
      <c r="A51" s="18" t="s">
        <v>1111</v>
      </c>
      <c r="B51" s="20">
        <v>3</v>
      </c>
      <c r="C51" s="22">
        <v>6605</v>
      </c>
    </row>
    <row r="52" spans="1:3" x14ac:dyDescent="0.3">
      <c r="A52" s="18" t="s">
        <v>1112</v>
      </c>
      <c r="B52" s="20">
        <v>3</v>
      </c>
      <c r="C52" s="22">
        <v>3422</v>
      </c>
    </row>
    <row r="53" spans="1:3" x14ac:dyDescent="0.3">
      <c r="A53" s="18" t="s">
        <v>1113</v>
      </c>
      <c r="B53" s="20">
        <v>3</v>
      </c>
      <c r="C53" s="22">
        <v>6652</v>
      </c>
    </row>
    <row r="54" spans="1:3" x14ac:dyDescent="0.3">
      <c r="A54" s="18" t="s">
        <v>1114</v>
      </c>
      <c r="B54" s="20">
        <v>3</v>
      </c>
      <c r="C54" s="22">
        <v>3502</v>
      </c>
    </row>
    <row r="55" spans="1:3" x14ac:dyDescent="0.3">
      <c r="A55" s="18" t="s">
        <v>1115</v>
      </c>
      <c r="B55" s="20">
        <v>2</v>
      </c>
      <c r="C55" s="22">
        <v>5673</v>
      </c>
    </row>
    <row r="56" spans="1:3" x14ac:dyDescent="0.3">
      <c r="A56" s="18" t="s">
        <v>1116</v>
      </c>
      <c r="B56" s="20">
        <v>2</v>
      </c>
      <c r="C56" s="22">
        <v>1928</v>
      </c>
    </row>
    <row r="57" spans="1:3" x14ac:dyDescent="0.3">
      <c r="A57" s="18" t="s">
        <v>1117</v>
      </c>
      <c r="B57" s="20">
        <v>2</v>
      </c>
      <c r="C57" s="22">
        <v>1794</v>
      </c>
    </row>
    <row r="58" spans="1:3" x14ac:dyDescent="0.3">
      <c r="A58" s="18" t="s">
        <v>1118</v>
      </c>
      <c r="B58" s="20">
        <v>2</v>
      </c>
      <c r="C58" s="22">
        <v>5034</v>
      </c>
    </row>
    <row r="59" spans="1:3" x14ac:dyDescent="0.3">
      <c r="A59" s="18" t="s">
        <v>1119</v>
      </c>
      <c r="B59" s="20">
        <v>2</v>
      </c>
      <c r="C59" s="22">
        <v>4556</v>
      </c>
    </row>
    <row r="60" spans="1:3" x14ac:dyDescent="0.3">
      <c r="A60" s="18" t="s">
        <v>1120</v>
      </c>
      <c r="B60" s="20">
        <v>2</v>
      </c>
      <c r="C60" s="22">
        <v>4002</v>
      </c>
    </row>
    <row r="61" spans="1:3" x14ac:dyDescent="0.3">
      <c r="A61" s="18" t="s">
        <v>1121</v>
      </c>
      <c r="B61" s="20">
        <v>2</v>
      </c>
      <c r="C61" s="22">
        <v>3418</v>
      </c>
    </row>
    <row r="62" spans="1:3" x14ac:dyDescent="0.3">
      <c r="A62" s="18" t="s">
        <v>1122</v>
      </c>
      <c r="B62" s="20">
        <v>2</v>
      </c>
      <c r="C62" s="22">
        <v>5552</v>
      </c>
    </row>
    <row r="63" spans="1:3" x14ac:dyDescent="0.3">
      <c r="A63" s="18" t="s">
        <v>1123</v>
      </c>
      <c r="B63" s="20">
        <v>2</v>
      </c>
      <c r="C63" s="22">
        <v>2345</v>
      </c>
    </row>
    <row r="64" spans="1:3" x14ac:dyDescent="0.3">
      <c r="A64" s="18" t="s">
        <v>1124</v>
      </c>
      <c r="B64" s="20">
        <v>2</v>
      </c>
      <c r="C64" s="22">
        <v>4325</v>
      </c>
    </row>
    <row r="65" spans="1:3" x14ac:dyDescent="0.3">
      <c r="A65" s="18" t="s">
        <v>1125</v>
      </c>
      <c r="B65" s="20">
        <v>2</v>
      </c>
      <c r="C65" s="22">
        <v>2507</v>
      </c>
    </row>
    <row r="66" spans="1:3" x14ac:dyDescent="0.3">
      <c r="A66" s="18" t="s">
        <v>1126</v>
      </c>
      <c r="B66" s="20">
        <v>2</v>
      </c>
      <c r="C66" s="22">
        <v>2984</v>
      </c>
    </row>
    <row r="67" spans="1:3" x14ac:dyDescent="0.3">
      <c r="A67" s="18" t="s">
        <v>1127</v>
      </c>
      <c r="B67" s="20">
        <v>2</v>
      </c>
      <c r="C67" s="22">
        <v>5158</v>
      </c>
    </row>
    <row r="68" spans="1:3" x14ac:dyDescent="0.3">
      <c r="A68" s="18" t="s">
        <v>1128</v>
      </c>
      <c r="B68" s="20">
        <v>2</v>
      </c>
      <c r="C68" s="22">
        <v>3044</v>
      </c>
    </row>
    <row r="69" spans="1:3" x14ac:dyDescent="0.3">
      <c r="A69" s="18" t="s">
        <v>1129</v>
      </c>
      <c r="B69" s="20">
        <v>2</v>
      </c>
      <c r="C69" s="22">
        <v>2913</v>
      </c>
    </row>
    <row r="70" spans="1:3" x14ac:dyDescent="0.3">
      <c r="A70" s="18" t="s">
        <v>1130</v>
      </c>
      <c r="B70" s="20">
        <v>2</v>
      </c>
      <c r="C70" s="22">
        <v>1189</v>
      </c>
    </row>
    <row r="71" spans="1:3" x14ac:dyDescent="0.3">
      <c r="A71" s="18" t="s">
        <v>1131</v>
      </c>
      <c r="B71" s="20">
        <v>2</v>
      </c>
      <c r="C71" s="22">
        <v>2110</v>
      </c>
    </row>
    <row r="72" spans="1:3" x14ac:dyDescent="0.3">
      <c r="A72" s="18" t="s">
        <v>1132</v>
      </c>
      <c r="B72" s="20">
        <v>2</v>
      </c>
      <c r="C72" s="22">
        <v>5180</v>
      </c>
    </row>
    <row r="73" spans="1:3" x14ac:dyDescent="0.3">
      <c r="A73" s="18" t="s">
        <v>1133</v>
      </c>
      <c r="B73" s="20">
        <v>2</v>
      </c>
      <c r="C73" s="22">
        <v>1627</v>
      </c>
    </row>
    <row r="74" spans="1:3" x14ac:dyDescent="0.3">
      <c r="A74" s="18" t="s">
        <v>1134</v>
      </c>
      <c r="B74" s="20">
        <v>2</v>
      </c>
      <c r="C74" s="22">
        <v>4126</v>
      </c>
    </row>
    <row r="75" spans="1:3" x14ac:dyDescent="0.3">
      <c r="A75" s="18" t="s">
        <v>1135</v>
      </c>
      <c r="B75" s="20">
        <v>2</v>
      </c>
      <c r="C75" s="22">
        <v>6649</v>
      </c>
    </row>
    <row r="76" spans="1:3" x14ac:dyDescent="0.3">
      <c r="A76" s="18" t="s">
        <v>1136</v>
      </c>
      <c r="B76" s="20">
        <v>2</v>
      </c>
      <c r="C76" s="22">
        <v>5899</v>
      </c>
    </row>
    <row r="77" spans="1:3" x14ac:dyDescent="0.3">
      <c r="A77" s="18" t="s">
        <v>1137</v>
      </c>
      <c r="B77" s="20">
        <v>2</v>
      </c>
      <c r="C77" s="22">
        <v>8109</v>
      </c>
    </row>
    <row r="78" spans="1:3" x14ac:dyDescent="0.3">
      <c r="A78" s="18" t="s">
        <v>1138</v>
      </c>
      <c r="B78" s="20">
        <v>2</v>
      </c>
      <c r="C78" s="22">
        <v>2013</v>
      </c>
    </row>
    <row r="79" spans="1:3" x14ac:dyDescent="0.3">
      <c r="A79" s="18" t="s">
        <v>1139</v>
      </c>
      <c r="B79" s="20">
        <v>2</v>
      </c>
      <c r="C79" s="22">
        <v>2223</v>
      </c>
    </row>
    <row r="80" spans="1:3" x14ac:dyDescent="0.3">
      <c r="A80" s="18" t="s">
        <v>1140</v>
      </c>
      <c r="B80" s="20">
        <v>2</v>
      </c>
      <c r="C80" s="22">
        <v>3069</v>
      </c>
    </row>
    <row r="81" spans="1:3" x14ac:dyDescent="0.3">
      <c r="A81" s="18" t="s">
        <v>1141</v>
      </c>
      <c r="B81" s="20">
        <v>2</v>
      </c>
      <c r="C81" s="22">
        <v>8381</v>
      </c>
    </row>
    <row r="82" spans="1:3" x14ac:dyDescent="0.3">
      <c r="A82" s="18" t="s">
        <v>1142</v>
      </c>
      <c r="B82" s="20">
        <v>2</v>
      </c>
      <c r="C82" s="22">
        <v>1363</v>
      </c>
    </row>
    <row r="83" spans="1:3" x14ac:dyDescent="0.3">
      <c r="A83" s="18" t="s">
        <v>1143</v>
      </c>
      <c r="B83" s="20">
        <v>2</v>
      </c>
      <c r="C83" s="22">
        <v>1511</v>
      </c>
    </row>
    <row r="84" spans="1:3" x14ac:dyDescent="0.3">
      <c r="A84" s="18" t="s">
        <v>1144</v>
      </c>
      <c r="B84" s="20">
        <v>2</v>
      </c>
      <c r="C84" s="22">
        <v>7945</v>
      </c>
    </row>
    <row r="85" spans="1:3" x14ac:dyDescent="0.3">
      <c r="A85" s="18" t="s">
        <v>1145</v>
      </c>
      <c r="B85" s="20">
        <v>2</v>
      </c>
      <c r="C85" s="22">
        <v>4001</v>
      </c>
    </row>
    <row r="86" spans="1:3" x14ac:dyDescent="0.3">
      <c r="A86" s="18" t="s">
        <v>1146</v>
      </c>
      <c r="B86" s="20">
        <v>2</v>
      </c>
      <c r="C86" s="22">
        <v>4281</v>
      </c>
    </row>
    <row r="87" spans="1:3" x14ac:dyDescent="0.3">
      <c r="A87" s="18" t="s">
        <v>1147</v>
      </c>
      <c r="B87" s="20">
        <v>2</v>
      </c>
      <c r="C87" s="22">
        <v>2775</v>
      </c>
    </row>
    <row r="88" spans="1:3" x14ac:dyDescent="0.3">
      <c r="A88" s="18" t="s">
        <v>1148</v>
      </c>
      <c r="B88" s="20">
        <v>2</v>
      </c>
      <c r="C88" s="22">
        <v>3911</v>
      </c>
    </row>
    <row r="89" spans="1:3" x14ac:dyDescent="0.3">
      <c r="A89" s="18" t="s">
        <v>1149</v>
      </c>
      <c r="B89" s="20">
        <v>2</v>
      </c>
      <c r="C89" s="22">
        <v>3961</v>
      </c>
    </row>
    <row r="90" spans="1:3" x14ac:dyDescent="0.3">
      <c r="A90" s="18" t="s">
        <v>1150</v>
      </c>
      <c r="B90" s="20">
        <v>2</v>
      </c>
      <c r="C90" s="22">
        <v>3367</v>
      </c>
    </row>
    <row r="91" spans="1:3" x14ac:dyDescent="0.3">
      <c r="A91" s="18" t="s">
        <v>1151</v>
      </c>
      <c r="B91" s="20">
        <v>2</v>
      </c>
      <c r="C91" s="22">
        <v>2468</v>
      </c>
    </row>
    <row r="92" spans="1:3" x14ac:dyDescent="0.3">
      <c r="A92" s="18" t="s">
        <v>1152</v>
      </c>
      <c r="B92" s="20">
        <v>2</v>
      </c>
      <c r="C92" s="22">
        <v>3093</v>
      </c>
    </row>
    <row r="93" spans="1:3" x14ac:dyDescent="0.3">
      <c r="A93" s="18" t="s">
        <v>1153</v>
      </c>
      <c r="B93" s="20">
        <v>2</v>
      </c>
      <c r="C93" s="22">
        <v>3619</v>
      </c>
    </row>
    <row r="94" spans="1:3" x14ac:dyDescent="0.3">
      <c r="A94" s="18" t="s">
        <v>1154</v>
      </c>
      <c r="B94" s="20">
        <v>2</v>
      </c>
      <c r="C94" s="22">
        <v>8750</v>
      </c>
    </row>
    <row r="95" spans="1:3" x14ac:dyDescent="0.3">
      <c r="A95" s="18" t="s">
        <v>1155</v>
      </c>
      <c r="B95" s="20">
        <v>2</v>
      </c>
      <c r="C95" s="22">
        <v>3491</v>
      </c>
    </row>
    <row r="96" spans="1:3" x14ac:dyDescent="0.3">
      <c r="A96" s="18" t="s">
        <v>1156</v>
      </c>
      <c r="B96" s="20">
        <v>2</v>
      </c>
      <c r="C96" s="22">
        <v>2015</v>
      </c>
    </row>
    <row r="97" spans="1:3" x14ac:dyDescent="0.3">
      <c r="A97" s="18" t="s">
        <v>1157</v>
      </c>
      <c r="B97" s="20">
        <v>2</v>
      </c>
      <c r="C97" s="22">
        <v>3060</v>
      </c>
    </row>
    <row r="98" spans="1:3" x14ac:dyDescent="0.3">
      <c r="A98" s="18" t="s">
        <v>1158</v>
      </c>
      <c r="B98" s="20">
        <v>2</v>
      </c>
      <c r="C98" s="22">
        <v>2668</v>
      </c>
    </row>
    <row r="99" spans="1:3" x14ac:dyDescent="0.3">
      <c r="A99" s="18" t="s">
        <v>1159</v>
      </c>
      <c r="B99" s="20">
        <v>2</v>
      </c>
      <c r="C99" s="22">
        <v>6491</v>
      </c>
    </row>
    <row r="100" spans="1:3" x14ac:dyDescent="0.3">
      <c r="A100" s="18" t="s">
        <v>1160</v>
      </c>
      <c r="B100" s="20">
        <v>2</v>
      </c>
      <c r="C100" s="22">
        <v>2544</v>
      </c>
    </row>
    <row r="101" spans="1:3" x14ac:dyDescent="0.3">
      <c r="A101" s="18" t="s">
        <v>1161</v>
      </c>
      <c r="B101" s="20">
        <v>2</v>
      </c>
      <c r="C101" s="22">
        <v>5944</v>
      </c>
    </row>
    <row r="102" spans="1:3" x14ac:dyDescent="0.3">
      <c r="A102" s="18" t="s">
        <v>1162</v>
      </c>
      <c r="B102" s="20">
        <v>2</v>
      </c>
      <c r="C102" s="22">
        <v>4530</v>
      </c>
    </row>
    <row r="103" spans="1:3" x14ac:dyDescent="0.3">
      <c r="A103" s="18" t="s">
        <v>1163</v>
      </c>
      <c r="B103" s="20">
        <v>2</v>
      </c>
      <c r="C103" s="22">
        <v>5960</v>
      </c>
    </row>
    <row r="104" spans="1:3" x14ac:dyDescent="0.3">
      <c r="A104" s="18" t="s">
        <v>1164</v>
      </c>
      <c r="B104" s="20">
        <v>2</v>
      </c>
      <c r="C104" s="22">
        <v>3375</v>
      </c>
    </row>
    <row r="105" spans="1:3" x14ac:dyDescent="0.3">
      <c r="A105" s="18" t="s">
        <v>1165</v>
      </c>
      <c r="B105" s="20">
        <v>2</v>
      </c>
      <c r="C105" s="22">
        <v>5515</v>
      </c>
    </row>
    <row r="106" spans="1:3" x14ac:dyDescent="0.3">
      <c r="A106" s="18" t="s">
        <v>1166</v>
      </c>
      <c r="B106" s="20">
        <v>2</v>
      </c>
      <c r="C106" s="22">
        <v>3229</v>
      </c>
    </row>
    <row r="107" spans="1:3" x14ac:dyDescent="0.3">
      <c r="A107" s="18" t="s">
        <v>1167</v>
      </c>
      <c r="B107" s="20">
        <v>2</v>
      </c>
      <c r="C107" s="22">
        <v>4032</v>
      </c>
    </row>
    <row r="108" spans="1:3" x14ac:dyDescent="0.3">
      <c r="A108" s="18" t="s">
        <v>1168</v>
      </c>
      <c r="B108" s="20">
        <v>2</v>
      </c>
      <c r="C108" s="22">
        <v>2609</v>
      </c>
    </row>
    <row r="109" spans="1:3" x14ac:dyDescent="0.3">
      <c r="A109" s="18" t="s">
        <v>1169</v>
      </c>
      <c r="B109" s="20">
        <v>2</v>
      </c>
      <c r="C109" s="22">
        <v>3354</v>
      </c>
    </row>
    <row r="110" spans="1:3" x14ac:dyDescent="0.3">
      <c r="A110" s="18" t="s">
        <v>1170</v>
      </c>
      <c r="B110" s="20">
        <v>2</v>
      </c>
      <c r="C110" s="22">
        <v>1832</v>
      </c>
    </row>
    <row r="111" spans="1:3" x14ac:dyDescent="0.3">
      <c r="A111" s="18" t="s">
        <v>1171</v>
      </c>
      <c r="B111" s="20">
        <v>2</v>
      </c>
      <c r="C111" s="22">
        <v>958</v>
      </c>
    </row>
    <row r="112" spans="1:3" x14ac:dyDescent="0.3">
      <c r="A112" s="18" t="s">
        <v>1172</v>
      </c>
      <c r="B112" s="20">
        <v>2</v>
      </c>
      <c r="C112" s="22">
        <v>2791</v>
      </c>
    </row>
    <row r="113" spans="1:3" x14ac:dyDescent="0.3">
      <c r="A113" s="18" t="s">
        <v>1173</v>
      </c>
      <c r="B113" s="20">
        <v>2</v>
      </c>
      <c r="C113" s="22">
        <v>3334</v>
      </c>
    </row>
    <row r="114" spans="1:3" x14ac:dyDescent="0.3">
      <c r="A114" s="18" t="s">
        <v>1174</v>
      </c>
      <c r="B114" s="20">
        <v>2</v>
      </c>
      <c r="C114" s="22">
        <v>2852</v>
      </c>
    </row>
    <row r="115" spans="1:3" x14ac:dyDescent="0.3">
      <c r="A115" s="18" t="s">
        <v>1175</v>
      </c>
      <c r="B115" s="20">
        <v>1</v>
      </c>
      <c r="C115" s="22">
        <v>2791</v>
      </c>
    </row>
    <row r="116" spans="1:3" x14ac:dyDescent="0.3">
      <c r="A116" s="18" t="s">
        <v>1176</v>
      </c>
      <c r="B116" s="20">
        <v>1</v>
      </c>
      <c r="C116" s="22">
        <v>1491</v>
      </c>
    </row>
    <row r="117" spans="1:3" x14ac:dyDescent="0.3">
      <c r="A117" s="18" t="s">
        <v>1177</v>
      </c>
      <c r="B117" s="20">
        <v>1</v>
      </c>
      <c r="C117" s="22">
        <v>1345</v>
      </c>
    </row>
    <row r="118" spans="1:3" x14ac:dyDescent="0.3">
      <c r="A118" s="18" t="s">
        <v>1178</v>
      </c>
      <c r="B118" s="20">
        <v>1</v>
      </c>
      <c r="C118" s="22">
        <v>1977</v>
      </c>
    </row>
    <row r="119" spans="1:3" x14ac:dyDescent="0.3">
      <c r="A119" s="18" t="s">
        <v>1179</v>
      </c>
      <c r="B119" s="20">
        <v>1</v>
      </c>
      <c r="C119" s="22">
        <v>1472</v>
      </c>
    </row>
    <row r="120" spans="1:3" x14ac:dyDescent="0.3">
      <c r="A120" s="18" t="s">
        <v>1180</v>
      </c>
      <c r="B120" s="20">
        <v>1</v>
      </c>
      <c r="C120" s="22">
        <v>2546</v>
      </c>
    </row>
    <row r="121" spans="1:3" x14ac:dyDescent="0.3">
      <c r="A121" s="18" t="s">
        <v>1181</v>
      </c>
      <c r="B121" s="20">
        <v>1</v>
      </c>
      <c r="C121" s="22">
        <v>2221</v>
      </c>
    </row>
    <row r="122" spans="1:3" x14ac:dyDescent="0.3">
      <c r="A122" s="18" t="s">
        <v>1182</v>
      </c>
      <c r="B122" s="20">
        <v>1</v>
      </c>
      <c r="C122" s="22">
        <v>720</v>
      </c>
    </row>
    <row r="123" spans="1:3" x14ac:dyDescent="0.3">
      <c r="A123" s="18" t="s">
        <v>1183</v>
      </c>
      <c r="B123" s="20">
        <v>1</v>
      </c>
      <c r="C123" s="22">
        <v>2276</v>
      </c>
    </row>
    <row r="124" spans="1:3" x14ac:dyDescent="0.3">
      <c r="A124" s="18" t="s">
        <v>1184</v>
      </c>
      <c r="B124" s="20">
        <v>1</v>
      </c>
      <c r="C124" s="22">
        <v>948</v>
      </c>
    </row>
    <row r="125" spans="1:3" x14ac:dyDescent="0.3">
      <c r="A125" s="18" t="s">
        <v>1185</v>
      </c>
      <c r="B125" s="20">
        <v>1</v>
      </c>
      <c r="C125" s="22">
        <v>764</v>
      </c>
    </row>
    <row r="126" spans="1:3" x14ac:dyDescent="0.3">
      <c r="A126" s="18" t="s">
        <v>1186</v>
      </c>
      <c r="B126" s="20">
        <v>1</v>
      </c>
      <c r="C126" s="22">
        <v>2625</v>
      </c>
    </row>
    <row r="127" spans="1:3" x14ac:dyDescent="0.3">
      <c r="A127" s="18" t="s">
        <v>1187</v>
      </c>
      <c r="B127" s="20">
        <v>1</v>
      </c>
      <c r="C127" s="22">
        <v>1553</v>
      </c>
    </row>
    <row r="128" spans="1:3" x14ac:dyDescent="0.3">
      <c r="A128" s="18" t="s">
        <v>1188</v>
      </c>
      <c r="B128" s="20">
        <v>1</v>
      </c>
      <c r="C128" s="22">
        <v>4764</v>
      </c>
    </row>
    <row r="129" spans="1:3" x14ac:dyDescent="0.3">
      <c r="A129" s="18" t="s">
        <v>1189</v>
      </c>
      <c r="B129" s="20">
        <v>1</v>
      </c>
      <c r="C129" s="22">
        <v>5506</v>
      </c>
    </row>
    <row r="130" spans="1:3" x14ac:dyDescent="0.3">
      <c r="A130" s="18" t="s">
        <v>1190</v>
      </c>
      <c r="B130" s="20">
        <v>1</v>
      </c>
      <c r="C130" s="22">
        <v>344</v>
      </c>
    </row>
    <row r="131" spans="1:3" x14ac:dyDescent="0.3">
      <c r="A131" s="18" t="s">
        <v>1191</v>
      </c>
      <c r="B131" s="20">
        <v>1</v>
      </c>
      <c r="C131" s="22">
        <v>251</v>
      </c>
    </row>
    <row r="132" spans="1:3" x14ac:dyDescent="0.3">
      <c r="A132" s="18" t="s">
        <v>1192</v>
      </c>
      <c r="B132" s="20">
        <v>1</v>
      </c>
      <c r="C132" s="22">
        <v>2496</v>
      </c>
    </row>
    <row r="133" spans="1:3" x14ac:dyDescent="0.3">
      <c r="A133" s="18" t="s">
        <v>1193</v>
      </c>
      <c r="B133" s="20">
        <v>1</v>
      </c>
      <c r="C133" s="22">
        <v>4574</v>
      </c>
    </row>
    <row r="134" spans="1:3" x14ac:dyDescent="0.3">
      <c r="A134" s="18" t="s">
        <v>1194</v>
      </c>
      <c r="B134" s="20">
        <v>1</v>
      </c>
      <c r="C134" s="22">
        <v>1465</v>
      </c>
    </row>
    <row r="135" spans="1:3" x14ac:dyDescent="0.3">
      <c r="A135" s="18" t="s">
        <v>1195</v>
      </c>
      <c r="B135" s="20">
        <v>1</v>
      </c>
      <c r="C135" s="22">
        <v>1298</v>
      </c>
    </row>
    <row r="136" spans="1:3" x14ac:dyDescent="0.3">
      <c r="A136" s="18" t="s">
        <v>1196</v>
      </c>
      <c r="B136" s="20">
        <v>1</v>
      </c>
      <c r="C136" s="22">
        <v>4334</v>
      </c>
    </row>
    <row r="137" spans="1:3" x14ac:dyDescent="0.3">
      <c r="A137" s="18" t="s">
        <v>1197</v>
      </c>
      <c r="B137" s="20">
        <v>1</v>
      </c>
      <c r="C137" s="22">
        <v>240</v>
      </c>
    </row>
    <row r="138" spans="1:3" x14ac:dyDescent="0.3">
      <c r="A138" s="18" t="s">
        <v>1198</v>
      </c>
      <c r="B138" s="20">
        <v>1</v>
      </c>
      <c r="C138" s="22">
        <v>1858</v>
      </c>
    </row>
    <row r="139" spans="1:3" x14ac:dyDescent="0.3">
      <c r="A139" s="18" t="s">
        <v>1199</v>
      </c>
      <c r="B139" s="20">
        <v>1</v>
      </c>
      <c r="C139" s="22">
        <v>556</v>
      </c>
    </row>
    <row r="140" spans="1:3" x14ac:dyDescent="0.3">
      <c r="A140" s="18" t="s">
        <v>1200</v>
      </c>
      <c r="B140" s="20">
        <v>1</v>
      </c>
      <c r="C140" s="22">
        <v>284</v>
      </c>
    </row>
    <row r="141" spans="1:3" x14ac:dyDescent="0.3">
      <c r="A141" s="18" t="s">
        <v>1201</v>
      </c>
      <c r="B141" s="20">
        <v>1</v>
      </c>
      <c r="C141" s="22">
        <v>1233</v>
      </c>
    </row>
    <row r="142" spans="1:3" x14ac:dyDescent="0.3">
      <c r="A142" s="18" t="s">
        <v>1202</v>
      </c>
      <c r="B142" s="20">
        <v>1</v>
      </c>
      <c r="C142" s="22">
        <v>1071</v>
      </c>
    </row>
    <row r="143" spans="1:3" x14ac:dyDescent="0.3">
      <c r="A143" s="18" t="s">
        <v>1203</v>
      </c>
      <c r="B143" s="20">
        <v>1</v>
      </c>
      <c r="C143" s="22">
        <v>340</v>
      </c>
    </row>
    <row r="144" spans="1:3" x14ac:dyDescent="0.3">
      <c r="A144" s="18" t="s">
        <v>1204</v>
      </c>
      <c r="B144" s="20">
        <v>1</v>
      </c>
      <c r="C144" s="22">
        <v>1301</v>
      </c>
    </row>
    <row r="145" spans="1:3" x14ac:dyDescent="0.3">
      <c r="A145" s="18" t="s">
        <v>1205</v>
      </c>
      <c r="B145" s="20">
        <v>1</v>
      </c>
      <c r="C145" s="22">
        <v>1366</v>
      </c>
    </row>
    <row r="146" spans="1:3" x14ac:dyDescent="0.3">
      <c r="A146" s="18" t="s">
        <v>1206</v>
      </c>
      <c r="B146" s="20">
        <v>1</v>
      </c>
      <c r="C146" s="22">
        <v>336</v>
      </c>
    </row>
    <row r="147" spans="1:3" x14ac:dyDescent="0.3">
      <c r="A147" s="18" t="s">
        <v>1207</v>
      </c>
      <c r="B147" s="20">
        <v>1</v>
      </c>
      <c r="C147" s="22">
        <v>1514</v>
      </c>
    </row>
    <row r="148" spans="1:3" x14ac:dyDescent="0.3">
      <c r="A148" s="18" t="s">
        <v>1208</v>
      </c>
      <c r="B148" s="20">
        <v>1</v>
      </c>
      <c r="C148" s="22">
        <v>1090</v>
      </c>
    </row>
    <row r="149" spans="1:3" x14ac:dyDescent="0.3">
      <c r="A149" s="18" t="s">
        <v>1209</v>
      </c>
      <c r="B149" s="20">
        <v>1</v>
      </c>
      <c r="C149" s="22">
        <v>876</v>
      </c>
    </row>
    <row r="150" spans="1:3" x14ac:dyDescent="0.3">
      <c r="A150" s="18" t="s">
        <v>1210</v>
      </c>
      <c r="B150" s="20">
        <v>1</v>
      </c>
      <c r="C150" s="22">
        <v>2038</v>
      </c>
    </row>
    <row r="151" spans="1:3" x14ac:dyDescent="0.3">
      <c r="A151" s="18" t="s">
        <v>1211</v>
      </c>
      <c r="B151" s="20">
        <v>1</v>
      </c>
      <c r="C151" s="22">
        <v>1367</v>
      </c>
    </row>
    <row r="152" spans="1:3" x14ac:dyDescent="0.3">
      <c r="A152" s="18" t="s">
        <v>1212</v>
      </c>
      <c r="B152" s="20">
        <v>1</v>
      </c>
      <c r="C152" s="22">
        <v>2221</v>
      </c>
    </row>
    <row r="153" spans="1:3" x14ac:dyDescent="0.3">
      <c r="A153" s="18" t="s">
        <v>1213</v>
      </c>
      <c r="B153" s="20">
        <v>1</v>
      </c>
      <c r="C153" s="22">
        <v>186</v>
      </c>
    </row>
    <row r="154" spans="1:3" x14ac:dyDescent="0.3">
      <c r="A154" s="18" t="s">
        <v>1214</v>
      </c>
      <c r="B154" s="20">
        <v>1</v>
      </c>
      <c r="C154" s="22">
        <v>452</v>
      </c>
    </row>
    <row r="155" spans="1:3" x14ac:dyDescent="0.3">
      <c r="A155" s="18" t="s">
        <v>1215</v>
      </c>
      <c r="B155" s="20">
        <v>1</v>
      </c>
      <c r="C155" s="22">
        <v>1133</v>
      </c>
    </row>
    <row r="156" spans="1:3" x14ac:dyDescent="0.3">
      <c r="A156" s="18" t="s">
        <v>1216</v>
      </c>
      <c r="B156" s="20">
        <v>1</v>
      </c>
      <c r="C156" s="22">
        <v>2259</v>
      </c>
    </row>
    <row r="157" spans="1:3" x14ac:dyDescent="0.3">
      <c r="A157" s="18" t="s">
        <v>1217</v>
      </c>
      <c r="B157" s="20">
        <v>1</v>
      </c>
      <c r="C157" s="22">
        <v>89</v>
      </c>
    </row>
    <row r="158" spans="1:3" x14ac:dyDescent="0.3">
      <c r="A158" s="18" t="s">
        <v>1218</v>
      </c>
      <c r="B158" s="20">
        <v>1</v>
      </c>
      <c r="C158" s="22">
        <v>3546</v>
      </c>
    </row>
    <row r="159" spans="1:3" x14ac:dyDescent="0.3">
      <c r="A159" s="18" t="s">
        <v>1219</v>
      </c>
      <c r="B159" s="20">
        <v>1</v>
      </c>
      <c r="C159" s="22">
        <v>1042</v>
      </c>
    </row>
    <row r="160" spans="1:3" x14ac:dyDescent="0.3">
      <c r="A160" s="18" t="s">
        <v>1220</v>
      </c>
      <c r="B160" s="20">
        <v>1</v>
      </c>
      <c r="C160" s="22">
        <v>573</v>
      </c>
    </row>
    <row r="161" spans="1:3" x14ac:dyDescent="0.3">
      <c r="A161" s="18" t="s">
        <v>1221</v>
      </c>
      <c r="B161" s="20">
        <v>1</v>
      </c>
      <c r="C161" s="22">
        <v>749</v>
      </c>
    </row>
    <row r="162" spans="1:3" x14ac:dyDescent="0.3">
      <c r="A162" s="18" t="s">
        <v>1222</v>
      </c>
      <c r="B162" s="20">
        <v>1</v>
      </c>
      <c r="C162" s="22">
        <v>2794</v>
      </c>
    </row>
    <row r="163" spans="1:3" x14ac:dyDescent="0.3">
      <c r="A163" s="18" t="s">
        <v>1223</v>
      </c>
      <c r="B163" s="20">
        <v>1</v>
      </c>
      <c r="C163" s="22">
        <v>1222</v>
      </c>
    </row>
    <row r="164" spans="1:3" x14ac:dyDescent="0.3">
      <c r="A164" s="18" t="s">
        <v>1224</v>
      </c>
      <c r="B164" s="20">
        <v>1</v>
      </c>
      <c r="C164" s="22">
        <v>1464</v>
      </c>
    </row>
    <row r="165" spans="1:3" x14ac:dyDescent="0.3">
      <c r="A165" s="18" t="s">
        <v>1225</v>
      </c>
      <c r="B165" s="20">
        <v>1</v>
      </c>
      <c r="C165" s="22">
        <v>1397</v>
      </c>
    </row>
    <row r="166" spans="1:3" x14ac:dyDescent="0.3">
      <c r="A166" s="18" t="s">
        <v>1226</v>
      </c>
      <c r="B166" s="20">
        <v>1</v>
      </c>
      <c r="C166" s="22">
        <v>1208</v>
      </c>
    </row>
    <row r="167" spans="1:3" x14ac:dyDescent="0.3">
      <c r="A167" s="18" t="s">
        <v>1227</v>
      </c>
      <c r="B167" s="20">
        <v>1</v>
      </c>
      <c r="C167" s="22">
        <v>1833</v>
      </c>
    </row>
    <row r="168" spans="1:3" x14ac:dyDescent="0.3">
      <c r="A168" s="18" t="s">
        <v>1228</v>
      </c>
      <c r="B168" s="20">
        <v>1</v>
      </c>
      <c r="C168" s="22">
        <v>2307</v>
      </c>
    </row>
    <row r="169" spans="1:3" x14ac:dyDescent="0.3">
      <c r="A169" s="18" t="s">
        <v>1229</v>
      </c>
      <c r="B169" s="20">
        <v>1</v>
      </c>
      <c r="C169" s="22">
        <v>352</v>
      </c>
    </row>
    <row r="170" spans="1:3" x14ac:dyDescent="0.3">
      <c r="A170" s="18" t="s">
        <v>1230</v>
      </c>
      <c r="B170" s="20">
        <v>1</v>
      </c>
      <c r="C170" s="22">
        <v>612</v>
      </c>
    </row>
    <row r="171" spans="1:3" x14ac:dyDescent="0.3">
      <c r="A171" s="18" t="s">
        <v>1231</v>
      </c>
      <c r="B171" s="20">
        <v>1</v>
      </c>
      <c r="C171" s="22">
        <v>1286</v>
      </c>
    </row>
    <row r="172" spans="1:3" x14ac:dyDescent="0.3">
      <c r="A172" s="18" t="s">
        <v>1232</v>
      </c>
      <c r="B172" s="20">
        <v>1</v>
      </c>
      <c r="C172" s="22">
        <v>542</v>
      </c>
    </row>
    <row r="173" spans="1:3" x14ac:dyDescent="0.3">
      <c r="A173" s="18" t="s">
        <v>1233</v>
      </c>
      <c r="B173" s="20">
        <v>1</v>
      </c>
      <c r="C173" s="22">
        <v>2056</v>
      </c>
    </row>
    <row r="174" spans="1:3" x14ac:dyDescent="0.3">
      <c r="A174" s="18" t="s">
        <v>1234</v>
      </c>
      <c r="B174" s="20">
        <v>1</v>
      </c>
      <c r="C174" s="22">
        <v>690</v>
      </c>
    </row>
    <row r="175" spans="1:3" x14ac:dyDescent="0.3">
      <c r="A175" s="18" t="s">
        <v>1235</v>
      </c>
      <c r="B175" s="20">
        <v>1</v>
      </c>
      <c r="C175" s="22">
        <v>270</v>
      </c>
    </row>
    <row r="176" spans="1:3" x14ac:dyDescent="0.3">
      <c r="A176" s="18" t="s">
        <v>1236</v>
      </c>
      <c r="B176" s="20">
        <v>1</v>
      </c>
      <c r="C176" s="22">
        <v>1204</v>
      </c>
    </row>
    <row r="177" spans="1:3" x14ac:dyDescent="0.3">
      <c r="A177" s="18" t="s">
        <v>1237</v>
      </c>
      <c r="B177" s="20">
        <v>1</v>
      </c>
      <c r="C177" s="22">
        <v>393</v>
      </c>
    </row>
    <row r="178" spans="1:3" x14ac:dyDescent="0.3">
      <c r="A178" s="18" t="s">
        <v>1238</v>
      </c>
      <c r="B178" s="20">
        <v>1</v>
      </c>
      <c r="C178" s="22">
        <v>1032</v>
      </c>
    </row>
    <row r="179" spans="1:3" x14ac:dyDescent="0.3">
      <c r="A179" s="18" t="s">
        <v>1239</v>
      </c>
      <c r="B179" s="20">
        <v>1</v>
      </c>
      <c r="C179" s="22">
        <v>2275</v>
      </c>
    </row>
    <row r="180" spans="1:3" x14ac:dyDescent="0.3">
      <c r="A180" s="18" t="s">
        <v>1240</v>
      </c>
      <c r="B180" s="20">
        <v>1</v>
      </c>
      <c r="C180" s="22">
        <v>2822</v>
      </c>
    </row>
    <row r="181" spans="1:3" x14ac:dyDescent="0.3">
      <c r="A181" s="18" t="s">
        <v>1241</v>
      </c>
      <c r="B181" s="20">
        <v>1</v>
      </c>
      <c r="C181" s="22">
        <v>1847</v>
      </c>
    </row>
    <row r="182" spans="1:3" x14ac:dyDescent="0.3">
      <c r="A182" s="18" t="s">
        <v>1242</v>
      </c>
      <c r="B182" s="20">
        <v>1</v>
      </c>
      <c r="C182" s="22">
        <v>797</v>
      </c>
    </row>
    <row r="183" spans="1:3" x14ac:dyDescent="0.3">
      <c r="A183" s="18" t="s">
        <v>1243</v>
      </c>
      <c r="B183" s="20">
        <v>1</v>
      </c>
      <c r="C183" s="22">
        <v>1105</v>
      </c>
    </row>
    <row r="184" spans="1:3" x14ac:dyDescent="0.3">
      <c r="A184" s="18" t="s">
        <v>1244</v>
      </c>
      <c r="B184" s="20">
        <v>1</v>
      </c>
      <c r="C184" s="22">
        <v>842</v>
      </c>
    </row>
    <row r="185" spans="1:3" x14ac:dyDescent="0.3">
      <c r="A185" s="18" t="s">
        <v>1245</v>
      </c>
      <c r="B185" s="20">
        <v>1</v>
      </c>
      <c r="C185" s="22">
        <v>844</v>
      </c>
    </row>
    <row r="186" spans="1:3" x14ac:dyDescent="0.3">
      <c r="A186" s="18" t="s">
        <v>1246</v>
      </c>
      <c r="B186" s="20">
        <v>1</v>
      </c>
      <c r="C186" s="22">
        <v>4200</v>
      </c>
    </row>
    <row r="187" spans="1:3" x14ac:dyDescent="0.3">
      <c r="A187" s="18" t="s">
        <v>1247</v>
      </c>
      <c r="B187" s="20">
        <v>1</v>
      </c>
      <c r="C187" s="22">
        <v>831</v>
      </c>
    </row>
    <row r="188" spans="1:3" x14ac:dyDescent="0.3">
      <c r="A188" s="18" t="s">
        <v>1248</v>
      </c>
      <c r="B188" s="20">
        <v>1</v>
      </c>
      <c r="C188" s="22">
        <v>3373</v>
      </c>
    </row>
    <row r="189" spans="1:3" x14ac:dyDescent="0.3">
      <c r="A189" s="18" t="s">
        <v>1249</v>
      </c>
      <c r="B189" s="20">
        <v>1</v>
      </c>
      <c r="C189" s="22">
        <v>580</v>
      </c>
    </row>
    <row r="190" spans="1:3" x14ac:dyDescent="0.3">
      <c r="A190" s="18" t="s">
        <v>1250</v>
      </c>
      <c r="B190" s="20">
        <v>1</v>
      </c>
      <c r="C190" s="22">
        <v>1326</v>
      </c>
    </row>
    <row r="191" spans="1:3" x14ac:dyDescent="0.3">
      <c r="A191" s="18" t="s">
        <v>1251</v>
      </c>
      <c r="B191" s="20">
        <v>1</v>
      </c>
      <c r="C191" s="22">
        <v>2588</v>
      </c>
    </row>
    <row r="192" spans="1:3" x14ac:dyDescent="0.3">
      <c r="A192" s="18" t="s">
        <v>1252</v>
      </c>
      <c r="B192" s="20">
        <v>1</v>
      </c>
      <c r="C192" s="22">
        <v>3141</v>
      </c>
    </row>
    <row r="193" spans="1:3" x14ac:dyDescent="0.3">
      <c r="A193" s="18" t="s">
        <v>1253</v>
      </c>
      <c r="B193" s="20">
        <v>1</v>
      </c>
      <c r="C193" s="22">
        <v>697</v>
      </c>
    </row>
    <row r="194" spans="1:3" x14ac:dyDescent="0.3">
      <c r="A194" s="18" t="s">
        <v>1254</v>
      </c>
      <c r="B194" s="20">
        <v>1</v>
      </c>
      <c r="C194" s="22">
        <v>2302</v>
      </c>
    </row>
    <row r="195" spans="1:3" x14ac:dyDescent="0.3">
      <c r="A195" s="18" t="s">
        <v>1255</v>
      </c>
      <c r="B195" s="20">
        <v>1</v>
      </c>
      <c r="C195" s="22">
        <v>3908</v>
      </c>
    </row>
    <row r="196" spans="1:3" x14ac:dyDescent="0.3">
      <c r="A196" s="18" t="s">
        <v>1256</v>
      </c>
      <c r="B196" s="20">
        <v>1</v>
      </c>
      <c r="C196" s="22">
        <v>2644</v>
      </c>
    </row>
    <row r="197" spans="1:3" x14ac:dyDescent="0.3">
      <c r="A197" s="18" t="s">
        <v>1257</v>
      </c>
      <c r="B197" s="20">
        <v>1</v>
      </c>
      <c r="C197" s="22">
        <v>455</v>
      </c>
    </row>
    <row r="198" spans="1:3" x14ac:dyDescent="0.3">
      <c r="A198" s="18" t="s">
        <v>1258</v>
      </c>
      <c r="B198" s="20">
        <v>1</v>
      </c>
      <c r="C198" s="22">
        <v>1294</v>
      </c>
    </row>
    <row r="199" spans="1:3" x14ac:dyDescent="0.3">
      <c r="A199" s="18" t="s">
        <v>1259</v>
      </c>
      <c r="B199" s="20">
        <v>1</v>
      </c>
      <c r="C199" s="22">
        <v>2769</v>
      </c>
    </row>
    <row r="200" spans="1:3" x14ac:dyDescent="0.3">
      <c r="A200" s="18" t="s">
        <v>1260</v>
      </c>
      <c r="B200" s="20">
        <v>1</v>
      </c>
      <c r="C200" s="22">
        <v>1380</v>
      </c>
    </row>
    <row r="201" spans="1:3" x14ac:dyDescent="0.3">
      <c r="A201" s="18" t="s">
        <v>1261</v>
      </c>
      <c r="B201" s="20">
        <v>1</v>
      </c>
      <c r="C201" s="22">
        <v>1738</v>
      </c>
    </row>
    <row r="202" spans="1:3" x14ac:dyDescent="0.3">
      <c r="A202" s="18" t="s">
        <v>1262</v>
      </c>
      <c r="B202" s="20">
        <v>1</v>
      </c>
      <c r="C202" s="22">
        <v>677</v>
      </c>
    </row>
    <row r="203" spans="1:3" x14ac:dyDescent="0.3">
      <c r="A203" s="18" t="s">
        <v>1263</v>
      </c>
      <c r="B203" s="20">
        <v>1</v>
      </c>
      <c r="C203" s="22">
        <v>1764</v>
      </c>
    </row>
    <row r="204" spans="1:3" x14ac:dyDescent="0.3">
      <c r="A204" s="18" t="s">
        <v>1264</v>
      </c>
      <c r="B204" s="20">
        <v>1</v>
      </c>
      <c r="C204" s="22">
        <v>2077</v>
      </c>
    </row>
    <row r="205" spans="1:3" x14ac:dyDescent="0.3">
      <c r="A205" s="18" t="s">
        <v>1265</v>
      </c>
      <c r="B205" s="20">
        <v>1</v>
      </c>
      <c r="C205" s="22">
        <v>444</v>
      </c>
    </row>
    <row r="206" spans="1:3" x14ac:dyDescent="0.3">
      <c r="A206" s="18" t="s">
        <v>1266</v>
      </c>
      <c r="B206" s="20">
        <v>1</v>
      </c>
      <c r="C206" s="22">
        <v>1900</v>
      </c>
    </row>
    <row r="207" spans="1:3" x14ac:dyDescent="0.3">
      <c r="A207" s="18" t="s">
        <v>1267</v>
      </c>
      <c r="B207" s="20">
        <v>1</v>
      </c>
      <c r="C207" s="22">
        <v>2018</v>
      </c>
    </row>
    <row r="208" spans="1:3" x14ac:dyDescent="0.3">
      <c r="A208" s="18" t="s">
        <v>1268</v>
      </c>
      <c r="B208" s="20">
        <v>1</v>
      </c>
      <c r="C208" s="22">
        <v>780</v>
      </c>
    </row>
    <row r="209" spans="1:3" x14ac:dyDescent="0.3">
      <c r="A209" s="18" t="s">
        <v>1269</v>
      </c>
      <c r="B209" s="20">
        <v>1</v>
      </c>
      <c r="C209" s="22">
        <v>1219</v>
      </c>
    </row>
    <row r="210" spans="1:3" x14ac:dyDescent="0.3">
      <c r="A210" s="18" t="s">
        <v>1270</v>
      </c>
      <c r="B210" s="20">
        <v>1</v>
      </c>
      <c r="C210" s="22">
        <v>1747</v>
      </c>
    </row>
    <row r="211" spans="1:3" x14ac:dyDescent="0.3">
      <c r="A211" s="18" t="s">
        <v>1271</v>
      </c>
      <c r="B211" s="20">
        <v>1</v>
      </c>
      <c r="C211" s="22">
        <v>2704</v>
      </c>
    </row>
    <row r="212" spans="1:3" x14ac:dyDescent="0.3">
      <c r="A212" s="18" t="s">
        <v>1272</v>
      </c>
      <c r="B212" s="20">
        <v>1</v>
      </c>
      <c r="C212" s="22">
        <v>2048</v>
      </c>
    </row>
    <row r="213" spans="1:3" x14ac:dyDescent="0.3">
      <c r="A213" s="18" t="s">
        <v>1273</v>
      </c>
      <c r="B213" s="20">
        <v>1</v>
      </c>
      <c r="C213" s="22">
        <v>905</v>
      </c>
    </row>
    <row r="214" spans="1:3" x14ac:dyDescent="0.3">
      <c r="A214" s="18" t="s">
        <v>1274</v>
      </c>
      <c r="B214" s="20">
        <v>1</v>
      </c>
      <c r="C214" s="22">
        <v>4243</v>
      </c>
    </row>
    <row r="215" spans="1:3" x14ac:dyDescent="0.3">
      <c r="A215" s="18" t="s">
        <v>1275</v>
      </c>
      <c r="B215" s="20">
        <v>1</v>
      </c>
      <c r="C215" s="22">
        <v>1747</v>
      </c>
    </row>
    <row r="216" spans="1:3" x14ac:dyDescent="0.3">
      <c r="A216" s="18" t="s">
        <v>1276</v>
      </c>
      <c r="B216" s="20">
        <v>1</v>
      </c>
      <c r="C216" s="22">
        <v>2799</v>
      </c>
    </row>
    <row r="217" spans="1:3" x14ac:dyDescent="0.3">
      <c r="A217" s="18" t="s">
        <v>1277</v>
      </c>
      <c r="B217" s="20">
        <v>1</v>
      </c>
      <c r="C217" s="22">
        <v>1244</v>
      </c>
    </row>
    <row r="218" spans="1:3" x14ac:dyDescent="0.3">
      <c r="A218" s="18" t="s">
        <v>1278</v>
      </c>
      <c r="B218" s="20">
        <v>1</v>
      </c>
      <c r="C218" s="22">
        <v>1255</v>
      </c>
    </row>
    <row r="219" spans="1:3" x14ac:dyDescent="0.3">
      <c r="A219" s="18" t="s">
        <v>1279</v>
      </c>
      <c r="B219" s="20">
        <v>1</v>
      </c>
      <c r="C219" s="22">
        <v>1879</v>
      </c>
    </row>
    <row r="220" spans="1:3" x14ac:dyDescent="0.3">
      <c r="A220" s="18" t="s">
        <v>1280</v>
      </c>
      <c r="B220" s="20">
        <v>1</v>
      </c>
      <c r="C220" s="22">
        <v>1866</v>
      </c>
    </row>
    <row r="221" spans="1:3" x14ac:dyDescent="0.3">
      <c r="A221" s="18" t="s">
        <v>1281</v>
      </c>
      <c r="B221" s="20">
        <v>1</v>
      </c>
      <c r="C221" s="22">
        <v>2088</v>
      </c>
    </row>
    <row r="222" spans="1:3" x14ac:dyDescent="0.3">
      <c r="A222" s="18" t="s">
        <v>1282</v>
      </c>
      <c r="B222" s="20">
        <v>1</v>
      </c>
      <c r="C222" s="22">
        <v>1177</v>
      </c>
    </row>
    <row r="223" spans="1:3" x14ac:dyDescent="0.3">
      <c r="A223" s="18" t="s">
        <v>1283</v>
      </c>
      <c r="B223" s="20">
        <v>1</v>
      </c>
      <c r="C223" s="22">
        <v>824</v>
      </c>
    </row>
    <row r="224" spans="1:3" x14ac:dyDescent="0.3">
      <c r="A224" s="18" t="s">
        <v>1284</v>
      </c>
      <c r="B224" s="20">
        <v>1</v>
      </c>
      <c r="C224" s="22">
        <v>3716</v>
      </c>
    </row>
    <row r="225" spans="1:3" x14ac:dyDescent="0.3">
      <c r="A225" s="18" t="s">
        <v>1285</v>
      </c>
      <c r="B225" s="20">
        <v>1</v>
      </c>
      <c r="C225" s="22">
        <v>2557</v>
      </c>
    </row>
    <row r="226" spans="1:3" x14ac:dyDescent="0.3">
      <c r="A226" s="18" t="s">
        <v>1286</v>
      </c>
      <c r="B226" s="20">
        <v>1</v>
      </c>
      <c r="C226" s="22">
        <v>2637</v>
      </c>
    </row>
    <row r="227" spans="1:3" x14ac:dyDescent="0.3">
      <c r="A227" s="18" t="s">
        <v>1287</v>
      </c>
      <c r="B227" s="20">
        <v>1</v>
      </c>
      <c r="C227" s="22">
        <v>860</v>
      </c>
    </row>
    <row r="228" spans="1:3" x14ac:dyDescent="0.3">
      <c r="A228" s="18" t="s">
        <v>1288</v>
      </c>
      <c r="B228" s="20">
        <v>1</v>
      </c>
      <c r="C228" s="22">
        <v>386</v>
      </c>
    </row>
    <row r="229" spans="1:3" x14ac:dyDescent="0.3">
      <c r="A229" s="18" t="s">
        <v>1289</v>
      </c>
      <c r="B229" s="20">
        <v>1</v>
      </c>
      <c r="C229" s="22">
        <v>2531</v>
      </c>
    </row>
    <row r="230" spans="1:3" x14ac:dyDescent="0.3">
      <c r="A230" s="18" t="s">
        <v>1290</v>
      </c>
      <c r="B230" s="20">
        <v>1</v>
      </c>
      <c r="C230" s="22">
        <v>2906</v>
      </c>
    </row>
    <row r="231" spans="1:3" x14ac:dyDescent="0.3">
      <c r="A231" s="18" t="s">
        <v>1291</v>
      </c>
      <c r="B231" s="20">
        <v>1</v>
      </c>
      <c r="C231" s="22">
        <v>162</v>
      </c>
    </row>
    <row r="232" spans="1:3" x14ac:dyDescent="0.3">
      <c r="A232" s="18" t="s">
        <v>1292</v>
      </c>
      <c r="B232" s="20">
        <v>1</v>
      </c>
      <c r="C232" s="22">
        <v>2710</v>
      </c>
    </row>
    <row r="233" spans="1:3" x14ac:dyDescent="0.3">
      <c r="A233" s="18" t="s">
        <v>1293</v>
      </c>
      <c r="B233" s="20">
        <v>1</v>
      </c>
      <c r="C233" s="22">
        <v>1399</v>
      </c>
    </row>
    <row r="234" spans="1:3" x14ac:dyDescent="0.3">
      <c r="A234" s="18" t="s">
        <v>1294</v>
      </c>
      <c r="B234" s="20">
        <v>1</v>
      </c>
      <c r="C234" s="22">
        <v>1250</v>
      </c>
    </row>
    <row r="235" spans="1:3" x14ac:dyDescent="0.3">
      <c r="A235" s="18" t="s">
        <v>1295</v>
      </c>
      <c r="B235" s="20">
        <v>1</v>
      </c>
      <c r="C235" s="22">
        <v>2951</v>
      </c>
    </row>
    <row r="236" spans="1:3" x14ac:dyDescent="0.3">
      <c r="A236" s="18" t="s">
        <v>1296</v>
      </c>
      <c r="B236" s="20">
        <v>1</v>
      </c>
      <c r="C236" s="22">
        <v>390</v>
      </c>
    </row>
    <row r="237" spans="1:3" x14ac:dyDescent="0.3">
      <c r="A237" s="18" t="s">
        <v>1297</v>
      </c>
      <c r="B237" s="20">
        <v>1</v>
      </c>
      <c r="C237" s="22">
        <v>1440</v>
      </c>
    </row>
    <row r="238" spans="1:3" x14ac:dyDescent="0.3">
      <c r="A238" s="18" t="s">
        <v>1298</v>
      </c>
      <c r="B238" s="20">
        <v>1</v>
      </c>
      <c r="C238" s="22">
        <v>2880</v>
      </c>
    </row>
    <row r="239" spans="1:3" x14ac:dyDescent="0.3">
      <c r="A239" s="18" t="s">
        <v>1299</v>
      </c>
      <c r="B239" s="20">
        <v>1</v>
      </c>
      <c r="C239" s="22">
        <v>523</v>
      </c>
    </row>
    <row r="240" spans="1:3" x14ac:dyDescent="0.3">
      <c r="A240" s="18" t="s">
        <v>1300</v>
      </c>
      <c r="B240" s="20">
        <v>1</v>
      </c>
      <c r="C240" s="22">
        <v>446</v>
      </c>
    </row>
    <row r="241" spans="1:3" x14ac:dyDescent="0.3">
      <c r="A241" s="18" t="s">
        <v>1301</v>
      </c>
      <c r="B241" s="20">
        <v>1</v>
      </c>
      <c r="C241" s="22">
        <v>3450</v>
      </c>
    </row>
    <row r="242" spans="1:3" x14ac:dyDescent="0.3">
      <c r="A242" s="18" t="s">
        <v>1302</v>
      </c>
      <c r="B242" s="20">
        <v>1</v>
      </c>
      <c r="C242" s="22">
        <v>6110</v>
      </c>
    </row>
    <row r="243" spans="1:3" x14ac:dyDescent="0.3">
      <c r="A243" s="18" t="s">
        <v>1303</v>
      </c>
      <c r="B243" s="20">
        <v>1</v>
      </c>
      <c r="C243" s="22">
        <v>4048</v>
      </c>
    </row>
    <row r="244" spans="1:3" x14ac:dyDescent="0.3">
      <c r="A244" s="18" t="s">
        <v>1304</v>
      </c>
      <c r="B244" s="20">
        <v>1</v>
      </c>
      <c r="C244" s="22">
        <v>2388</v>
      </c>
    </row>
    <row r="245" spans="1:3" x14ac:dyDescent="0.3">
      <c r="A245" s="18" t="s">
        <v>1305</v>
      </c>
      <c r="B245" s="20">
        <v>1</v>
      </c>
      <c r="C245" s="22">
        <v>2648</v>
      </c>
    </row>
    <row r="246" spans="1:3" x14ac:dyDescent="0.3">
      <c r="A246" s="18" t="s">
        <v>1306</v>
      </c>
      <c r="B246" s="20">
        <v>1</v>
      </c>
      <c r="C246" s="22">
        <v>1775</v>
      </c>
    </row>
    <row r="247" spans="1:3" x14ac:dyDescent="0.3">
      <c r="A247" s="18" t="s">
        <v>1307</v>
      </c>
      <c r="B247" s="20">
        <v>1</v>
      </c>
      <c r="C247" s="22">
        <v>820</v>
      </c>
    </row>
    <row r="248" spans="1:3" x14ac:dyDescent="0.3">
      <c r="A248" s="18" t="s">
        <v>1308</v>
      </c>
      <c r="B248" s="20">
        <v>1</v>
      </c>
      <c r="C248" s="22">
        <v>3994</v>
      </c>
    </row>
    <row r="249" spans="1:3" x14ac:dyDescent="0.3">
      <c r="C24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2" sqref="A2:B7"/>
    </sheetView>
  </sheetViews>
  <sheetFormatPr defaultColWidth="8.88671875" defaultRowHeight="14.4" x14ac:dyDescent="0.3"/>
  <cols>
    <col min="1" max="1" width="9.44140625" customWidth="1"/>
  </cols>
  <sheetData>
    <row r="1" spans="1:2" x14ac:dyDescent="0.3">
      <c r="A1" s="15" t="s">
        <v>1309</v>
      </c>
      <c r="B1" s="15" t="s">
        <v>1310</v>
      </c>
    </row>
    <row r="2" spans="1:2" x14ac:dyDescent="0.3">
      <c r="A2" t="s">
        <v>1311</v>
      </c>
      <c r="B2" t="s">
        <v>1312</v>
      </c>
    </row>
    <row r="3" spans="1:2" x14ac:dyDescent="0.3">
      <c r="A3" t="s">
        <v>1313</v>
      </c>
      <c r="B3">
        <v>7</v>
      </c>
    </row>
    <row r="4" spans="1:2" x14ac:dyDescent="0.3">
      <c r="A4" t="s">
        <v>1314</v>
      </c>
      <c r="B4" t="s">
        <v>1315</v>
      </c>
    </row>
    <row r="5" spans="1:2" x14ac:dyDescent="0.3">
      <c r="A5" t="s">
        <v>1316</v>
      </c>
      <c r="B5" t="s">
        <v>1317</v>
      </c>
    </row>
    <row r="6" spans="1:2" x14ac:dyDescent="0.3">
      <c r="A6" t="s">
        <v>1318</v>
      </c>
      <c r="B6" t="s">
        <v>1319</v>
      </c>
    </row>
    <row r="7" spans="1:2" x14ac:dyDescent="0.3">
      <c r="A7" t="s">
        <v>1320</v>
      </c>
      <c r="B7" t="s">
        <v>1321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6" sqref="B6"/>
    </sheetView>
  </sheetViews>
  <sheetFormatPr defaultRowHeight="14.4" x14ac:dyDescent="0.3"/>
  <cols>
    <col min="1" max="1" width="36.5546875" bestFit="1" customWidth="1"/>
    <col min="2" max="2" width="20.33203125" bestFit="1" customWidth="1"/>
    <col min="3" max="3" width="4" bestFit="1" customWidth="1"/>
    <col min="4" max="4" width="11.33203125" bestFit="1" customWidth="1"/>
    <col min="5" max="5" width="36.5546875" bestFit="1" customWidth="1"/>
    <col min="6" max="6" width="33.33203125" bestFit="1" customWidth="1"/>
    <col min="7" max="7" width="41" bestFit="1" customWidth="1"/>
  </cols>
  <sheetData>
    <row r="1" spans="1:4" x14ac:dyDescent="0.3">
      <c r="B1" s="54" t="s">
        <v>1322</v>
      </c>
    </row>
    <row r="3" spans="1:4" x14ac:dyDescent="0.3">
      <c r="A3" s="17" t="s">
        <v>1323</v>
      </c>
      <c r="B3" s="17" t="s">
        <v>1324</v>
      </c>
    </row>
    <row r="4" spans="1:4" x14ac:dyDescent="0.3">
      <c r="A4" s="17" t="s">
        <v>1061</v>
      </c>
      <c r="B4" t="s">
        <v>193</v>
      </c>
      <c r="C4" t="s">
        <v>196</v>
      </c>
      <c r="D4" t="s">
        <v>1325</v>
      </c>
    </row>
    <row r="5" spans="1:4" x14ac:dyDescent="0.3">
      <c r="A5" s="18" t="s">
        <v>1311</v>
      </c>
      <c r="B5" s="20">
        <v>73.000000000000028</v>
      </c>
      <c r="C5" s="20">
        <v>73.000000000000028</v>
      </c>
      <c r="D5" s="20">
        <v>146.00000000000006</v>
      </c>
    </row>
    <row r="6" spans="1:4" x14ac:dyDescent="0.3">
      <c r="A6" s="18" t="s">
        <v>1316</v>
      </c>
      <c r="B6" s="20">
        <v>40.000000000000007</v>
      </c>
      <c r="C6" s="20">
        <v>45.000000000000021</v>
      </c>
      <c r="D6" s="20">
        <v>85.000000000000028</v>
      </c>
    </row>
    <row r="7" spans="1:4" x14ac:dyDescent="0.3">
      <c r="A7" s="18" t="s">
        <v>1320</v>
      </c>
      <c r="B7" s="20">
        <v>40.000000000000014</v>
      </c>
      <c r="C7" s="20">
        <v>38.000000000000007</v>
      </c>
      <c r="D7" s="20">
        <v>78.000000000000028</v>
      </c>
    </row>
    <row r="8" spans="1:4" x14ac:dyDescent="0.3">
      <c r="A8" s="18" t="s">
        <v>1318</v>
      </c>
      <c r="B8" s="20">
        <v>36</v>
      </c>
      <c r="C8" s="20">
        <v>38</v>
      </c>
      <c r="D8" s="20">
        <v>74</v>
      </c>
    </row>
    <row r="9" spans="1:4" x14ac:dyDescent="0.3">
      <c r="A9" s="18" t="s">
        <v>1314</v>
      </c>
      <c r="B9" s="20">
        <v>26</v>
      </c>
      <c r="C9" s="20">
        <v>24.999999999999986</v>
      </c>
      <c r="D9" s="20">
        <v>50.999999999999986</v>
      </c>
    </row>
    <row r="10" spans="1:4" x14ac:dyDescent="0.3">
      <c r="A10" s="18" t="s">
        <v>1325</v>
      </c>
      <c r="B10" s="20">
        <v>215.00000000000006</v>
      </c>
      <c r="C10" s="20">
        <v>219.00000000000003</v>
      </c>
      <c r="D10" s="20">
        <v>434.00000000000011</v>
      </c>
    </row>
    <row r="16" spans="1:4" x14ac:dyDescent="0.3">
      <c r="A16" s="17" t="s">
        <v>1061</v>
      </c>
      <c r="B16" s="21" t="s">
        <v>1326</v>
      </c>
    </row>
    <row r="17" spans="1:2" x14ac:dyDescent="0.3">
      <c r="A17" s="18" t="s">
        <v>1314</v>
      </c>
      <c r="B17" s="21">
        <v>1937.1176470588218</v>
      </c>
    </row>
    <row r="18" spans="1:2" x14ac:dyDescent="0.3">
      <c r="A18" s="18" t="s">
        <v>1316</v>
      </c>
      <c r="B18" s="21">
        <v>1921.105882352942</v>
      </c>
    </row>
    <row r="19" spans="1:2" x14ac:dyDescent="0.3">
      <c r="A19" s="18" t="s">
        <v>1320</v>
      </c>
      <c r="B19" s="21">
        <v>1891.5769230769224</v>
      </c>
    </row>
    <row r="20" spans="1:2" x14ac:dyDescent="0.3">
      <c r="A20" s="18" t="s">
        <v>1318</v>
      </c>
      <c r="B20" s="21">
        <v>1884.7702702702684</v>
      </c>
    </row>
    <row r="21" spans="1:2" x14ac:dyDescent="0.3">
      <c r="A21" s="18" t="s">
        <v>1311</v>
      </c>
      <c r="B21" s="21">
        <v>1721.4383561643847</v>
      </c>
    </row>
    <row r="22" spans="1:2" x14ac:dyDescent="0.3">
      <c r="A22" s="18" t="s">
        <v>1325</v>
      </c>
      <c r="B22" s="21">
        <v>1844.3156682027695</v>
      </c>
    </row>
    <row r="23" spans="1:2" x14ac:dyDescent="0.3">
      <c r="B23" s="21"/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topLeftCell="A16" workbookViewId="0">
      <selection activeCell="AL36" sqref="AL36"/>
    </sheetView>
  </sheetViews>
  <sheetFormatPr defaultRowHeight="14.4" x14ac:dyDescent="0.3"/>
  <cols>
    <col min="1" max="1" width="17" bestFit="1" customWidth="1"/>
    <col min="2" max="2" width="34" style="23" bestFit="1" customWidth="1"/>
  </cols>
  <sheetData>
    <row r="3" spans="1:2" x14ac:dyDescent="0.3">
      <c r="A3" s="17" t="s">
        <v>1061</v>
      </c>
      <c r="B3" s="23" t="s">
        <v>1327</v>
      </c>
    </row>
    <row r="4" spans="1:2" x14ac:dyDescent="0.3">
      <c r="A4" s="18" t="s">
        <v>125</v>
      </c>
      <c r="B4" s="23">
        <v>3.2380952380952381</v>
      </c>
    </row>
    <row r="5" spans="1:2" x14ac:dyDescent="0.3">
      <c r="A5" s="18" t="s">
        <v>120</v>
      </c>
      <c r="B5" s="23">
        <v>3.1875</v>
      </c>
    </row>
    <row r="6" spans="1:2" x14ac:dyDescent="0.3">
      <c r="A6" s="18" t="s">
        <v>96</v>
      </c>
      <c r="B6" s="23">
        <v>3.1463414634146343</v>
      </c>
    </row>
    <row r="7" spans="1:2" x14ac:dyDescent="0.3">
      <c r="A7" s="18" t="s">
        <v>88</v>
      </c>
      <c r="B7" s="23">
        <v>3.1355932203389831</v>
      </c>
    </row>
    <row r="8" spans="1:2" x14ac:dyDescent="0.3">
      <c r="A8" s="18" t="s">
        <v>100</v>
      </c>
      <c r="B8" s="23">
        <v>3.1282051282051282</v>
      </c>
    </row>
    <row r="9" spans="1:2" x14ac:dyDescent="0.3">
      <c r="A9" s="18" t="s">
        <v>108</v>
      </c>
      <c r="B9" s="23">
        <v>3.1272727272727274</v>
      </c>
    </row>
    <row r="10" spans="1:2" x14ac:dyDescent="0.3">
      <c r="A10" s="18" t="s">
        <v>127</v>
      </c>
      <c r="B10" s="23">
        <v>3.0909090909090908</v>
      </c>
    </row>
    <row r="11" spans="1:2" x14ac:dyDescent="0.3">
      <c r="A11" s="18" t="s">
        <v>90</v>
      </c>
      <c r="B11" s="23">
        <v>3.0754716981132075</v>
      </c>
    </row>
    <row r="12" spans="1:2" x14ac:dyDescent="0.3">
      <c r="A12" s="18" t="s">
        <v>92</v>
      </c>
      <c r="B12" s="23">
        <v>3.0638297872340425</v>
      </c>
    </row>
    <row r="13" spans="1:2" x14ac:dyDescent="0.3">
      <c r="A13" s="18" t="s">
        <v>123</v>
      </c>
      <c r="B13" s="23">
        <v>3.0588235294117645</v>
      </c>
    </row>
    <row r="14" spans="1:2" x14ac:dyDescent="0.3">
      <c r="A14" s="18" t="s">
        <v>102</v>
      </c>
      <c r="B14" s="23">
        <v>3.0476190476190474</v>
      </c>
    </row>
    <row r="15" spans="1:2" x14ac:dyDescent="0.3">
      <c r="A15" s="18" t="s">
        <v>131</v>
      </c>
      <c r="B15" s="23">
        <v>2.9838709677419355</v>
      </c>
    </row>
    <row r="16" spans="1:2" x14ac:dyDescent="0.3">
      <c r="A16" s="18" t="s">
        <v>98</v>
      </c>
      <c r="B16" s="23">
        <v>2.9827586206896552</v>
      </c>
    </row>
    <row r="17" spans="1:2" x14ac:dyDescent="0.3">
      <c r="A17" s="18" t="s">
        <v>117</v>
      </c>
      <c r="B17" s="23">
        <v>2.9534883720930232</v>
      </c>
    </row>
    <row r="18" spans="1:2" x14ac:dyDescent="0.3">
      <c r="A18" s="18" t="s">
        <v>94</v>
      </c>
      <c r="B18" s="23">
        <v>2.941860465116279</v>
      </c>
    </row>
    <row r="19" spans="1:2" x14ac:dyDescent="0.3">
      <c r="A19" s="18" t="s">
        <v>104</v>
      </c>
      <c r="B19" s="23">
        <v>2.9272727272727272</v>
      </c>
    </row>
    <row r="20" spans="1:2" x14ac:dyDescent="0.3">
      <c r="A20" s="18" t="s">
        <v>146</v>
      </c>
      <c r="B20" s="23">
        <v>2.8846153846153846</v>
      </c>
    </row>
    <row r="21" spans="1:2" x14ac:dyDescent="0.3">
      <c r="A21" s="18" t="s">
        <v>106</v>
      </c>
      <c r="B21" s="23">
        <v>2.7627118644067798</v>
      </c>
    </row>
    <row r="22" spans="1:2" x14ac:dyDescent="0.3">
      <c r="A22" s="18" t="s">
        <v>139</v>
      </c>
      <c r="B22" s="23">
        <v>2.7209302325581395</v>
      </c>
    </row>
    <row r="23" spans="1:2" x14ac:dyDescent="0.3">
      <c r="A23" s="18" t="s">
        <v>115</v>
      </c>
      <c r="B23" s="23">
        <v>2.5873015873015874</v>
      </c>
    </row>
    <row r="24" spans="1:2" x14ac:dyDescent="0.3">
      <c r="A24" s="18" t="s">
        <v>1325</v>
      </c>
      <c r="B24" s="23">
        <v>2.99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B16" sqref="B16"/>
    </sheetView>
  </sheetViews>
  <sheetFormatPr defaultRowHeight="14.4" x14ac:dyDescent="0.3"/>
  <cols>
    <col min="1" max="1" width="17" bestFit="1" customWidth="1"/>
    <col min="2" max="2" width="26" style="22" bestFit="1" customWidth="1"/>
  </cols>
  <sheetData>
    <row r="3" spans="1:2" x14ac:dyDescent="0.3">
      <c r="A3" s="17" t="s">
        <v>1061</v>
      </c>
      <c r="B3" s="22" t="s">
        <v>1328</v>
      </c>
    </row>
    <row r="4" spans="1:2" x14ac:dyDescent="0.3">
      <c r="A4" s="18" t="s">
        <v>94</v>
      </c>
      <c r="B4" s="22">
        <v>66945</v>
      </c>
    </row>
    <row r="5" spans="1:2" x14ac:dyDescent="0.3">
      <c r="A5" s="18" t="s">
        <v>131</v>
      </c>
      <c r="B5" s="22">
        <v>48797</v>
      </c>
    </row>
    <row r="6" spans="1:2" x14ac:dyDescent="0.3">
      <c r="A6" s="18" t="s">
        <v>108</v>
      </c>
      <c r="B6" s="22">
        <v>47223</v>
      </c>
    </row>
    <row r="7" spans="1:2" x14ac:dyDescent="0.3">
      <c r="A7" s="18" t="s">
        <v>98</v>
      </c>
      <c r="B7" s="22">
        <v>45862</v>
      </c>
    </row>
    <row r="8" spans="1:2" x14ac:dyDescent="0.3">
      <c r="A8" s="18" t="s">
        <v>123</v>
      </c>
      <c r="B8" s="22">
        <v>44539</v>
      </c>
    </row>
    <row r="9" spans="1:2" x14ac:dyDescent="0.3">
      <c r="A9" s="18" t="s">
        <v>90</v>
      </c>
      <c r="B9" s="22">
        <v>44468</v>
      </c>
    </row>
    <row r="10" spans="1:2" x14ac:dyDescent="0.3">
      <c r="A10" s="18" t="s">
        <v>115</v>
      </c>
      <c r="B10" s="22">
        <v>44265</v>
      </c>
    </row>
    <row r="11" spans="1:2" x14ac:dyDescent="0.3">
      <c r="A11" s="18" t="s">
        <v>88</v>
      </c>
      <c r="B11" s="22">
        <v>44151</v>
      </c>
    </row>
    <row r="12" spans="1:2" x14ac:dyDescent="0.3">
      <c r="A12" s="18" t="s">
        <v>104</v>
      </c>
      <c r="B12" s="22">
        <v>43626</v>
      </c>
    </row>
    <row r="13" spans="1:2" x14ac:dyDescent="0.3">
      <c r="A13" s="18" t="s">
        <v>127</v>
      </c>
      <c r="B13" s="22">
        <v>42352</v>
      </c>
    </row>
    <row r="14" spans="1:2" x14ac:dyDescent="0.3">
      <c r="A14" s="18" t="s">
        <v>125</v>
      </c>
      <c r="B14" s="22">
        <v>42165</v>
      </c>
    </row>
    <row r="15" spans="1:2" x14ac:dyDescent="0.3">
      <c r="A15" s="18" t="s">
        <v>106</v>
      </c>
      <c r="B15" s="22">
        <v>41745</v>
      </c>
    </row>
    <row r="16" spans="1:2" x14ac:dyDescent="0.3">
      <c r="A16" s="18" t="s">
        <v>92</v>
      </c>
      <c r="B16" s="22">
        <v>39632</v>
      </c>
    </row>
    <row r="17" spans="1:2" x14ac:dyDescent="0.3">
      <c r="A17" s="18" t="s">
        <v>117</v>
      </c>
      <c r="B17" s="22">
        <v>33802</v>
      </c>
    </row>
    <row r="18" spans="1:2" x14ac:dyDescent="0.3">
      <c r="A18" s="18" t="s">
        <v>100</v>
      </c>
      <c r="B18" s="22">
        <v>32430</v>
      </c>
    </row>
    <row r="19" spans="1:2" x14ac:dyDescent="0.3">
      <c r="A19" s="18" t="s">
        <v>96</v>
      </c>
      <c r="B19" s="22">
        <v>31147</v>
      </c>
    </row>
    <row r="20" spans="1:2" x14ac:dyDescent="0.3">
      <c r="A20" s="18" t="s">
        <v>102</v>
      </c>
      <c r="B20" s="22">
        <v>30543</v>
      </c>
    </row>
    <row r="21" spans="1:2" x14ac:dyDescent="0.3">
      <c r="A21" s="18" t="s">
        <v>139</v>
      </c>
      <c r="B21" s="22">
        <v>28053</v>
      </c>
    </row>
    <row r="22" spans="1:2" x14ac:dyDescent="0.3">
      <c r="A22" s="18" t="s">
        <v>120</v>
      </c>
      <c r="B22" s="22">
        <v>27375</v>
      </c>
    </row>
    <row r="23" spans="1:2" x14ac:dyDescent="0.3">
      <c r="A23" s="18" t="s">
        <v>146</v>
      </c>
      <c r="B23" s="22">
        <v>21313</v>
      </c>
    </row>
    <row r="24" spans="1:2" x14ac:dyDescent="0.3">
      <c r="A24" s="18" t="s">
        <v>1325</v>
      </c>
      <c r="B24" s="22">
        <v>800433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"/>
  <sheetViews>
    <sheetView workbookViewId="0">
      <selection activeCell="B23" sqref="B23"/>
    </sheetView>
  </sheetViews>
  <sheetFormatPr defaultRowHeight="14.4" x14ac:dyDescent="0.3"/>
  <cols>
    <col min="1" max="1" width="17" bestFit="1" customWidth="1"/>
    <col min="2" max="2" width="26" style="22" bestFit="1" customWidth="1"/>
  </cols>
  <sheetData>
    <row r="3" spans="1:2" x14ac:dyDescent="0.3">
      <c r="A3" s="17" t="s">
        <v>1061</v>
      </c>
      <c r="B3" s="22" t="s">
        <v>1328</v>
      </c>
    </row>
    <row r="4" spans="1:2" x14ac:dyDescent="0.3">
      <c r="A4" s="18" t="s">
        <v>1311</v>
      </c>
      <c r="B4" s="22">
        <v>251330</v>
      </c>
    </row>
    <row r="5" spans="1:2" x14ac:dyDescent="0.3">
      <c r="A5" s="18" t="s">
        <v>1316</v>
      </c>
      <c r="B5" s="22">
        <v>163294</v>
      </c>
    </row>
    <row r="6" spans="1:2" x14ac:dyDescent="0.3">
      <c r="A6" s="18" t="s">
        <v>1320</v>
      </c>
      <c r="B6" s="22">
        <v>147543</v>
      </c>
    </row>
    <row r="7" spans="1:2" x14ac:dyDescent="0.3">
      <c r="A7" s="18" t="s">
        <v>1318</v>
      </c>
      <c r="B7" s="22">
        <v>139473</v>
      </c>
    </row>
    <row r="8" spans="1:2" x14ac:dyDescent="0.3">
      <c r="A8" s="18" t="s">
        <v>1314</v>
      </c>
      <c r="B8" s="22">
        <v>98793</v>
      </c>
    </row>
    <row r="9" spans="1:2" x14ac:dyDescent="0.3">
      <c r="A9" s="18" t="s">
        <v>1325</v>
      </c>
      <c r="B9" s="22">
        <v>800433</v>
      </c>
    </row>
    <row r="20" spans="1:2" x14ac:dyDescent="0.3">
      <c r="A20" s="17" t="s">
        <v>1061</v>
      </c>
      <c r="B20" s="22" t="s">
        <v>1329</v>
      </c>
    </row>
    <row r="21" spans="1:2" x14ac:dyDescent="0.3">
      <c r="A21" s="18" t="s">
        <v>1314</v>
      </c>
      <c r="B21" s="22">
        <v>1937.1176470588234</v>
      </c>
    </row>
    <row r="22" spans="1:2" x14ac:dyDescent="0.3">
      <c r="A22" s="18" t="s">
        <v>1316</v>
      </c>
      <c r="B22" s="22">
        <v>1921.1058823529411</v>
      </c>
    </row>
    <row r="23" spans="1:2" x14ac:dyDescent="0.3">
      <c r="A23" s="18" t="s">
        <v>1320</v>
      </c>
      <c r="B23" s="22">
        <v>1891.5769230769231</v>
      </c>
    </row>
    <row r="24" spans="1:2" x14ac:dyDescent="0.3">
      <c r="A24" s="18" t="s">
        <v>1318</v>
      </c>
      <c r="B24" s="22">
        <v>1884.7702702702702</v>
      </c>
    </row>
    <row r="25" spans="1:2" x14ac:dyDescent="0.3">
      <c r="A25" s="18" t="s">
        <v>1311</v>
      </c>
      <c r="B25" s="22">
        <v>1721.4383561643835</v>
      </c>
    </row>
    <row r="26" spans="1:2" x14ac:dyDescent="0.3">
      <c r="A26" s="18" t="s">
        <v>1325</v>
      </c>
      <c r="B26" s="22">
        <v>1844.315668202765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"/>
  <sheetViews>
    <sheetView workbookViewId="0">
      <selection activeCell="A6" sqref="A6:C6"/>
    </sheetView>
  </sheetViews>
  <sheetFormatPr defaultRowHeight="14.4" x14ac:dyDescent="0.3"/>
  <cols>
    <col min="1" max="1" width="17" bestFit="1" customWidth="1"/>
    <col min="2" max="2" width="9.109375" style="22" bestFit="1" customWidth="1"/>
    <col min="3" max="3" width="16.6640625" style="20" bestFit="1" customWidth="1"/>
  </cols>
  <sheetData>
    <row r="3" spans="1:3" x14ac:dyDescent="0.3">
      <c r="A3" s="17" t="s">
        <v>1061</v>
      </c>
      <c r="B3" t="s">
        <v>1330</v>
      </c>
      <c r="C3" s="20" t="s">
        <v>1331</v>
      </c>
    </row>
    <row r="4" spans="1:3" x14ac:dyDescent="0.3">
      <c r="A4" s="18" t="s">
        <v>1332</v>
      </c>
      <c r="B4" s="22">
        <v>22006</v>
      </c>
      <c r="C4" s="20">
        <v>27</v>
      </c>
    </row>
    <row r="5" spans="1:3" x14ac:dyDescent="0.3">
      <c r="A5" s="18" t="s">
        <v>1333</v>
      </c>
      <c r="B5" s="22">
        <v>65126</v>
      </c>
      <c r="C5" s="20">
        <v>74</v>
      </c>
    </row>
    <row r="6" spans="1:3" x14ac:dyDescent="0.3">
      <c r="A6" s="18" t="s">
        <v>1334</v>
      </c>
      <c r="B6" s="22">
        <v>127417</v>
      </c>
      <c r="C6" s="20">
        <v>137</v>
      </c>
    </row>
    <row r="7" spans="1:3" x14ac:dyDescent="0.3">
      <c r="A7" s="18" t="s">
        <v>1335</v>
      </c>
      <c r="B7" s="22">
        <v>130384</v>
      </c>
      <c r="C7" s="20">
        <v>180</v>
      </c>
    </row>
    <row r="8" spans="1:3" x14ac:dyDescent="0.3">
      <c r="A8" s="18" t="s">
        <v>1336</v>
      </c>
      <c r="B8" s="22">
        <v>152150</v>
      </c>
      <c r="C8" s="20">
        <v>201</v>
      </c>
    </row>
    <row r="9" spans="1:3" x14ac:dyDescent="0.3">
      <c r="A9" s="18" t="s">
        <v>1337</v>
      </c>
      <c r="B9" s="22">
        <v>141449</v>
      </c>
      <c r="C9" s="20">
        <v>178</v>
      </c>
    </row>
    <row r="10" spans="1:3" x14ac:dyDescent="0.3">
      <c r="A10" s="18" t="s">
        <v>1338</v>
      </c>
      <c r="B10" s="22">
        <v>99459</v>
      </c>
      <c r="C10" s="20">
        <v>129</v>
      </c>
    </row>
    <row r="11" spans="1:3" x14ac:dyDescent="0.3">
      <c r="A11" s="18" t="s">
        <v>1339</v>
      </c>
      <c r="B11" s="22">
        <v>52470</v>
      </c>
      <c r="C11" s="20">
        <v>63</v>
      </c>
    </row>
    <row r="12" spans="1:3" x14ac:dyDescent="0.3">
      <c r="A12" s="18" t="s">
        <v>1340</v>
      </c>
      <c r="B12" s="22">
        <v>9972</v>
      </c>
      <c r="C12" s="20">
        <v>11</v>
      </c>
    </row>
    <row r="13" spans="1:3" x14ac:dyDescent="0.3">
      <c r="A13" s="18" t="s">
        <v>1325</v>
      </c>
      <c r="B13" s="22">
        <v>800433</v>
      </c>
      <c r="C13" s="20">
        <v>1000</v>
      </c>
    </row>
    <row r="14" spans="1:3" x14ac:dyDescent="0.3">
      <c r="B14"/>
      <c r="C14"/>
    </row>
    <row r="15" spans="1:3" x14ac:dyDescent="0.3">
      <c r="B15"/>
      <c r="C15"/>
    </row>
    <row r="16" spans="1:3" x14ac:dyDescent="0.3">
      <c r="B16"/>
      <c r="C16"/>
    </row>
    <row r="17" spans="2:3" x14ac:dyDescent="0.3">
      <c r="B17"/>
      <c r="C17"/>
    </row>
    <row r="18" spans="2:3" x14ac:dyDescent="0.3">
      <c r="B18"/>
      <c r="C18"/>
    </row>
    <row r="19" spans="2:3" x14ac:dyDescent="0.3">
      <c r="B19"/>
      <c r="C19"/>
    </row>
    <row r="20" spans="2:3" x14ac:dyDescent="0.3">
      <c r="B20"/>
      <c r="C20"/>
    </row>
    <row r="21" spans="2:3" x14ac:dyDescent="0.3">
      <c r="B21"/>
      <c r="C21"/>
    </row>
    <row r="22" spans="2:3" x14ac:dyDescent="0.3">
      <c r="B22"/>
      <c r="C2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1"/>
  <sheetViews>
    <sheetView topLeftCell="A16" workbookViewId="0">
      <selection activeCell="B45" sqref="B45"/>
    </sheetView>
  </sheetViews>
  <sheetFormatPr defaultRowHeight="14.4" x14ac:dyDescent="0.3"/>
  <cols>
    <col min="1" max="1" width="17" bestFit="1" customWidth="1"/>
    <col min="2" max="2" width="27.88671875" style="33" bestFit="1" customWidth="1"/>
    <col min="3" max="3" width="29.109375" bestFit="1" customWidth="1"/>
  </cols>
  <sheetData>
    <row r="3" spans="1:2" x14ac:dyDescent="0.3">
      <c r="A3" s="17" t="s">
        <v>1061</v>
      </c>
      <c r="B3" s="33" t="s">
        <v>1341</v>
      </c>
    </row>
    <row r="4" spans="1:2" x14ac:dyDescent="0.3">
      <c r="A4" s="18" t="s">
        <v>178</v>
      </c>
      <c r="B4" s="33">
        <v>8.2000000000000003E-2</v>
      </c>
    </row>
    <row r="5" spans="1:2" x14ac:dyDescent="0.3">
      <c r="A5" s="18" t="s">
        <v>181</v>
      </c>
      <c r="B5" s="33">
        <v>1.0820000000000001</v>
      </c>
    </row>
    <row r="6" spans="1:2" x14ac:dyDescent="0.3">
      <c r="A6" s="18" t="s">
        <v>184</v>
      </c>
      <c r="B6" s="33">
        <v>1.2010000000000001</v>
      </c>
    </row>
    <row r="7" spans="1:2" x14ac:dyDescent="0.3">
      <c r="A7" s="18" t="s">
        <v>169</v>
      </c>
      <c r="B7" s="33">
        <v>1.5289999999999999</v>
      </c>
    </row>
    <row r="8" spans="1:2" x14ac:dyDescent="0.3">
      <c r="A8" s="18" t="s">
        <v>97</v>
      </c>
      <c r="B8" s="33">
        <v>1.546</v>
      </c>
    </row>
    <row r="9" spans="1:2" x14ac:dyDescent="0.3">
      <c r="A9" s="18" t="s">
        <v>155</v>
      </c>
      <c r="B9" s="33">
        <v>2.7480000000000002</v>
      </c>
    </row>
    <row r="10" spans="1:2" x14ac:dyDescent="0.3">
      <c r="A10" s="18" t="s">
        <v>180</v>
      </c>
      <c r="B10" s="33">
        <v>3.1040000000000001</v>
      </c>
    </row>
    <row r="11" spans="1:2" x14ac:dyDescent="0.3">
      <c r="A11" s="18" t="s">
        <v>161</v>
      </c>
      <c r="B11" s="33">
        <v>3.625</v>
      </c>
    </row>
    <row r="12" spans="1:2" x14ac:dyDescent="0.3">
      <c r="A12" s="18" t="s">
        <v>156</v>
      </c>
      <c r="B12" s="33">
        <v>3.8919999999999999</v>
      </c>
    </row>
    <row r="13" spans="1:2" x14ac:dyDescent="0.3">
      <c r="A13" s="18" t="s">
        <v>175</v>
      </c>
      <c r="B13" s="33">
        <v>4.8129999999999997</v>
      </c>
    </row>
    <row r="14" spans="1:2" x14ac:dyDescent="0.3">
      <c r="A14" s="18" t="s">
        <v>168</v>
      </c>
      <c r="B14" s="33">
        <v>5.0990000000000002</v>
      </c>
    </row>
    <row r="15" spans="1:2" x14ac:dyDescent="0.3">
      <c r="A15" s="18" t="s">
        <v>177</v>
      </c>
      <c r="B15" s="33">
        <v>5.2990000000000004</v>
      </c>
    </row>
    <row r="16" spans="1:2" x14ac:dyDescent="0.3">
      <c r="A16" s="18" t="s">
        <v>130</v>
      </c>
      <c r="B16" s="33">
        <v>5.8780000000000001</v>
      </c>
    </row>
    <row r="17" spans="1:2" x14ac:dyDescent="0.3">
      <c r="A17" s="18" t="s">
        <v>157</v>
      </c>
      <c r="B17" s="33">
        <v>5.8959999999999999</v>
      </c>
    </row>
    <row r="18" spans="1:2" x14ac:dyDescent="0.3">
      <c r="A18" s="18" t="s">
        <v>135</v>
      </c>
      <c r="B18" s="33">
        <v>5.9029999999999996</v>
      </c>
    </row>
    <row r="19" spans="1:2" x14ac:dyDescent="0.3">
      <c r="A19" s="18" t="s">
        <v>159</v>
      </c>
      <c r="B19" s="33">
        <v>5.915</v>
      </c>
    </row>
    <row r="20" spans="1:2" x14ac:dyDescent="0.3">
      <c r="A20" s="18" t="s">
        <v>144</v>
      </c>
      <c r="B20" s="33">
        <v>6.133</v>
      </c>
    </row>
    <row r="21" spans="1:2" x14ac:dyDescent="0.3">
      <c r="A21" s="18" t="s">
        <v>173</v>
      </c>
      <c r="B21" s="33">
        <v>6.1619999999999999</v>
      </c>
    </row>
    <row r="22" spans="1:2" x14ac:dyDescent="0.3">
      <c r="A22" s="18" t="s">
        <v>183</v>
      </c>
      <c r="B22" s="33">
        <v>6.1859999999999999</v>
      </c>
    </row>
    <row r="23" spans="1:2" x14ac:dyDescent="0.3">
      <c r="A23" s="18" t="s">
        <v>116</v>
      </c>
      <c r="B23" s="33">
        <v>6.3289999999999997</v>
      </c>
    </row>
    <row r="24" spans="1:2" x14ac:dyDescent="0.3">
      <c r="A24" s="18" t="s">
        <v>162</v>
      </c>
      <c r="B24" s="33">
        <v>6.3639999999999999</v>
      </c>
    </row>
    <row r="25" spans="1:2" x14ac:dyDescent="0.3">
      <c r="A25" s="18" t="s">
        <v>166</v>
      </c>
      <c r="B25" s="33">
        <v>6.367</v>
      </c>
    </row>
    <row r="26" spans="1:2" x14ac:dyDescent="0.3">
      <c r="A26" s="18" t="s">
        <v>182</v>
      </c>
      <c r="B26" s="33">
        <v>6.7809999999999997</v>
      </c>
    </row>
    <row r="27" spans="1:2" x14ac:dyDescent="0.3">
      <c r="A27" s="18" t="s">
        <v>145</v>
      </c>
      <c r="B27" s="33">
        <v>7.2240000000000002</v>
      </c>
    </row>
    <row r="28" spans="1:2" x14ac:dyDescent="0.3">
      <c r="A28" s="18" t="s">
        <v>163</v>
      </c>
      <c r="B28" s="33">
        <v>7.2389999999999999</v>
      </c>
    </row>
    <row r="29" spans="1:2" x14ac:dyDescent="0.3">
      <c r="A29" s="18" t="s">
        <v>167</v>
      </c>
      <c r="B29" s="33">
        <v>7.42</v>
      </c>
    </row>
    <row r="30" spans="1:2" x14ac:dyDescent="0.3">
      <c r="A30" s="18" t="s">
        <v>93</v>
      </c>
      <c r="B30" s="33">
        <v>7.9640000000000004</v>
      </c>
    </row>
    <row r="31" spans="1:2" x14ac:dyDescent="0.3">
      <c r="A31" s="18" t="s">
        <v>134</v>
      </c>
      <c r="B31" s="33">
        <v>8.0470000000000006</v>
      </c>
    </row>
    <row r="32" spans="1:2" x14ac:dyDescent="0.3">
      <c r="A32" s="18" t="s">
        <v>179</v>
      </c>
      <c r="B32" s="33">
        <v>8.23</v>
      </c>
    </row>
    <row r="33" spans="1:2" x14ac:dyDescent="0.3">
      <c r="A33" s="18" t="s">
        <v>137</v>
      </c>
      <c r="B33" s="33">
        <v>8.2370000000000001</v>
      </c>
    </row>
    <row r="34" spans="1:2" x14ac:dyDescent="0.3">
      <c r="A34" s="18" t="s">
        <v>174</v>
      </c>
      <c r="B34" s="33">
        <v>8.5020000000000007</v>
      </c>
    </row>
    <row r="35" spans="1:2" x14ac:dyDescent="0.3">
      <c r="A35" s="18" t="s">
        <v>150</v>
      </c>
      <c r="B35" s="33">
        <v>8.5429999999999993</v>
      </c>
    </row>
    <row r="36" spans="1:2" x14ac:dyDescent="0.3">
      <c r="A36" s="18" t="s">
        <v>151</v>
      </c>
      <c r="B36" s="33">
        <v>8.5679999999999996</v>
      </c>
    </row>
    <row r="37" spans="1:2" x14ac:dyDescent="0.3">
      <c r="A37" s="18" t="s">
        <v>165</v>
      </c>
      <c r="B37" s="33">
        <v>8.6489999999999991</v>
      </c>
    </row>
    <row r="38" spans="1:2" x14ac:dyDescent="0.3">
      <c r="A38" s="18" t="s">
        <v>149</v>
      </c>
      <c r="B38" s="33">
        <v>8.8409999999999993</v>
      </c>
    </row>
    <row r="39" spans="1:2" x14ac:dyDescent="0.3">
      <c r="A39" s="18" t="s">
        <v>133</v>
      </c>
      <c r="B39" s="33">
        <v>8.8610000000000007</v>
      </c>
    </row>
    <row r="40" spans="1:2" x14ac:dyDescent="0.3">
      <c r="A40" s="18" t="s">
        <v>171</v>
      </c>
      <c r="B40" s="33">
        <v>8.9049999999999994</v>
      </c>
    </row>
    <row r="41" spans="1:2" x14ac:dyDescent="0.3">
      <c r="A41" s="18" t="s">
        <v>170</v>
      </c>
      <c r="B41" s="33">
        <v>8.9540000000000006</v>
      </c>
    </row>
    <row r="42" spans="1:2" x14ac:dyDescent="0.3">
      <c r="A42" s="18" t="s">
        <v>119</v>
      </c>
      <c r="B42" s="33">
        <v>9.1229999999999993</v>
      </c>
    </row>
    <row r="43" spans="1:2" x14ac:dyDescent="0.3">
      <c r="A43" s="18" t="s">
        <v>147</v>
      </c>
      <c r="B43" s="33">
        <v>9.2859999999999996</v>
      </c>
    </row>
    <row r="44" spans="1:2" x14ac:dyDescent="0.3">
      <c r="A44" s="18" t="s">
        <v>136</v>
      </c>
      <c r="B44" s="33">
        <v>9.2940000000000005</v>
      </c>
    </row>
    <row r="45" spans="1:2" x14ac:dyDescent="0.3">
      <c r="A45" s="18" t="s">
        <v>109</v>
      </c>
      <c r="B45" s="33">
        <v>9.6989999999999998</v>
      </c>
    </row>
    <row r="46" spans="1:2" x14ac:dyDescent="0.3">
      <c r="A46" s="18" t="s">
        <v>153</v>
      </c>
      <c r="B46" s="33">
        <v>9.9</v>
      </c>
    </row>
    <row r="47" spans="1:2" x14ac:dyDescent="0.3">
      <c r="A47" s="18" t="s">
        <v>111</v>
      </c>
      <c r="B47" s="33">
        <v>10.167999999999999</v>
      </c>
    </row>
    <row r="48" spans="1:2" x14ac:dyDescent="0.3">
      <c r="A48" s="18" t="s">
        <v>140</v>
      </c>
      <c r="B48" s="33">
        <v>10.223000000000001</v>
      </c>
    </row>
    <row r="49" spans="1:2" x14ac:dyDescent="0.3">
      <c r="A49" s="18" t="s">
        <v>158</v>
      </c>
      <c r="B49" s="33">
        <v>10.451000000000001</v>
      </c>
    </row>
    <row r="50" spans="1:2" x14ac:dyDescent="0.3">
      <c r="A50" s="18" t="s">
        <v>172</v>
      </c>
      <c r="B50" s="33">
        <v>10.62</v>
      </c>
    </row>
    <row r="51" spans="1:2" x14ac:dyDescent="0.3">
      <c r="A51" s="18" t="s">
        <v>126</v>
      </c>
      <c r="B51" s="33">
        <v>10.714</v>
      </c>
    </row>
    <row r="52" spans="1:2" x14ac:dyDescent="0.3">
      <c r="A52" s="18" t="s">
        <v>176</v>
      </c>
      <c r="B52" s="33">
        <v>10.813000000000001</v>
      </c>
    </row>
    <row r="53" spans="1:2" x14ac:dyDescent="0.3">
      <c r="A53" s="18" t="s">
        <v>118</v>
      </c>
      <c r="B53" s="33">
        <v>11.1</v>
      </c>
    </row>
    <row r="54" spans="1:2" x14ac:dyDescent="0.3">
      <c r="A54" s="18" t="s">
        <v>160</v>
      </c>
      <c r="B54" s="33">
        <v>11.63</v>
      </c>
    </row>
    <row r="55" spans="1:2" x14ac:dyDescent="0.3">
      <c r="A55" s="18" t="s">
        <v>112</v>
      </c>
      <c r="B55" s="33">
        <v>11.936999999999999</v>
      </c>
    </row>
    <row r="56" spans="1:2" x14ac:dyDescent="0.3">
      <c r="A56" s="18" t="s">
        <v>110</v>
      </c>
      <c r="B56" s="33">
        <v>12.077999999999999</v>
      </c>
    </row>
    <row r="57" spans="1:2" x14ac:dyDescent="0.3">
      <c r="A57" s="18" t="s">
        <v>122</v>
      </c>
      <c r="B57" s="33">
        <v>12.207000000000001</v>
      </c>
    </row>
    <row r="58" spans="1:2" x14ac:dyDescent="0.3">
      <c r="A58" s="18" t="s">
        <v>142</v>
      </c>
      <c r="B58" s="33">
        <v>12.474</v>
      </c>
    </row>
    <row r="59" spans="1:2" x14ac:dyDescent="0.3">
      <c r="A59" s="18" t="s">
        <v>164</v>
      </c>
      <c r="B59" s="33">
        <v>12.712</v>
      </c>
    </row>
    <row r="60" spans="1:2" x14ac:dyDescent="0.3">
      <c r="A60" s="18" t="s">
        <v>91</v>
      </c>
      <c r="B60" s="33">
        <v>12.813000000000001</v>
      </c>
    </row>
    <row r="61" spans="1:2" x14ac:dyDescent="0.3">
      <c r="A61" s="18" t="s">
        <v>138</v>
      </c>
      <c r="B61" s="33">
        <v>12.851000000000001</v>
      </c>
    </row>
    <row r="62" spans="1:2" x14ac:dyDescent="0.3">
      <c r="A62" s="18" t="s">
        <v>71</v>
      </c>
      <c r="B62" s="33">
        <v>12.898999999999999</v>
      </c>
    </row>
    <row r="63" spans="1:2" x14ac:dyDescent="0.3">
      <c r="A63" s="18" t="s">
        <v>128</v>
      </c>
      <c r="B63" s="33">
        <v>13.055999999999999</v>
      </c>
    </row>
    <row r="64" spans="1:2" x14ac:dyDescent="0.3">
      <c r="A64" s="18" t="s">
        <v>152</v>
      </c>
      <c r="B64" s="33">
        <v>13.106</v>
      </c>
    </row>
    <row r="65" spans="1:2" x14ac:dyDescent="0.3">
      <c r="A65" s="18" t="s">
        <v>113</v>
      </c>
      <c r="B65" s="33">
        <v>13.772</v>
      </c>
    </row>
    <row r="66" spans="1:2" x14ac:dyDescent="0.3">
      <c r="A66" s="18" t="s">
        <v>107</v>
      </c>
      <c r="B66" s="33">
        <v>13.987</v>
      </c>
    </row>
    <row r="67" spans="1:2" x14ac:dyDescent="0.3">
      <c r="A67" s="18" t="s">
        <v>89</v>
      </c>
      <c r="B67" s="33">
        <v>14.154</v>
      </c>
    </row>
    <row r="68" spans="1:2" x14ac:dyDescent="0.3">
      <c r="A68" s="18" t="s">
        <v>143</v>
      </c>
      <c r="B68" s="33">
        <v>14.457000000000001</v>
      </c>
    </row>
    <row r="69" spans="1:2" x14ac:dyDescent="0.3">
      <c r="A69" s="18" t="s">
        <v>101</v>
      </c>
      <c r="B69" s="33">
        <v>15.507</v>
      </c>
    </row>
    <row r="70" spans="1:2" x14ac:dyDescent="0.3">
      <c r="A70" s="18" t="s">
        <v>129</v>
      </c>
      <c r="B70" s="33">
        <v>15.581</v>
      </c>
    </row>
    <row r="71" spans="1:2" x14ac:dyDescent="0.3">
      <c r="A71" s="18" t="s">
        <v>103</v>
      </c>
      <c r="B71" s="33">
        <v>15.750999999999999</v>
      </c>
    </row>
    <row r="72" spans="1:2" x14ac:dyDescent="0.3">
      <c r="A72" s="18" t="s">
        <v>132</v>
      </c>
      <c r="B72" s="33">
        <v>16.873999999999999</v>
      </c>
    </row>
    <row r="73" spans="1:2" x14ac:dyDescent="0.3">
      <c r="A73" s="18" t="s">
        <v>121</v>
      </c>
      <c r="B73" s="33">
        <v>17.471</v>
      </c>
    </row>
    <row r="74" spans="1:2" x14ac:dyDescent="0.3">
      <c r="A74" s="18" t="s">
        <v>124</v>
      </c>
      <c r="B74" s="33">
        <v>18.367999999999999</v>
      </c>
    </row>
    <row r="75" spans="1:2" x14ac:dyDescent="0.3">
      <c r="A75" s="18" t="s">
        <v>148</v>
      </c>
      <c r="B75" s="33">
        <v>18.739000000000001</v>
      </c>
    </row>
    <row r="76" spans="1:2" x14ac:dyDescent="0.3">
      <c r="A76" s="18" t="s">
        <v>95</v>
      </c>
      <c r="B76" s="33">
        <v>20.344999999999999</v>
      </c>
    </row>
    <row r="77" spans="1:2" x14ac:dyDescent="0.3">
      <c r="A77" s="18" t="s">
        <v>141</v>
      </c>
      <c r="B77" s="33">
        <v>20.462</v>
      </c>
    </row>
    <row r="78" spans="1:2" x14ac:dyDescent="0.3">
      <c r="A78" s="18" t="s">
        <v>105</v>
      </c>
      <c r="B78" s="33">
        <v>21.190999999999999</v>
      </c>
    </row>
    <row r="79" spans="1:2" x14ac:dyDescent="0.3">
      <c r="A79" s="18" t="s">
        <v>154</v>
      </c>
      <c r="B79" s="33">
        <v>24.2</v>
      </c>
    </row>
    <row r="80" spans="1:2" x14ac:dyDescent="0.3">
      <c r="A80" s="18" t="s">
        <v>99</v>
      </c>
      <c r="B80" s="33">
        <v>24.872</v>
      </c>
    </row>
    <row r="81" spans="1:2" x14ac:dyDescent="0.3">
      <c r="A81" s="18" t="s">
        <v>114</v>
      </c>
      <c r="B81" s="33">
        <v>29.43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B3" sqref="B3"/>
    </sheetView>
  </sheetViews>
  <sheetFormatPr defaultRowHeight="14.4" x14ac:dyDescent="0.3"/>
  <cols>
    <col min="1" max="1" width="22" bestFit="1" customWidth="1"/>
    <col min="2" max="2" width="44.33203125" style="27" bestFit="1" customWidth="1"/>
  </cols>
  <sheetData>
    <row r="3" spans="1:2" x14ac:dyDescent="0.3">
      <c r="A3" s="17" t="s">
        <v>1061</v>
      </c>
      <c r="B3" s="32" t="s">
        <v>1342</v>
      </c>
    </row>
    <row r="4" spans="1:2" x14ac:dyDescent="0.3">
      <c r="A4" s="18" t="s">
        <v>85</v>
      </c>
      <c r="B4" s="32">
        <v>8.9315738986110477E-2</v>
      </c>
    </row>
    <row r="5" spans="1:2" x14ac:dyDescent="0.3">
      <c r="A5" s="18" t="s">
        <v>78</v>
      </c>
      <c r="B5" s="32">
        <v>6.9672016745577048E-2</v>
      </c>
    </row>
    <row r="6" spans="1:2" x14ac:dyDescent="0.3">
      <c r="A6" s="18" t="s">
        <v>82</v>
      </c>
      <c r="B6" s="32">
        <v>5.4979783730066331E-2</v>
      </c>
    </row>
    <row r="7" spans="1:2" x14ac:dyDescent="0.3">
      <c r="A7" s="18" t="s">
        <v>77</v>
      </c>
      <c r="B7" s="32">
        <v>4.7485425701749698E-2</v>
      </c>
    </row>
    <row r="8" spans="1:2" x14ac:dyDescent="0.3">
      <c r="A8" s="18" t="s">
        <v>66</v>
      </c>
      <c r="B8" s="32">
        <v>4.2123707474058587E-2</v>
      </c>
    </row>
    <row r="9" spans="1:2" x14ac:dyDescent="0.3">
      <c r="A9" s="18" t="s">
        <v>68</v>
      </c>
      <c r="B9" s="32">
        <v>3.6725392559439088E-2</v>
      </c>
    </row>
    <row r="10" spans="1:2" x14ac:dyDescent="0.3">
      <c r="A10" s="18" t="s">
        <v>71</v>
      </c>
      <c r="B10" s="32">
        <v>3.4554373738390216E-2</v>
      </c>
    </row>
    <row r="11" spans="1:2" x14ac:dyDescent="0.3">
      <c r="A11" s="18" t="s">
        <v>72</v>
      </c>
      <c r="B11" s="32">
        <v>2.1632897989802943E-2</v>
      </c>
    </row>
    <row r="12" spans="1:2" x14ac:dyDescent="0.3">
      <c r="A12" s="18" t="s">
        <v>81</v>
      </c>
      <c r="B12" s="32">
        <v>1.1951634745615872E-2</v>
      </c>
    </row>
    <row r="13" spans="1:2" x14ac:dyDescent="0.3">
      <c r="A13" s="18" t="s">
        <v>83</v>
      </c>
      <c r="B13" s="32">
        <v>4.9533672977560385E-4</v>
      </c>
    </row>
    <row r="14" spans="1:2" x14ac:dyDescent="0.3">
      <c r="A14" s="18" t="s">
        <v>67</v>
      </c>
      <c r="B14" s="32">
        <v>-1.0005648721859146E-2</v>
      </c>
    </row>
    <row r="15" spans="1:2" x14ac:dyDescent="0.3">
      <c r="A15" s="18" t="s">
        <v>84</v>
      </c>
      <c r="B15" s="32">
        <v>-1.23945479098764E-2</v>
      </c>
    </row>
    <row r="16" spans="1:2" x14ac:dyDescent="0.3">
      <c r="A16" s="18" t="s">
        <v>70</v>
      </c>
      <c r="B16" s="32">
        <v>-1.800728681987598E-2</v>
      </c>
    </row>
    <row r="17" spans="1:2" x14ac:dyDescent="0.3">
      <c r="A17" s="18" t="s">
        <v>74</v>
      </c>
      <c r="B17" s="32">
        <v>-1.8107941595026184E-2</v>
      </c>
    </row>
    <row r="18" spans="1:2" x14ac:dyDescent="0.3">
      <c r="A18" s="18" t="s">
        <v>69</v>
      </c>
      <c r="B18" s="32">
        <v>-2.8319134031526569E-2</v>
      </c>
    </row>
    <row r="19" spans="1:2" x14ac:dyDescent="0.3">
      <c r="A19" s="18" t="s">
        <v>80</v>
      </c>
      <c r="B19" s="32">
        <v>-3.5248242692626601E-2</v>
      </c>
    </row>
    <row r="20" spans="1:2" x14ac:dyDescent="0.3">
      <c r="A20" s="18" t="s">
        <v>76</v>
      </c>
      <c r="B20" s="32">
        <v>-3.6448440567637859E-2</v>
      </c>
    </row>
    <row r="21" spans="1:2" x14ac:dyDescent="0.3">
      <c r="A21" s="18" t="s">
        <v>79</v>
      </c>
      <c r="B21" s="32">
        <v>-3.6790259125630297E-2</v>
      </c>
    </row>
    <row r="22" spans="1:2" x14ac:dyDescent="0.3">
      <c r="A22" s="18" t="s">
        <v>73</v>
      </c>
      <c r="B22" s="32">
        <v>-6.5746820964736288E-2</v>
      </c>
    </row>
    <row r="23" spans="1:2" x14ac:dyDescent="0.3">
      <c r="A23" s="18" t="s">
        <v>75</v>
      </c>
      <c r="B23" s="32">
        <v>-0.11631054441670304</v>
      </c>
    </row>
    <row r="24" spans="1:2" x14ac:dyDescent="0.3">
      <c r="B24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L30" sqref="L30"/>
    </sheetView>
  </sheetViews>
  <sheetFormatPr defaultRowHeight="14.4" x14ac:dyDescent="0.3"/>
  <cols>
    <col min="1" max="1" width="22" bestFit="1" customWidth="1"/>
    <col min="2" max="2" width="9" style="22" bestFit="1" customWidth="1"/>
    <col min="3" max="3" width="16.5546875" bestFit="1" customWidth="1"/>
    <col min="4" max="4" width="6" bestFit="1" customWidth="1"/>
    <col min="5" max="5" width="6.5546875" bestFit="1" customWidth="1"/>
    <col min="6" max="6" width="9.44140625" bestFit="1" customWidth="1"/>
    <col min="7" max="7" width="8.33203125" bestFit="1" customWidth="1"/>
    <col min="8" max="8" width="12.44140625" bestFit="1" customWidth="1"/>
    <col min="9" max="9" width="23.88671875" bestFit="1" customWidth="1"/>
    <col min="10" max="10" width="6.5546875" bestFit="1" customWidth="1"/>
    <col min="11" max="11" width="9.44140625" bestFit="1" customWidth="1"/>
    <col min="12" max="12" width="6.44140625" bestFit="1" customWidth="1"/>
    <col min="13" max="13" width="7.6640625" bestFit="1" customWidth="1"/>
    <col min="14" max="14" width="7.109375" bestFit="1" customWidth="1"/>
    <col min="15" max="15" width="10" bestFit="1" customWidth="1"/>
    <col min="16" max="16" width="9.44140625" bestFit="1" customWidth="1"/>
    <col min="17" max="17" width="6.33203125" bestFit="1" customWidth="1"/>
    <col min="18" max="18" width="12.88671875" bestFit="1" customWidth="1"/>
    <col min="19" max="19" width="10.5546875" bestFit="1" customWidth="1"/>
    <col min="20" max="20" width="19.88671875" bestFit="1" customWidth="1"/>
    <col min="21" max="21" width="6" bestFit="1" customWidth="1"/>
    <col min="22" max="22" width="11.88671875" bestFit="1" customWidth="1"/>
  </cols>
  <sheetData>
    <row r="3" spans="1:2" x14ac:dyDescent="0.3">
      <c r="A3" s="17" t="s">
        <v>1343</v>
      </c>
      <c r="B3" s="22" t="s">
        <v>1344</v>
      </c>
    </row>
    <row r="4" spans="1:2" x14ac:dyDescent="0.3">
      <c r="A4" s="18" t="s">
        <v>79</v>
      </c>
      <c r="B4" s="22">
        <v>52844</v>
      </c>
    </row>
    <row r="5" spans="1:2" x14ac:dyDescent="0.3">
      <c r="A5" s="18" t="s">
        <v>76</v>
      </c>
      <c r="B5" s="22">
        <v>51789</v>
      </c>
    </row>
    <row r="6" spans="1:2" x14ac:dyDescent="0.3">
      <c r="A6" s="18" t="s">
        <v>72</v>
      </c>
      <c r="B6" s="22">
        <v>49580</v>
      </c>
    </row>
    <row r="7" spans="1:2" x14ac:dyDescent="0.3">
      <c r="A7" s="18" t="s">
        <v>69</v>
      </c>
      <c r="B7" s="22">
        <v>48746</v>
      </c>
    </row>
    <row r="8" spans="1:2" x14ac:dyDescent="0.3">
      <c r="A8" s="18" t="s">
        <v>74</v>
      </c>
      <c r="B8" s="22">
        <v>47028</v>
      </c>
    </row>
    <row r="9" spans="1:2" x14ac:dyDescent="0.3">
      <c r="A9" s="18" t="s">
        <v>68</v>
      </c>
      <c r="B9" s="22">
        <v>43098</v>
      </c>
    </row>
    <row r="10" spans="1:2" x14ac:dyDescent="0.3">
      <c r="A10" s="18" t="s">
        <v>83</v>
      </c>
      <c r="B10" s="22">
        <v>42837</v>
      </c>
    </row>
    <row r="11" spans="1:2" x14ac:dyDescent="0.3">
      <c r="A11" s="18" t="s">
        <v>82</v>
      </c>
      <c r="B11" s="22">
        <v>41106</v>
      </c>
    </row>
    <row r="12" spans="1:2" x14ac:dyDescent="0.3">
      <c r="A12" s="18" t="s">
        <v>66</v>
      </c>
      <c r="B12" s="22">
        <v>41010</v>
      </c>
    </row>
    <row r="13" spans="1:2" x14ac:dyDescent="0.3">
      <c r="A13" s="18" t="s">
        <v>71</v>
      </c>
      <c r="B13" s="22">
        <v>40029</v>
      </c>
    </row>
    <row r="14" spans="1:2" x14ac:dyDescent="0.3">
      <c r="A14" s="18" t="s">
        <v>77</v>
      </c>
      <c r="B14" s="22">
        <v>39168</v>
      </c>
    </row>
    <row r="15" spans="1:2" x14ac:dyDescent="0.3">
      <c r="A15" s="18" t="s">
        <v>85</v>
      </c>
      <c r="B15" s="22">
        <v>38312</v>
      </c>
    </row>
    <row r="16" spans="1:2" x14ac:dyDescent="0.3">
      <c r="A16" s="18" t="s">
        <v>80</v>
      </c>
      <c r="B16" s="22">
        <v>37636</v>
      </c>
    </row>
    <row r="17" spans="1:2" x14ac:dyDescent="0.3">
      <c r="A17" s="18" t="s">
        <v>81</v>
      </c>
      <c r="B17" s="22">
        <v>36448</v>
      </c>
    </row>
    <row r="18" spans="1:2" x14ac:dyDescent="0.3">
      <c r="A18" s="18" t="s">
        <v>73</v>
      </c>
      <c r="B18" s="22">
        <v>36436</v>
      </c>
    </row>
    <row r="19" spans="1:2" x14ac:dyDescent="0.3">
      <c r="A19" s="18" t="s">
        <v>70</v>
      </c>
      <c r="B19" s="22">
        <v>35012</v>
      </c>
    </row>
    <row r="20" spans="1:2" x14ac:dyDescent="0.3">
      <c r="A20" s="18" t="s">
        <v>67</v>
      </c>
      <c r="B20" s="22">
        <v>32463</v>
      </c>
    </row>
    <row r="21" spans="1:2" x14ac:dyDescent="0.3">
      <c r="A21" s="18" t="s">
        <v>84</v>
      </c>
      <c r="B21" s="22">
        <v>31954</v>
      </c>
    </row>
    <row r="22" spans="1:2" x14ac:dyDescent="0.3">
      <c r="A22" s="18" t="s">
        <v>75</v>
      </c>
      <c r="B22" s="22">
        <v>27662</v>
      </c>
    </row>
    <row r="23" spans="1:2" x14ac:dyDescent="0.3">
      <c r="A23" s="18" t="s">
        <v>78</v>
      </c>
      <c r="B23" s="22">
        <v>27275</v>
      </c>
    </row>
    <row r="24" spans="1:2" x14ac:dyDescent="0.3">
      <c r="A24" s="18" t="s">
        <v>1325</v>
      </c>
      <c r="B24" s="22">
        <v>800433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workbookViewId="0">
      <selection activeCell="AL36" sqref="AL36"/>
    </sheetView>
  </sheetViews>
  <sheetFormatPr defaultRowHeight="14.4" x14ac:dyDescent="0.3"/>
  <cols>
    <col min="1" max="1" width="22" bestFit="1" customWidth="1"/>
    <col min="2" max="2" width="35.5546875" style="28" bestFit="1" customWidth="1"/>
  </cols>
  <sheetData>
    <row r="3" spans="1:2" x14ac:dyDescent="0.3">
      <c r="A3" s="17" t="s">
        <v>1061</v>
      </c>
      <c r="B3" s="29" t="s">
        <v>1345</v>
      </c>
    </row>
    <row r="4" spans="1:2" x14ac:dyDescent="0.3">
      <c r="A4" s="18" t="s">
        <v>85</v>
      </c>
      <c r="B4" s="29">
        <v>0.10062698971238113</v>
      </c>
    </row>
    <row r="5" spans="1:2" x14ac:dyDescent="0.3">
      <c r="A5" s="18" t="s">
        <v>82</v>
      </c>
      <c r="B5" s="29">
        <v>8.1840255375316515E-2</v>
      </c>
    </row>
    <row r="6" spans="1:2" x14ac:dyDescent="0.3">
      <c r="A6" s="18" t="s">
        <v>68</v>
      </c>
      <c r="B6" s="29">
        <v>5.8968409942088323E-2</v>
      </c>
    </row>
    <row r="7" spans="1:2" x14ac:dyDescent="0.3">
      <c r="A7" s="18" t="s">
        <v>78</v>
      </c>
      <c r="B7" s="29">
        <v>5.6287665956558285E-2</v>
      </c>
    </row>
    <row r="8" spans="1:2" x14ac:dyDescent="0.3">
      <c r="A8" s="18" t="s">
        <v>77</v>
      </c>
      <c r="B8" s="29">
        <v>4.7135772995875888E-2</v>
      </c>
    </row>
    <row r="9" spans="1:2" x14ac:dyDescent="0.3">
      <c r="A9" s="18" t="s">
        <v>81</v>
      </c>
      <c r="B9" s="29">
        <v>3.6131083669815399E-2</v>
      </c>
    </row>
    <row r="10" spans="1:2" x14ac:dyDescent="0.3">
      <c r="A10" s="18" t="s">
        <v>72</v>
      </c>
      <c r="B10" s="29">
        <v>2.3330793858908159E-2</v>
      </c>
    </row>
    <row r="11" spans="1:2" x14ac:dyDescent="0.3">
      <c r="A11" s="18" t="s">
        <v>71</v>
      </c>
      <c r="B11" s="29">
        <v>1.0296276612656809E-2</v>
      </c>
    </row>
    <row r="12" spans="1:2" x14ac:dyDescent="0.3">
      <c r="A12" s="18" t="s">
        <v>70</v>
      </c>
      <c r="B12" s="29">
        <v>7.0069984701864379E-3</v>
      </c>
    </row>
    <row r="13" spans="1:2" x14ac:dyDescent="0.3">
      <c r="A13" s="18" t="s">
        <v>83</v>
      </c>
      <c r="B13" s="29">
        <v>5.2821684960562675E-3</v>
      </c>
    </row>
    <row r="14" spans="1:2" x14ac:dyDescent="0.3">
      <c r="A14" s="18" t="s">
        <v>66</v>
      </c>
      <c r="B14" s="29">
        <v>-8.0940542829085194E-3</v>
      </c>
    </row>
    <row r="15" spans="1:2" x14ac:dyDescent="0.3">
      <c r="A15" s="18" t="s">
        <v>67</v>
      </c>
      <c r="B15" s="29">
        <v>-9.4885770216267349E-3</v>
      </c>
    </row>
    <row r="16" spans="1:2" x14ac:dyDescent="0.3">
      <c r="A16" s="18" t="s">
        <v>84</v>
      </c>
      <c r="B16" s="29">
        <v>-1.1341839275218975E-2</v>
      </c>
    </row>
    <row r="17" spans="1:2" x14ac:dyDescent="0.3">
      <c r="A17" s="18" t="s">
        <v>76</v>
      </c>
      <c r="B17" s="29">
        <v>-2.9594250102575173E-2</v>
      </c>
    </row>
    <row r="18" spans="1:2" x14ac:dyDescent="0.3">
      <c r="A18" s="18" t="s">
        <v>80</v>
      </c>
      <c r="B18" s="29">
        <v>-3.288351385360077E-2</v>
      </c>
    </row>
    <row r="19" spans="1:2" x14ac:dyDescent="0.3">
      <c r="A19" s="18" t="s">
        <v>79</v>
      </c>
      <c r="B19" s="29">
        <v>-3.9462244779638139E-2</v>
      </c>
    </row>
    <row r="20" spans="1:2" x14ac:dyDescent="0.3">
      <c r="A20" s="18" t="s">
        <v>73</v>
      </c>
      <c r="B20" s="29">
        <v>-4.2441773613568969E-2</v>
      </c>
    </row>
    <row r="21" spans="1:2" x14ac:dyDescent="0.3">
      <c r="A21" s="18" t="s">
        <v>74</v>
      </c>
      <c r="B21" s="29">
        <v>-5.0380082409471665E-2</v>
      </c>
    </row>
    <row r="22" spans="1:2" x14ac:dyDescent="0.3">
      <c r="A22" s="18" t="s">
        <v>69</v>
      </c>
      <c r="B22" s="29">
        <v>-6.3289069364215605E-2</v>
      </c>
    </row>
    <row r="23" spans="1:2" x14ac:dyDescent="0.3">
      <c r="A23" s="18" t="s">
        <v>75</v>
      </c>
      <c r="B23" s="29">
        <v>-0.10170732495505042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sqref="A1:B23"/>
    </sheetView>
  </sheetViews>
  <sheetFormatPr defaultRowHeight="14.4" x14ac:dyDescent="0.3"/>
  <cols>
    <col min="1" max="1" width="17" bestFit="1" customWidth="1"/>
    <col min="2" max="2" width="26" style="22" bestFit="1" customWidth="1"/>
    <col min="3" max="3" width="27" bestFit="1" customWidth="1"/>
    <col min="4" max="4" width="6" bestFit="1" customWidth="1"/>
    <col min="5" max="5" width="6.5546875" bestFit="1" customWidth="1"/>
    <col min="6" max="6" width="9.44140625" bestFit="1" customWidth="1"/>
    <col min="7" max="7" width="8.33203125" bestFit="1" customWidth="1"/>
    <col min="8" max="8" width="12.44140625" bestFit="1" customWidth="1"/>
    <col min="9" max="9" width="23.88671875" bestFit="1" customWidth="1"/>
    <col min="10" max="10" width="6.5546875" bestFit="1" customWidth="1"/>
    <col min="11" max="11" width="9.44140625" bestFit="1" customWidth="1"/>
    <col min="12" max="12" width="6.44140625" bestFit="1" customWidth="1"/>
    <col min="13" max="13" width="7.6640625" bestFit="1" customWidth="1"/>
    <col min="14" max="14" width="7.109375" bestFit="1" customWidth="1"/>
    <col min="15" max="15" width="10" bestFit="1" customWidth="1"/>
    <col min="16" max="16" width="9.44140625" bestFit="1" customWidth="1"/>
    <col min="17" max="17" width="6.33203125" bestFit="1" customWidth="1"/>
    <col min="18" max="18" width="12.88671875" bestFit="1" customWidth="1"/>
    <col min="19" max="19" width="10.5546875" bestFit="1" customWidth="1"/>
    <col min="20" max="20" width="19.88671875" bestFit="1" customWidth="1"/>
    <col min="21" max="21" width="6" bestFit="1" customWidth="1"/>
    <col min="22" max="22" width="11.88671875" bestFit="1" customWidth="1"/>
  </cols>
  <sheetData>
    <row r="1" spans="1:2" x14ac:dyDescent="0.3">
      <c r="A1" s="17" t="s">
        <v>54</v>
      </c>
      <c r="B1" s="22" t="s">
        <v>1346</v>
      </c>
    </row>
    <row r="3" spans="1:2" x14ac:dyDescent="0.3">
      <c r="A3" s="17" t="s">
        <v>1061</v>
      </c>
      <c r="B3" s="22" t="s">
        <v>1328</v>
      </c>
    </row>
    <row r="4" spans="1:2" x14ac:dyDescent="0.3">
      <c r="A4" s="18" t="s">
        <v>1347</v>
      </c>
      <c r="B4" s="22">
        <v>581779</v>
      </c>
    </row>
    <row r="5" spans="1:2" x14ac:dyDescent="0.3">
      <c r="A5" s="19" t="s">
        <v>1348</v>
      </c>
      <c r="B5" s="22">
        <v>48100</v>
      </c>
    </row>
    <row r="6" spans="1:2" x14ac:dyDescent="0.3">
      <c r="A6" s="19" t="s">
        <v>1349</v>
      </c>
      <c r="B6" s="22">
        <v>42036</v>
      </c>
    </row>
    <row r="7" spans="1:2" x14ac:dyDescent="0.3">
      <c r="A7" s="19" t="s">
        <v>1350</v>
      </c>
      <c r="B7" s="22">
        <v>50348</v>
      </c>
    </row>
    <row r="8" spans="1:2" x14ac:dyDescent="0.3">
      <c r="A8" s="19" t="s">
        <v>1351</v>
      </c>
      <c r="B8" s="22">
        <v>55952</v>
      </c>
    </row>
    <row r="9" spans="1:2" x14ac:dyDescent="0.3">
      <c r="A9" s="19" t="s">
        <v>1352</v>
      </c>
      <c r="B9" s="22">
        <v>42100</v>
      </c>
    </row>
    <row r="10" spans="1:2" x14ac:dyDescent="0.3">
      <c r="A10" s="19" t="s">
        <v>1353</v>
      </c>
      <c r="B10" s="22">
        <v>52825</v>
      </c>
    </row>
    <row r="11" spans="1:2" x14ac:dyDescent="0.3">
      <c r="A11" s="19" t="s">
        <v>1354</v>
      </c>
      <c r="B11" s="22">
        <v>49171</v>
      </c>
    </row>
    <row r="12" spans="1:2" x14ac:dyDescent="0.3">
      <c r="A12" s="19" t="s">
        <v>1355</v>
      </c>
      <c r="B12" s="22">
        <v>58813</v>
      </c>
    </row>
    <row r="13" spans="1:2" x14ac:dyDescent="0.3">
      <c r="A13" s="19" t="s">
        <v>1356</v>
      </c>
      <c r="B13" s="22">
        <v>51872</v>
      </c>
    </row>
    <row r="14" spans="1:2" x14ac:dyDescent="0.3">
      <c r="A14" s="19" t="s">
        <v>1357</v>
      </c>
      <c r="B14" s="22">
        <v>37160</v>
      </c>
    </row>
    <row r="15" spans="1:2" x14ac:dyDescent="0.3">
      <c r="A15" s="19" t="s">
        <v>1358</v>
      </c>
      <c r="B15" s="22">
        <v>43185</v>
      </c>
    </row>
    <row r="16" spans="1:2" x14ac:dyDescent="0.3">
      <c r="A16" s="19" t="s">
        <v>1359</v>
      </c>
      <c r="B16" s="22">
        <v>50217</v>
      </c>
    </row>
    <row r="17" spans="1:2" x14ac:dyDescent="0.3">
      <c r="A17" s="18" t="s">
        <v>1360</v>
      </c>
      <c r="B17" s="22">
        <v>218654</v>
      </c>
    </row>
    <row r="18" spans="1:2" x14ac:dyDescent="0.3">
      <c r="A18" s="19" t="s">
        <v>1348</v>
      </c>
      <c r="B18" s="22">
        <v>47868</v>
      </c>
    </row>
    <row r="19" spans="1:2" x14ac:dyDescent="0.3">
      <c r="A19" s="19" t="s">
        <v>1349</v>
      </c>
      <c r="B19" s="22">
        <v>39549</v>
      </c>
    </row>
    <row r="20" spans="1:2" x14ac:dyDescent="0.3">
      <c r="A20" s="19" t="s">
        <v>1350</v>
      </c>
      <c r="B20" s="22">
        <v>59975</v>
      </c>
    </row>
    <row r="21" spans="1:2" x14ac:dyDescent="0.3">
      <c r="A21" s="19" t="s">
        <v>1351</v>
      </c>
      <c r="B21" s="22">
        <v>47619</v>
      </c>
    </row>
    <row r="22" spans="1:2" x14ac:dyDescent="0.3">
      <c r="A22" s="19" t="s">
        <v>1352</v>
      </c>
      <c r="B22" s="22">
        <v>23643</v>
      </c>
    </row>
    <row r="23" spans="1:2" x14ac:dyDescent="0.3">
      <c r="A23" s="18" t="s">
        <v>1325</v>
      </c>
      <c r="B23" s="22">
        <v>800433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30.44140625" bestFit="1" customWidth="1"/>
    <col min="3" max="3" width="4.109375" bestFit="1" customWidth="1"/>
    <col min="4" max="4" width="11.88671875" bestFit="1" customWidth="1"/>
  </cols>
  <sheetData>
    <row r="3" spans="1:2" x14ac:dyDescent="0.3">
      <c r="A3" s="17" t="s">
        <v>1061</v>
      </c>
      <c r="B3" t="s">
        <v>1062</v>
      </c>
    </row>
    <row r="4" spans="1:2" x14ac:dyDescent="0.3">
      <c r="A4" s="18" t="s">
        <v>1311</v>
      </c>
      <c r="B4" s="20">
        <v>146</v>
      </c>
    </row>
    <row r="5" spans="1:2" x14ac:dyDescent="0.3">
      <c r="A5" s="18" t="s">
        <v>1316</v>
      </c>
      <c r="B5" s="20">
        <v>85</v>
      </c>
    </row>
    <row r="6" spans="1:2" x14ac:dyDescent="0.3">
      <c r="A6" s="18" t="s">
        <v>1320</v>
      </c>
      <c r="B6" s="20">
        <v>78</v>
      </c>
    </row>
    <row r="7" spans="1:2" x14ac:dyDescent="0.3">
      <c r="A7" s="18" t="s">
        <v>1318</v>
      </c>
      <c r="B7" s="20">
        <v>74</v>
      </c>
    </row>
    <row r="8" spans="1:2" x14ac:dyDescent="0.3">
      <c r="A8" s="18" t="s">
        <v>1314</v>
      </c>
      <c r="B8" s="20">
        <v>51</v>
      </c>
    </row>
    <row r="9" spans="1:2" x14ac:dyDescent="0.3">
      <c r="A9" s="18" t="s">
        <v>1325</v>
      </c>
      <c r="B9" s="20">
        <v>434</v>
      </c>
    </row>
    <row r="26" spans="1:4" x14ac:dyDescent="0.3">
      <c r="A26" s="17" t="s">
        <v>1062</v>
      </c>
      <c r="B26" s="17" t="s">
        <v>1324</v>
      </c>
    </row>
    <row r="27" spans="1:4" x14ac:dyDescent="0.3">
      <c r="A27" s="17" t="s">
        <v>1061</v>
      </c>
      <c r="B27" t="s">
        <v>193</v>
      </c>
      <c r="C27" t="s">
        <v>196</v>
      </c>
      <c r="D27" t="s">
        <v>1325</v>
      </c>
    </row>
    <row r="28" spans="1:4" x14ac:dyDescent="0.3">
      <c r="A28" s="18" t="s">
        <v>1311</v>
      </c>
      <c r="B28" s="20">
        <v>73</v>
      </c>
      <c r="C28" s="20">
        <v>73</v>
      </c>
      <c r="D28" s="20">
        <v>146</v>
      </c>
    </row>
    <row r="29" spans="1:4" x14ac:dyDescent="0.3">
      <c r="A29" s="18" t="s">
        <v>1316</v>
      </c>
      <c r="B29" s="20">
        <v>40</v>
      </c>
      <c r="C29" s="20">
        <v>45</v>
      </c>
      <c r="D29" s="20">
        <v>85</v>
      </c>
    </row>
    <row r="30" spans="1:4" x14ac:dyDescent="0.3">
      <c r="A30" s="18" t="s">
        <v>1320</v>
      </c>
      <c r="B30" s="20">
        <v>40</v>
      </c>
      <c r="C30" s="20">
        <v>38</v>
      </c>
      <c r="D30" s="20">
        <v>78</v>
      </c>
    </row>
    <row r="31" spans="1:4" x14ac:dyDescent="0.3">
      <c r="A31" s="18" t="s">
        <v>1318</v>
      </c>
      <c r="B31" s="20">
        <v>36</v>
      </c>
      <c r="C31" s="20">
        <v>38</v>
      </c>
      <c r="D31" s="20">
        <v>74</v>
      </c>
    </row>
    <row r="32" spans="1:4" x14ac:dyDescent="0.3">
      <c r="A32" s="18" t="s">
        <v>1314</v>
      </c>
      <c r="B32" s="20">
        <v>26</v>
      </c>
      <c r="C32" s="20">
        <v>25</v>
      </c>
      <c r="D32" s="20">
        <v>51</v>
      </c>
    </row>
    <row r="33" spans="1:4" x14ac:dyDescent="0.3">
      <c r="A33" s="18" t="s">
        <v>1325</v>
      </c>
      <c r="B33" s="20">
        <v>215</v>
      </c>
      <c r="C33" s="20">
        <v>219</v>
      </c>
      <c r="D33" s="20">
        <v>434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30.44140625" bestFit="1" customWidth="1"/>
  </cols>
  <sheetData>
    <row r="3" spans="1:2" x14ac:dyDescent="0.3">
      <c r="A3" s="17" t="s">
        <v>1061</v>
      </c>
      <c r="B3" t="s">
        <v>1062</v>
      </c>
    </row>
    <row r="4" spans="1:2" x14ac:dyDescent="0.3">
      <c r="A4" s="38" t="s">
        <v>1361</v>
      </c>
      <c r="B4" s="20">
        <v>13</v>
      </c>
    </row>
    <row r="5" spans="1:2" x14ac:dyDescent="0.3">
      <c r="A5" s="38" t="s">
        <v>1362</v>
      </c>
      <c r="B5" s="20">
        <v>30</v>
      </c>
    </row>
    <row r="6" spans="1:2" x14ac:dyDescent="0.3">
      <c r="A6" s="38" t="s">
        <v>1363</v>
      </c>
      <c r="B6" s="20">
        <v>47</v>
      </c>
    </row>
    <row r="7" spans="1:2" x14ac:dyDescent="0.3">
      <c r="A7" s="38" t="s">
        <v>1364</v>
      </c>
      <c r="B7" s="20">
        <v>27</v>
      </c>
    </row>
    <row r="8" spans="1:2" x14ac:dyDescent="0.3">
      <c r="A8" s="38" t="s">
        <v>1365</v>
      </c>
      <c r="B8" s="20">
        <v>31</v>
      </c>
    </row>
    <row r="9" spans="1:2" x14ac:dyDescent="0.3">
      <c r="A9" s="38" t="s">
        <v>1366</v>
      </c>
      <c r="B9" s="20">
        <v>34</v>
      </c>
    </row>
    <row r="10" spans="1:2" x14ac:dyDescent="0.3">
      <c r="A10" s="38" t="s">
        <v>1367</v>
      </c>
      <c r="B10" s="20">
        <v>31</v>
      </c>
    </row>
    <row r="11" spans="1:2" x14ac:dyDescent="0.3">
      <c r="A11" s="38" t="s">
        <v>1368</v>
      </c>
      <c r="B11" s="20">
        <v>47</v>
      </c>
    </row>
    <row r="12" spans="1:2" x14ac:dyDescent="0.3">
      <c r="A12" s="38" t="s">
        <v>1369</v>
      </c>
      <c r="B12" s="20">
        <v>46</v>
      </c>
    </row>
    <row r="13" spans="1:2" x14ac:dyDescent="0.3">
      <c r="A13" s="38" t="s">
        <v>1370</v>
      </c>
      <c r="B13" s="20">
        <v>34</v>
      </c>
    </row>
    <row r="14" spans="1:2" x14ac:dyDescent="0.3">
      <c r="A14" s="38" t="s">
        <v>1371</v>
      </c>
      <c r="B14" s="20">
        <v>30</v>
      </c>
    </row>
    <row r="15" spans="1:2" x14ac:dyDescent="0.3">
      <c r="A15" s="38" t="s">
        <v>1372</v>
      </c>
      <c r="B15" s="20">
        <v>32</v>
      </c>
    </row>
    <row r="16" spans="1:2" x14ac:dyDescent="0.3">
      <c r="A16" s="38" t="s">
        <v>1373</v>
      </c>
      <c r="B16" s="20">
        <v>32</v>
      </c>
    </row>
    <row r="17" spans="1:2" x14ac:dyDescent="0.3">
      <c r="A17" s="38" t="s">
        <v>1325</v>
      </c>
      <c r="B17" s="20">
        <v>434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K24" sqref="K24"/>
    </sheetView>
  </sheetViews>
  <sheetFormatPr defaultRowHeight="14.4" x14ac:dyDescent="0.3"/>
  <sheetData>
    <row r="3" spans="1:3" x14ac:dyDescent="0.3">
      <c r="A3" s="45"/>
      <c r="B3" s="46"/>
      <c r="C3" s="47"/>
    </row>
    <row r="4" spans="1:3" x14ac:dyDescent="0.3">
      <c r="A4" s="48"/>
      <c r="B4" s="49"/>
      <c r="C4" s="50"/>
    </row>
    <row r="5" spans="1:3" x14ac:dyDescent="0.3">
      <c r="A5" s="48"/>
      <c r="B5" s="49"/>
      <c r="C5" s="50"/>
    </row>
    <row r="6" spans="1:3" x14ac:dyDescent="0.3">
      <c r="A6" s="48"/>
      <c r="B6" s="49"/>
      <c r="C6" s="50"/>
    </row>
    <row r="7" spans="1:3" x14ac:dyDescent="0.3">
      <c r="A7" s="48"/>
      <c r="B7" s="49"/>
      <c r="C7" s="50"/>
    </row>
    <row r="8" spans="1:3" x14ac:dyDescent="0.3">
      <c r="A8" s="48"/>
      <c r="B8" s="49"/>
      <c r="C8" s="50"/>
    </row>
    <row r="9" spans="1:3" x14ac:dyDescent="0.3">
      <c r="A9" s="48"/>
      <c r="B9" s="49"/>
      <c r="C9" s="50"/>
    </row>
    <row r="10" spans="1:3" x14ac:dyDescent="0.3">
      <c r="A10" s="48"/>
      <c r="B10" s="49"/>
      <c r="C10" s="50"/>
    </row>
    <row r="11" spans="1:3" x14ac:dyDescent="0.3">
      <c r="A11" s="48"/>
      <c r="B11" s="49"/>
      <c r="C11" s="50"/>
    </row>
    <row r="12" spans="1:3" x14ac:dyDescent="0.3">
      <c r="A12" s="48"/>
      <c r="B12" s="49"/>
      <c r="C12" s="50"/>
    </row>
    <row r="13" spans="1:3" x14ac:dyDescent="0.3">
      <c r="A13" s="48"/>
      <c r="B13" s="49"/>
      <c r="C13" s="50"/>
    </row>
    <row r="14" spans="1:3" x14ac:dyDescent="0.3">
      <c r="A14" s="48"/>
      <c r="B14" s="49"/>
      <c r="C14" s="50"/>
    </row>
    <row r="15" spans="1:3" x14ac:dyDescent="0.3">
      <c r="A15" s="48"/>
      <c r="B15" s="49"/>
      <c r="C15" s="50"/>
    </row>
    <row r="16" spans="1:3" x14ac:dyDescent="0.3">
      <c r="A16" s="48"/>
      <c r="B16" s="49"/>
      <c r="C16" s="50"/>
    </row>
    <row r="17" spans="1:3" x14ac:dyDescent="0.3">
      <c r="A17" s="48"/>
      <c r="B17" s="49"/>
      <c r="C17" s="50"/>
    </row>
    <row r="18" spans="1:3" x14ac:dyDescent="0.3">
      <c r="A18" s="48"/>
      <c r="B18" s="49"/>
      <c r="C18" s="50"/>
    </row>
    <row r="19" spans="1:3" x14ac:dyDescent="0.3">
      <c r="A19" s="48"/>
      <c r="B19" s="49"/>
      <c r="C19" s="50"/>
    </row>
    <row r="20" spans="1:3" x14ac:dyDescent="0.3">
      <c r="A20" s="51"/>
      <c r="B20" s="52"/>
      <c r="C20" s="5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интро</vt:lpstr>
      <vt:lpstr>Дашборд</vt:lpstr>
      <vt:lpstr>продажи</vt:lpstr>
      <vt:lpstr>товар</vt:lpstr>
      <vt:lpstr>клиенты</vt:lpstr>
      <vt:lpstr>Частоты по именам</vt:lpstr>
      <vt:lpstr>коды стран</vt:lpstr>
      <vt:lpstr>География (из продаж)</vt:lpstr>
      <vt:lpstr>Среднее количество по категория</vt:lpstr>
      <vt:lpstr>Продажи по категориям</vt:lpstr>
      <vt:lpstr>По странам</vt:lpstr>
      <vt:lpstr>Продажи по времени от регистрац</vt:lpstr>
      <vt:lpstr>Продажи по поставщикам</vt:lpstr>
      <vt:lpstr>Выгода по поставщикам</vt:lpstr>
      <vt:lpstr>Суммарные продажи по магазинам</vt:lpstr>
      <vt:lpstr>Выгода клиентам</vt:lpstr>
      <vt:lpstr>продажи магазинов</vt:lpstr>
      <vt:lpstr>География клиентов</vt:lpstr>
      <vt:lpstr>Лайфтайм клиентов</vt:lpstr>
      <vt:lpstr>Суммарные траты клиента- разное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РАБОТА</dc:creator>
  <cp:keywords/>
  <dc:description/>
  <cp:lastModifiedBy>User1</cp:lastModifiedBy>
  <cp:revision/>
  <dcterms:created xsi:type="dcterms:W3CDTF">2024-05-23T18:05:44Z</dcterms:created>
  <dcterms:modified xsi:type="dcterms:W3CDTF">2025-09-06T22:02:16Z</dcterms:modified>
  <cp:category/>
  <cp:contentStatus/>
</cp:coreProperties>
</file>