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isability_aid_analysis\"/>
    </mc:Choice>
  </mc:AlternateContent>
  <xr:revisionPtr revIDLastSave="0" documentId="13_ncr:1_{714353E7-55B7-4B5D-95AA-4ECF53165FC9}" xr6:coauthVersionLast="46" xr6:coauthVersionMax="46" xr10:uidLastSave="{00000000-0000-0000-0000-000000000000}"/>
  <bookViews>
    <workbookView xWindow="-120" yWindow="-120" windowWidth="29040" windowHeight="15840" firstSheet="2" activeTab="5" xr2:uid="{6ADE39D0-3F02-4D73-9D1C-448938D9FF5D}"/>
  </bookViews>
  <sheets>
    <sheet name="Figure 1 - Overall" sheetId="1" r:id="rId1"/>
    <sheet name="Figure 2 - Donors" sheetId="4" r:id="rId2"/>
    <sheet name="Figure 3 - Channels" sheetId="5" r:id="rId3"/>
    <sheet name="Figure 4 - Disability overall" sheetId="14" r:id="rId4"/>
    <sheet name="Figure 5 - Disability donors" sheetId="15" r:id="rId5"/>
    <sheet name="Figure 6 - Disability channels" sheetId="16" r:id="rId6"/>
    <sheet name="Figure 7 - Psych overall" sheetId="20" r:id="rId7"/>
    <sheet name="Figure 8 - Psych donors" sheetId="21" r:id="rId8"/>
    <sheet name="Figure 9 - Psych channels" sheetId="22" r:id="rId9"/>
    <sheet name="RAW &gt;&gt;&gt;" sheetId="3" r:id="rId10"/>
    <sheet name="overall.years" sheetId="7" r:id="rId11"/>
    <sheet name="donors.recip.years" sheetId="9" r:id="rId12"/>
    <sheet name="channels.recip.years" sheetId="10" r:id="rId13"/>
    <sheet name="disab.overall.years" sheetId="23" r:id="rId14"/>
    <sheet name="disab.donors.recip.years" sheetId="12" r:id="rId15"/>
    <sheet name="disab.channels.recip.years" sheetId="11" r:id="rId16"/>
    <sheet name="psychosocial.overall.years" sheetId="17" r:id="rId17"/>
    <sheet name="psychosocial.donors.recip.years" sheetId="18" r:id="rId18"/>
    <sheet name="psychosocial.channels.recip.yea" sheetId="19" r:id="rId19"/>
  </sheets>
  <definedNames>
    <definedName name="_xlnm._FilterDatabase" localSheetId="1" hidden="1">'Figure 2 - Donors'!$I$3:$O$3</definedName>
    <definedName name="_xlnm._FilterDatabase" localSheetId="4" hidden="1">'Figure 5 - Disability donors'!$I$3:$O$3</definedName>
    <definedName name="_xlnm._FilterDatabase" localSheetId="7" hidden="1">'Figure 8 - Psych donors'!$I$3:$O$3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6" l="1"/>
  <c r="Q4" i="5"/>
  <c r="G30" i="14"/>
  <c r="D22" i="14"/>
  <c r="E22" i="14"/>
  <c r="F22" i="14"/>
  <c r="G22" i="14"/>
  <c r="C22" i="14"/>
  <c r="C28" i="14"/>
  <c r="C27" i="14"/>
  <c r="C26" i="14"/>
  <c r="D20" i="14"/>
  <c r="E20" i="14"/>
  <c r="F20" i="14"/>
  <c r="G20" i="14"/>
  <c r="D21" i="14"/>
  <c r="E21" i="14"/>
  <c r="F21" i="14"/>
  <c r="G21" i="14"/>
  <c r="C21" i="14"/>
  <c r="C20" i="14"/>
  <c r="D10" i="14"/>
  <c r="E10" i="14"/>
  <c r="F10" i="14"/>
  <c r="G10" i="14"/>
  <c r="D11" i="14"/>
  <c r="E11" i="14"/>
  <c r="F11" i="14"/>
  <c r="G11" i="14"/>
  <c r="C11" i="14"/>
  <c r="C10" i="14"/>
  <c r="D19" i="14" l="1"/>
  <c r="E19" i="14"/>
  <c r="G19" i="14"/>
  <c r="C18" i="14"/>
  <c r="C17" i="14"/>
  <c r="E16" i="14"/>
  <c r="F16" i="14"/>
  <c r="G16" i="14"/>
  <c r="D14" i="14"/>
  <c r="E14" i="14"/>
  <c r="C5" i="14"/>
  <c r="C15" i="14" s="1"/>
  <c r="D5" i="14"/>
  <c r="D15" i="14" s="1"/>
  <c r="E5" i="14"/>
  <c r="E15" i="14" s="1"/>
  <c r="F5" i="14"/>
  <c r="F15" i="14" s="1"/>
  <c r="G5" i="14"/>
  <c r="G15" i="14" s="1"/>
  <c r="C6" i="14"/>
  <c r="C16" i="14" s="1"/>
  <c r="D6" i="14"/>
  <c r="D16" i="14" s="1"/>
  <c r="E6" i="14"/>
  <c r="F6" i="14"/>
  <c r="G6" i="14"/>
  <c r="C7" i="14"/>
  <c r="D7" i="14"/>
  <c r="D17" i="14" s="1"/>
  <c r="E7" i="14"/>
  <c r="E17" i="14" s="1"/>
  <c r="F7" i="14"/>
  <c r="F17" i="14" s="1"/>
  <c r="G7" i="14"/>
  <c r="G17" i="14" s="1"/>
  <c r="C8" i="14"/>
  <c r="D8" i="14"/>
  <c r="D18" i="14" s="1"/>
  <c r="E8" i="14"/>
  <c r="E18" i="14" s="1"/>
  <c r="F8" i="14"/>
  <c r="F18" i="14" s="1"/>
  <c r="G8" i="14"/>
  <c r="G18" i="14" s="1"/>
  <c r="C9" i="14"/>
  <c r="C19" i="14" s="1"/>
  <c r="D9" i="14"/>
  <c r="E9" i="14"/>
  <c r="F9" i="14"/>
  <c r="F19" i="14" s="1"/>
  <c r="G9" i="14"/>
  <c r="D4" i="14"/>
  <c r="E4" i="14"/>
  <c r="F4" i="14"/>
  <c r="F14" i="14" s="1"/>
  <c r="G4" i="14"/>
  <c r="G14" i="14" s="1"/>
  <c r="C4" i="14"/>
  <c r="C14" i="14" s="1"/>
  <c r="O104" i="4" l="1"/>
  <c r="G5" i="1"/>
  <c r="G6" i="1"/>
  <c r="G7" i="1"/>
  <c r="G4" i="1"/>
  <c r="B10" i="1"/>
  <c r="B11" i="1"/>
  <c r="B12" i="1"/>
  <c r="B13" i="1"/>
  <c r="C7" i="1"/>
  <c r="D7" i="1"/>
  <c r="E7" i="1"/>
  <c r="F7" i="1"/>
  <c r="B7" i="1"/>
  <c r="B5" i="20"/>
  <c r="C5" i="20"/>
  <c r="D5" i="20"/>
  <c r="E5" i="20"/>
  <c r="F5" i="20"/>
  <c r="B6" i="20"/>
  <c r="C6" i="20"/>
  <c r="D6" i="20"/>
  <c r="E6" i="20"/>
  <c r="F6" i="20"/>
  <c r="C4" i="20"/>
  <c r="D4" i="20"/>
  <c r="E4" i="20"/>
  <c r="F4" i="20"/>
  <c r="B4" i="20"/>
  <c r="B5" i="21"/>
  <c r="C5" i="21"/>
  <c r="D5" i="21"/>
  <c r="E5" i="21"/>
  <c r="F5" i="21"/>
  <c r="B6" i="21"/>
  <c r="C6" i="21"/>
  <c r="G6" i="21" s="1"/>
  <c r="D6" i="21"/>
  <c r="E6" i="21"/>
  <c r="F6" i="21"/>
  <c r="B7" i="21"/>
  <c r="C7" i="21"/>
  <c r="D7" i="21"/>
  <c r="E7" i="21"/>
  <c r="F7" i="21"/>
  <c r="G7" i="21" s="1"/>
  <c r="B8" i="21"/>
  <c r="G8" i="21" s="1"/>
  <c r="C8" i="21"/>
  <c r="D8" i="21"/>
  <c r="E8" i="21"/>
  <c r="F8" i="21"/>
  <c r="B9" i="21"/>
  <c r="C9" i="21"/>
  <c r="D9" i="21"/>
  <c r="E9" i="21"/>
  <c r="F9" i="21"/>
  <c r="B10" i="21"/>
  <c r="C10" i="21"/>
  <c r="D10" i="21"/>
  <c r="E10" i="21"/>
  <c r="F10" i="21"/>
  <c r="B11" i="21"/>
  <c r="G11" i="21" s="1"/>
  <c r="C11" i="21"/>
  <c r="D11" i="21"/>
  <c r="E11" i="21"/>
  <c r="F11" i="21"/>
  <c r="B12" i="21"/>
  <c r="C12" i="21"/>
  <c r="D12" i="21"/>
  <c r="E12" i="21"/>
  <c r="G12" i="21" s="1"/>
  <c r="F12" i="21"/>
  <c r="B13" i="21"/>
  <c r="C13" i="21"/>
  <c r="D13" i="21"/>
  <c r="E13" i="21"/>
  <c r="F13" i="21"/>
  <c r="B14" i="21"/>
  <c r="C14" i="21"/>
  <c r="G14" i="21" s="1"/>
  <c r="D14" i="21"/>
  <c r="E14" i="21"/>
  <c r="F14" i="21"/>
  <c r="B15" i="21"/>
  <c r="C15" i="21"/>
  <c r="D15" i="21"/>
  <c r="E15" i="21"/>
  <c r="F15" i="21"/>
  <c r="G15" i="21" s="1"/>
  <c r="B16" i="21"/>
  <c r="G16" i="21" s="1"/>
  <c r="C16" i="21"/>
  <c r="D16" i="21"/>
  <c r="E16" i="21"/>
  <c r="F16" i="21"/>
  <c r="B17" i="21"/>
  <c r="C17" i="21"/>
  <c r="D17" i="21"/>
  <c r="E17" i="21"/>
  <c r="F17" i="21"/>
  <c r="B18" i="21"/>
  <c r="C18" i="21"/>
  <c r="D18" i="21"/>
  <c r="E18" i="21"/>
  <c r="F18" i="21"/>
  <c r="B19" i="21"/>
  <c r="G19" i="21" s="1"/>
  <c r="C19" i="21"/>
  <c r="D19" i="21"/>
  <c r="E19" i="21"/>
  <c r="F19" i="21"/>
  <c r="B20" i="21"/>
  <c r="C20" i="21"/>
  <c r="D20" i="21"/>
  <c r="E20" i="21"/>
  <c r="G20" i="21" s="1"/>
  <c r="F20" i="21"/>
  <c r="B21" i="21"/>
  <c r="C21" i="21"/>
  <c r="D21" i="21"/>
  <c r="E21" i="21"/>
  <c r="F21" i="21"/>
  <c r="B22" i="21"/>
  <c r="C22" i="21"/>
  <c r="G22" i="21" s="1"/>
  <c r="D22" i="21"/>
  <c r="E22" i="21"/>
  <c r="F22" i="21"/>
  <c r="B23" i="21"/>
  <c r="C23" i="21"/>
  <c r="D23" i="21"/>
  <c r="E23" i="21"/>
  <c r="F23" i="21"/>
  <c r="G23" i="21" s="1"/>
  <c r="B24" i="21"/>
  <c r="G24" i="21" s="1"/>
  <c r="C24" i="21"/>
  <c r="D24" i="21"/>
  <c r="E24" i="21"/>
  <c r="F24" i="21"/>
  <c r="B25" i="21"/>
  <c r="C25" i="21"/>
  <c r="D25" i="21"/>
  <c r="E25" i="21"/>
  <c r="F25" i="21"/>
  <c r="B26" i="21"/>
  <c r="C26" i="21"/>
  <c r="D26" i="21"/>
  <c r="E26" i="21"/>
  <c r="F26" i="21"/>
  <c r="B27" i="21"/>
  <c r="G27" i="21" s="1"/>
  <c r="C27" i="21"/>
  <c r="D27" i="21"/>
  <c r="E27" i="21"/>
  <c r="F27" i="21"/>
  <c r="B28" i="21"/>
  <c r="C28" i="21"/>
  <c r="D28" i="21"/>
  <c r="E28" i="21"/>
  <c r="G28" i="21" s="1"/>
  <c r="F28" i="21"/>
  <c r="B29" i="21"/>
  <c r="C29" i="21"/>
  <c r="D29" i="21"/>
  <c r="E29" i="21"/>
  <c r="F29" i="21"/>
  <c r="B30" i="21"/>
  <c r="C30" i="21"/>
  <c r="G30" i="21" s="1"/>
  <c r="D30" i="21"/>
  <c r="E30" i="21"/>
  <c r="F30" i="21"/>
  <c r="B31" i="21"/>
  <c r="C31" i="21"/>
  <c r="D31" i="21"/>
  <c r="E31" i="21"/>
  <c r="F31" i="21"/>
  <c r="G31" i="21" s="1"/>
  <c r="B32" i="21"/>
  <c r="G32" i="21" s="1"/>
  <c r="C32" i="21"/>
  <c r="D32" i="21"/>
  <c r="E32" i="21"/>
  <c r="F32" i="21"/>
  <c r="B33" i="21"/>
  <c r="C33" i="21"/>
  <c r="D33" i="21"/>
  <c r="E33" i="21"/>
  <c r="F33" i="21"/>
  <c r="B34" i="21"/>
  <c r="C34" i="21"/>
  <c r="D34" i="21"/>
  <c r="E34" i="21"/>
  <c r="F34" i="21"/>
  <c r="B35" i="21"/>
  <c r="G35" i="21" s="1"/>
  <c r="C35" i="21"/>
  <c r="D35" i="21"/>
  <c r="E35" i="21"/>
  <c r="F35" i="21"/>
  <c r="B36" i="21"/>
  <c r="C36" i="21"/>
  <c r="D36" i="21"/>
  <c r="E36" i="21"/>
  <c r="G36" i="21" s="1"/>
  <c r="F36" i="21"/>
  <c r="B37" i="21"/>
  <c r="C37" i="21"/>
  <c r="D37" i="21"/>
  <c r="E37" i="21"/>
  <c r="F37" i="21"/>
  <c r="B38" i="21"/>
  <c r="C38" i="21"/>
  <c r="G38" i="21" s="1"/>
  <c r="D38" i="21"/>
  <c r="E38" i="21"/>
  <c r="F38" i="21"/>
  <c r="B39" i="21"/>
  <c r="C39" i="21"/>
  <c r="D39" i="21"/>
  <c r="E39" i="21"/>
  <c r="F39" i="21"/>
  <c r="G39" i="21" s="1"/>
  <c r="B40" i="21"/>
  <c r="G40" i="21" s="1"/>
  <c r="C40" i="21"/>
  <c r="D40" i="21"/>
  <c r="E40" i="21"/>
  <c r="F40" i="21"/>
  <c r="B41" i="21"/>
  <c r="C41" i="21"/>
  <c r="D41" i="21"/>
  <c r="E41" i="21"/>
  <c r="F41" i="21"/>
  <c r="B42" i="21"/>
  <c r="C42" i="21"/>
  <c r="D42" i="21"/>
  <c r="E42" i="21"/>
  <c r="F42" i="21"/>
  <c r="B43" i="21"/>
  <c r="G43" i="21" s="1"/>
  <c r="C43" i="21"/>
  <c r="D43" i="21"/>
  <c r="E43" i="21"/>
  <c r="F43" i="21"/>
  <c r="B44" i="21"/>
  <c r="C44" i="21"/>
  <c r="D44" i="21"/>
  <c r="E44" i="21"/>
  <c r="G44" i="21" s="1"/>
  <c r="F44" i="21"/>
  <c r="B45" i="21"/>
  <c r="C45" i="21"/>
  <c r="D45" i="21"/>
  <c r="E45" i="21"/>
  <c r="F45" i="21"/>
  <c r="B46" i="21"/>
  <c r="C46" i="21"/>
  <c r="G46" i="21" s="1"/>
  <c r="D46" i="21"/>
  <c r="E46" i="21"/>
  <c r="F46" i="21"/>
  <c r="B47" i="21"/>
  <c r="C47" i="21"/>
  <c r="D47" i="21"/>
  <c r="E47" i="21"/>
  <c r="F47" i="21"/>
  <c r="G47" i="21" s="1"/>
  <c r="B48" i="21"/>
  <c r="G48" i="21" s="1"/>
  <c r="C48" i="21"/>
  <c r="D48" i="21"/>
  <c r="E48" i="21"/>
  <c r="F48" i="21"/>
  <c r="B49" i="21"/>
  <c r="C49" i="21"/>
  <c r="D49" i="21"/>
  <c r="E49" i="21"/>
  <c r="F49" i="21"/>
  <c r="B50" i="21"/>
  <c r="C50" i="21"/>
  <c r="D50" i="21"/>
  <c r="E50" i="21"/>
  <c r="F50" i="21"/>
  <c r="B51" i="21"/>
  <c r="G51" i="21" s="1"/>
  <c r="C51" i="21"/>
  <c r="D51" i="21"/>
  <c r="E51" i="21"/>
  <c r="F51" i="21"/>
  <c r="B52" i="21"/>
  <c r="C52" i="21"/>
  <c r="D52" i="21"/>
  <c r="E52" i="21"/>
  <c r="G52" i="21" s="1"/>
  <c r="F52" i="21"/>
  <c r="B53" i="21"/>
  <c r="C53" i="21"/>
  <c r="D53" i="21"/>
  <c r="E53" i="21"/>
  <c r="F53" i="21"/>
  <c r="B54" i="21"/>
  <c r="C54" i="21"/>
  <c r="G54" i="21" s="1"/>
  <c r="D54" i="21"/>
  <c r="E54" i="21"/>
  <c r="F54" i="21"/>
  <c r="B55" i="21"/>
  <c r="C55" i="21"/>
  <c r="D55" i="21"/>
  <c r="E55" i="21"/>
  <c r="F55" i="21"/>
  <c r="G55" i="21" s="1"/>
  <c r="B56" i="21"/>
  <c r="G56" i="21" s="1"/>
  <c r="C56" i="21"/>
  <c r="D56" i="21"/>
  <c r="E56" i="21"/>
  <c r="F56" i="21"/>
  <c r="B57" i="21"/>
  <c r="C57" i="21"/>
  <c r="D57" i="21"/>
  <c r="E57" i="21"/>
  <c r="F57" i="21"/>
  <c r="B58" i="21"/>
  <c r="C58" i="21"/>
  <c r="D58" i="21"/>
  <c r="E58" i="21"/>
  <c r="F58" i="21"/>
  <c r="B59" i="21"/>
  <c r="G59" i="21" s="1"/>
  <c r="C59" i="21"/>
  <c r="D59" i="21"/>
  <c r="E59" i="21"/>
  <c r="F59" i="21"/>
  <c r="B60" i="21"/>
  <c r="C60" i="21"/>
  <c r="D60" i="21"/>
  <c r="G60" i="21" s="1"/>
  <c r="E60" i="21"/>
  <c r="F60" i="21"/>
  <c r="B61" i="21"/>
  <c r="C61" i="21"/>
  <c r="D61" i="21"/>
  <c r="E61" i="21"/>
  <c r="F61" i="21"/>
  <c r="B62" i="21"/>
  <c r="G62" i="21" s="1"/>
  <c r="C62" i="21"/>
  <c r="D62" i="21"/>
  <c r="E62" i="21"/>
  <c r="F62" i="21"/>
  <c r="B63" i="21"/>
  <c r="C63" i="21"/>
  <c r="D63" i="21"/>
  <c r="E63" i="21"/>
  <c r="G63" i="21" s="1"/>
  <c r="F63" i="21"/>
  <c r="B64" i="21"/>
  <c r="G64" i="21" s="1"/>
  <c r="C64" i="21"/>
  <c r="D64" i="21"/>
  <c r="E64" i="21"/>
  <c r="F64" i="21"/>
  <c r="B65" i="21"/>
  <c r="C65" i="21"/>
  <c r="D65" i="21"/>
  <c r="E65" i="21"/>
  <c r="F65" i="21"/>
  <c r="B66" i="21"/>
  <c r="C66" i="21"/>
  <c r="D66" i="21"/>
  <c r="E66" i="21"/>
  <c r="F66" i="21"/>
  <c r="B67" i="21"/>
  <c r="G67" i="21" s="1"/>
  <c r="C67" i="21"/>
  <c r="D67" i="21"/>
  <c r="E67" i="21"/>
  <c r="F67" i="21"/>
  <c r="B68" i="21"/>
  <c r="C68" i="21"/>
  <c r="D68" i="21"/>
  <c r="G68" i="21" s="1"/>
  <c r="E68" i="21"/>
  <c r="F68" i="21"/>
  <c r="B69" i="21"/>
  <c r="C69" i="21"/>
  <c r="D69" i="21"/>
  <c r="E69" i="21"/>
  <c r="F69" i="21"/>
  <c r="B70" i="21"/>
  <c r="G70" i="21" s="1"/>
  <c r="C70" i="21"/>
  <c r="D70" i="21"/>
  <c r="E70" i="21"/>
  <c r="F70" i="21"/>
  <c r="B71" i="21"/>
  <c r="C71" i="21"/>
  <c r="D71" i="21"/>
  <c r="E71" i="21"/>
  <c r="G71" i="21" s="1"/>
  <c r="F71" i="21"/>
  <c r="B72" i="21"/>
  <c r="G72" i="21" s="1"/>
  <c r="C72" i="21"/>
  <c r="D72" i="21"/>
  <c r="E72" i="21"/>
  <c r="F72" i="21"/>
  <c r="B73" i="21"/>
  <c r="C73" i="21"/>
  <c r="D73" i="21"/>
  <c r="E73" i="21"/>
  <c r="F73" i="21"/>
  <c r="B74" i="21"/>
  <c r="C74" i="21"/>
  <c r="D74" i="21"/>
  <c r="E74" i="21"/>
  <c r="F74" i="21"/>
  <c r="B75" i="21"/>
  <c r="G75" i="21" s="1"/>
  <c r="C75" i="21"/>
  <c r="D75" i="21"/>
  <c r="E75" i="21"/>
  <c r="F75" i="21"/>
  <c r="B76" i="21"/>
  <c r="C76" i="21"/>
  <c r="D76" i="21"/>
  <c r="G76" i="21" s="1"/>
  <c r="E76" i="21"/>
  <c r="F76" i="21"/>
  <c r="B77" i="21"/>
  <c r="C77" i="21"/>
  <c r="D77" i="21"/>
  <c r="E77" i="21"/>
  <c r="F77" i="21"/>
  <c r="B78" i="21"/>
  <c r="G78" i="21" s="1"/>
  <c r="C78" i="21"/>
  <c r="D78" i="21"/>
  <c r="E78" i="21"/>
  <c r="F78" i="21"/>
  <c r="B79" i="21"/>
  <c r="C79" i="21"/>
  <c r="D79" i="21"/>
  <c r="E79" i="21"/>
  <c r="G79" i="21" s="1"/>
  <c r="F79" i="21"/>
  <c r="B80" i="21"/>
  <c r="G80" i="21" s="1"/>
  <c r="C80" i="21"/>
  <c r="D80" i="21"/>
  <c r="E80" i="21"/>
  <c r="F80" i="21"/>
  <c r="B81" i="21"/>
  <c r="C81" i="21"/>
  <c r="D81" i="21"/>
  <c r="E81" i="21"/>
  <c r="F81" i="21"/>
  <c r="B82" i="21"/>
  <c r="C82" i="21"/>
  <c r="D82" i="21"/>
  <c r="E82" i="21"/>
  <c r="F82" i="21"/>
  <c r="B83" i="21"/>
  <c r="G83" i="21" s="1"/>
  <c r="C83" i="21"/>
  <c r="D83" i="21"/>
  <c r="E83" i="21"/>
  <c r="F83" i="21"/>
  <c r="B84" i="21"/>
  <c r="C84" i="21"/>
  <c r="D84" i="21"/>
  <c r="G84" i="21" s="1"/>
  <c r="E84" i="21"/>
  <c r="F84" i="21"/>
  <c r="B85" i="21"/>
  <c r="C85" i="21"/>
  <c r="D85" i="21"/>
  <c r="E85" i="21"/>
  <c r="F85" i="21"/>
  <c r="B86" i="21"/>
  <c r="G86" i="21" s="1"/>
  <c r="C86" i="21"/>
  <c r="D86" i="21"/>
  <c r="E86" i="21"/>
  <c r="F86" i="21"/>
  <c r="B87" i="21"/>
  <c r="C87" i="21"/>
  <c r="D87" i="21"/>
  <c r="E87" i="21"/>
  <c r="G87" i="21" s="1"/>
  <c r="F87" i="21"/>
  <c r="B88" i="21"/>
  <c r="G88" i="21" s="1"/>
  <c r="C88" i="21"/>
  <c r="D88" i="21"/>
  <c r="E88" i="21"/>
  <c r="F88" i="21"/>
  <c r="B89" i="21"/>
  <c r="C89" i="21"/>
  <c r="D89" i="21"/>
  <c r="E89" i="21"/>
  <c r="F89" i="21"/>
  <c r="B90" i="21"/>
  <c r="C90" i="21"/>
  <c r="D90" i="21"/>
  <c r="E90" i="21"/>
  <c r="F90" i="21"/>
  <c r="B91" i="21"/>
  <c r="G91" i="21" s="1"/>
  <c r="C91" i="21"/>
  <c r="D91" i="21"/>
  <c r="E91" i="21"/>
  <c r="F91" i="21"/>
  <c r="B92" i="21"/>
  <c r="C92" i="21"/>
  <c r="D92" i="21"/>
  <c r="G92" i="21" s="1"/>
  <c r="E92" i="21"/>
  <c r="F92" i="21"/>
  <c r="B93" i="21"/>
  <c r="G93" i="21" s="1"/>
  <c r="C93" i="21"/>
  <c r="D93" i="21"/>
  <c r="E93" i="21"/>
  <c r="F93" i="21"/>
  <c r="B94" i="21"/>
  <c r="G94" i="21" s="1"/>
  <c r="C94" i="21"/>
  <c r="D94" i="21"/>
  <c r="E94" i="21"/>
  <c r="F94" i="21"/>
  <c r="B95" i="21"/>
  <c r="C95" i="21"/>
  <c r="D95" i="21"/>
  <c r="G95" i="21" s="1"/>
  <c r="E95" i="21"/>
  <c r="F95" i="21"/>
  <c r="B96" i="21"/>
  <c r="G96" i="21" s="1"/>
  <c r="C96" i="21"/>
  <c r="D96" i="21"/>
  <c r="E96" i="21"/>
  <c r="F96" i="21"/>
  <c r="B97" i="21"/>
  <c r="C97" i="21"/>
  <c r="D97" i="21"/>
  <c r="E97" i="21"/>
  <c r="G97" i="21" s="1"/>
  <c r="F97" i="21"/>
  <c r="B98" i="21"/>
  <c r="C98" i="21"/>
  <c r="D98" i="21"/>
  <c r="E98" i="21"/>
  <c r="F98" i="21"/>
  <c r="B99" i="21"/>
  <c r="G99" i="21" s="1"/>
  <c r="C99" i="21"/>
  <c r="D99" i="21"/>
  <c r="E99" i="21"/>
  <c r="F99" i="21"/>
  <c r="B100" i="21"/>
  <c r="C100" i="21"/>
  <c r="D100" i="21"/>
  <c r="G100" i="21" s="1"/>
  <c r="E100" i="21"/>
  <c r="F100" i="21"/>
  <c r="B101" i="21"/>
  <c r="G101" i="21" s="1"/>
  <c r="C101" i="21"/>
  <c r="D101" i="21"/>
  <c r="E101" i="21"/>
  <c r="F101" i="21"/>
  <c r="B102" i="21"/>
  <c r="G102" i="21" s="1"/>
  <c r="C102" i="21"/>
  <c r="D102" i="21"/>
  <c r="E102" i="21"/>
  <c r="F102" i="21"/>
  <c r="C4" i="21"/>
  <c r="G4" i="21" s="1"/>
  <c r="D4" i="21"/>
  <c r="E4" i="21"/>
  <c r="F4" i="21"/>
  <c r="B4" i="21"/>
  <c r="C6" i="22"/>
  <c r="D6" i="22"/>
  <c r="E6" i="22"/>
  <c r="F6" i="22"/>
  <c r="G6" i="22"/>
  <c r="C7" i="22"/>
  <c r="D7" i="22"/>
  <c r="E7" i="22"/>
  <c r="M6" i="22" s="1"/>
  <c r="F7" i="22"/>
  <c r="G7" i="22"/>
  <c r="C8" i="22"/>
  <c r="D8" i="22"/>
  <c r="E8" i="22"/>
  <c r="F8" i="22"/>
  <c r="G8" i="22"/>
  <c r="C9" i="22"/>
  <c r="K5" i="22" s="1"/>
  <c r="D9" i="22"/>
  <c r="E9" i="22"/>
  <c r="F9" i="22"/>
  <c r="G9" i="22"/>
  <c r="C10" i="22"/>
  <c r="D10" i="22"/>
  <c r="E10" i="22"/>
  <c r="F10" i="22"/>
  <c r="N4" i="22" s="1"/>
  <c r="G10" i="22"/>
  <c r="C11" i="22"/>
  <c r="D11" i="22"/>
  <c r="E11" i="22"/>
  <c r="F11" i="22"/>
  <c r="G11" i="22"/>
  <c r="C12" i="22"/>
  <c r="D12" i="22"/>
  <c r="L8" i="22" s="1"/>
  <c r="E12" i="22"/>
  <c r="F12" i="22"/>
  <c r="G12" i="22"/>
  <c r="C13" i="22"/>
  <c r="D13" i="22"/>
  <c r="E13" i="22"/>
  <c r="F13" i="22"/>
  <c r="G13" i="22"/>
  <c r="O9" i="22" s="1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18" i="22"/>
  <c r="D18" i="22"/>
  <c r="E18" i="22"/>
  <c r="F18" i="22"/>
  <c r="G18" i="22"/>
  <c r="C19" i="22"/>
  <c r="D19" i="22"/>
  <c r="E19" i="22"/>
  <c r="F19" i="22"/>
  <c r="G19" i="22"/>
  <c r="C20" i="22"/>
  <c r="D20" i="22"/>
  <c r="E20" i="22"/>
  <c r="F20" i="22"/>
  <c r="G20" i="22"/>
  <c r="C21" i="22"/>
  <c r="D21" i="22"/>
  <c r="E21" i="22"/>
  <c r="F21" i="22"/>
  <c r="G21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28" i="22"/>
  <c r="D28" i="22"/>
  <c r="L4" i="22" s="1"/>
  <c r="E28" i="22"/>
  <c r="F28" i="22"/>
  <c r="G28" i="22"/>
  <c r="C29" i="22"/>
  <c r="D29" i="22"/>
  <c r="E29" i="22"/>
  <c r="F29" i="22"/>
  <c r="G29" i="22"/>
  <c r="D5" i="22"/>
  <c r="E5" i="22"/>
  <c r="F5" i="22"/>
  <c r="G5" i="22"/>
  <c r="C5" i="22"/>
  <c r="D4" i="22"/>
  <c r="E4" i="22"/>
  <c r="F4" i="22"/>
  <c r="G4" i="22"/>
  <c r="C4" i="22"/>
  <c r="N8" i="22"/>
  <c r="G98" i="21"/>
  <c r="G90" i="21"/>
  <c r="G89" i="21"/>
  <c r="G85" i="21"/>
  <c r="G82" i="21"/>
  <c r="G81" i="21"/>
  <c r="G77" i="21"/>
  <c r="G74" i="21"/>
  <c r="G73" i="21"/>
  <c r="G69" i="21"/>
  <c r="G66" i="21"/>
  <c r="G65" i="21"/>
  <c r="G61" i="21"/>
  <c r="G58" i="21"/>
  <c r="G57" i="21"/>
  <c r="G53" i="21"/>
  <c r="G50" i="21"/>
  <c r="G49" i="21"/>
  <c r="G45" i="21"/>
  <c r="G42" i="21"/>
  <c r="G41" i="21"/>
  <c r="G37" i="21"/>
  <c r="G34" i="21"/>
  <c r="G33" i="21"/>
  <c r="G29" i="21"/>
  <c r="G26" i="21"/>
  <c r="G25" i="21"/>
  <c r="G21" i="21"/>
  <c r="G18" i="21"/>
  <c r="G17" i="21"/>
  <c r="G13" i="21"/>
  <c r="G10" i="21"/>
  <c r="G9" i="21"/>
  <c r="G5" i="21"/>
  <c r="C6" i="16"/>
  <c r="D6" i="16"/>
  <c r="E6" i="16"/>
  <c r="F6" i="16"/>
  <c r="G6" i="16"/>
  <c r="C7" i="16"/>
  <c r="D7" i="16"/>
  <c r="E7" i="16"/>
  <c r="M8" i="16" s="1"/>
  <c r="F7" i="16"/>
  <c r="G7" i="16"/>
  <c r="C8" i="16"/>
  <c r="D8" i="16"/>
  <c r="E8" i="16"/>
  <c r="F8" i="16"/>
  <c r="N6" i="16" s="1"/>
  <c r="G8" i="16"/>
  <c r="C9" i="16"/>
  <c r="D9" i="16"/>
  <c r="E9" i="16"/>
  <c r="F9" i="16"/>
  <c r="G9" i="16"/>
  <c r="C10" i="16"/>
  <c r="D10" i="16"/>
  <c r="E10" i="16"/>
  <c r="F10" i="16"/>
  <c r="N4" i="16" s="1"/>
  <c r="G10" i="16"/>
  <c r="C11" i="16"/>
  <c r="D11" i="16"/>
  <c r="E11" i="16"/>
  <c r="F11" i="16"/>
  <c r="G11" i="16"/>
  <c r="O4" i="16" s="1"/>
  <c r="C12" i="16"/>
  <c r="D12" i="16"/>
  <c r="E12" i="16"/>
  <c r="F12" i="16"/>
  <c r="G12" i="16"/>
  <c r="C13" i="16"/>
  <c r="D13" i="16"/>
  <c r="E13" i="16"/>
  <c r="M10" i="16" s="1"/>
  <c r="F13" i="16"/>
  <c r="G13" i="16"/>
  <c r="C14" i="16"/>
  <c r="D14" i="16"/>
  <c r="E14" i="16"/>
  <c r="F14" i="16"/>
  <c r="G14" i="16"/>
  <c r="C15" i="16"/>
  <c r="D15" i="16"/>
  <c r="E15" i="16"/>
  <c r="M4" i="16" s="1"/>
  <c r="F15" i="16"/>
  <c r="G15" i="16"/>
  <c r="C16" i="16"/>
  <c r="D16" i="16"/>
  <c r="E16" i="16"/>
  <c r="F16" i="16"/>
  <c r="G16" i="16"/>
  <c r="C17" i="16"/>
  <c r="K5" i="16" s="1"/>
  <c r="D17" i="16"/>
  <c r="E17" i="16"/>
  <c r="F17" i="16"/>
  <c r="G17" i="16"/>
  <c r="C18" i="16"/>
  <c r="D18" i="16"/>
  <c r="L10" i="16" s="1"/>
  <c r="E18" i="16"/>
  <c r="F18" i="16"/>
  <c r="G18" i="16"/>
  <c r="C19" i="16"/>
  <c r="D19" i="16"/>
  <c r="E19" i="16"/>
  <c r="F19" i="16"/>
  <c r="G19" i="16"/>
  <c r="C20" i="16"/>
  <c r="D20" i="16"/>
  <c r="E20" i="16"/>
  <c r="F20" i="16"/>
  <c r="G20" i="16"/>
  <c r="C21" i="16"/>
  <c r="D21" i="16"/>
  <c r="E21" i="16"/>
  <c r="F21" i="16"/>
  <c r="G21" i="16"/>
  <c r="C22" i="16"/>
  <c r="D22" i="16"/>
  <c r="E22" i="16"/>
  <c r="F22" i="16"/>
  <c r="G22" i="16"/>
  <c r="C23" i="16"/>
  <c r="D23" i="16"/>
  <c r="E23" i="16"/>
  <c r="F23" i="16"/>
  <c r="G23" i="16"/>
  <c r="C24" i="16"/>
  <c r="D24" i="16"/>
  <c r="E24" i="16"/>
  <c r="F24" i="16"/>
  <c r="G24" i="16"/>
  <c r="C25" i="16"/>
  <c r="D25" i="16"/>
  <c r="E25" i="16"/>
  <c r="F25" i="16"/>
  <c r="G25" i="16"/>
  <c r="C26" i="16"/>
  <c r="D26" i="16"/>
  <c r="E26" i="16"/>
  <c r="F26" i="16"/>
  <c r="G26" i="16"/>
  <c r="C27" i="16"/>
  <c r="D27" i="16"/>
  <c r="E27" i="16"/>
  <c r="F27" i="16"/>
  <c r="G27" i="16"/>
  <c r="C28" i="16"/>
  <c r="D28" i="16"/>
  <c r="L4" i="16" s="1"/>
  <c r="E28" i="16"/>
  <c r="F28" i="16"/>
  <c r="G28" i="16"/>
  <c r="C29" i="16"/>
  <c r="D29" i="16"/>
  <c r="E29" i="16"/>
  <c r="F29" i="16"/>
  <c r="G29" i="16"/>
  <c r="D5" i="16"/>
  <c r="E5" i="16"/>
  <c r="F5" i="16"/>
  <c r="G5" i="16"/>
  <c r="C5" i="16"/>
  <c r="D4" i="16"/>
  <c r="E4" i="16"/>
  <c r="F4" i="16"/>
  <c r="G4" i="16"/>
  <c r="C4" i="16"/>
  <c r="B5" i="15"/>
  <c r="C5" i="15"/>
  <c r="D5" i="15"/>
  <c r="E5" i="15"/>
  <c r="F5" i="15"/>
  <c r="B6" i="15"/>
  <c r="C6" i="15"/>
  <c r="G6" i="15" s="1"/>
  <c r="D6" i="15"/>
  <c r="E6" i="15"/>
  <c r="F6" i="15"/>
  <c r="B7" i="15"/>
  <c r="C7" i="15"/>
  <c r="G7" i="15" s="1"/>
  <c r="D7" i="15"/>
  <c r="E7" i="15"/>
  <c r="F7" i="15"/>
  <c r="B8" i="15"/>
  <c r="G8" i="15" s="1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G11" i="15" s="1"/>
  <c r="C11" i="15"/>
  <c r="D11" i="15"/>
  <c r="E11" i="15"/>
  <c r="F11" i="15"/>
  <c r="B12" i="15"/>
  <c r="G12" i="15" s="1"/>
  <c r="C12" i="15"/>
  <c r="D12" i="15"/>
  <c r="E12" i="15"/>
  <c r="F12" i="15"/>
  <c r="B13" i="15"/>
  <c r="C13" i="15"/>
  <c r="D13" i="15"/>
  <c r="E13" i="15"/>
  <c r="F13" i="15"/>
  <c r="B14" i="15"/>
  <c r="C14" i="15"/>
  <c r="G14" i="15" s="1"/>
  <c r="D14" i="15"/>
  <c r="E14" i="15"/>
  <c r="F14" i="15"/>
  <c r="B15" i="15"/>
  <c r="C15" i="15"/>
  <c r="G15" i="15" s="1"/>
  <c r="D15" i="15"/>
  <c r="E15" i="15"/>
  <c r="F15" i="15"/>
  <c r="B16" i="15"/>
  <c r="G16" i="15" s="1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G19" i="15" s="1"/>
  <c r="C19" i="15"/>
  <c r="D19" i="15"/>
  <c r="E19" i="15"/>
  <c r="F19" i="15"/>
  <c r="B20" i="15"/>
  <c r="G20" i="15" s="1"/>
  <c r="C20" i="15"/>
  <c r="D20" i="15"/>
  <c r="E20" i="15"/>
  <c r="F20" i="15"/>
  <c r="B21" i="15"/>
  <c r="C21" i="15"/>
  <c r="D21" i="15"/>
  <c r="E21" i="15"/>
  <c r="F21" i="15"/>
  <c r="B22" i="15"/>
  <c r="C22" i="15"/>
  <c r="G22" i="15" s="1"/>
  <c r="D22" i="15"/>
  <c r="E22" i="15"/>
  <c r="F22" i="15"/>
  <c r="B23" i="15"/>
  <c r="C23" i="15"/>
  <c r="G23" i="15" s="1"/>
  <c r="D23" i="15"/>
  <c r="E23" i="15"/>
  <c r="F23" i="15"/>
  <c r="B24" i="15"/>
  <c r="G24" i="15" s="1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G27" i="15" s="1"/>
  <c r="C27" i="15"/>
  <c r="D27" i="15"/>
  <c r="E27" i="15"/>
  <c r="F27" i="15"/>
  <c r="B28" i="15"/>
  <c r="G28" i="15" s="1"/>
  <c r="C28" i="15"/>
  <c r="D28" i="15"/>
  <c r="E28" i="15"/>
  <c r="F28" i="15"/>
  <c r="B29" i="15"/>
  <c r="C29" i="15"/>
  <c r="D29" i="15"/>
  <c r="E29" i="15"/>
  <c r="F29" i="15"/>
  <c r="B30" i="15"/>
  <c r="C30" i="15"/>
  <c r="G30" i="15" s="1"/>
  <c r="D30" i="15"/>
  <c r="E30" i="15"/>
  <c r="F30" i="15"/>
  <c r="B31" i="15"/>
  <c r="C31" i="15"/>
  <c r="G31" i="15" s="1"/>
  <c r="D31" i="15"/>
  <c r="E31" i="15"/>
  <c r="F31" i="15"/>
  <c r="B32" i="15"/>
  <c r="G32" i="15" s="1"/>
  <c r="C32" i="15"/>
  <c r="D32" i="15"/>
  <c r="E32" i="15"/>
  <c r="F32" i="15"/>
  <c r="B33" i="15"/>
  <c r="C33" i="15"/>
  <c r="D33" i="15"/>
  <c r="E33" i="15"/>
  <c r="F33" i="15"/>
  <c r="B34" i="15"/>
  <c r="C34" i="15"/>
  <c r="D34" i="15"/>
  <c r="E34" i="15"/>
  <c r="F34" i="15"/>
  <c r="B35" i="15"/>
  <c r="G35" i="15" s="1"/>
  <c r="C35" i="15"/>
  <c r="D35" i="15"/>
  <c r="E35" i="15"/>
  <c r="F35" i="15"/>
  <c r="B36" i="15"/>
  <c r="G36" i="15" s="1"/>
  <c r="C36" i="15"/>
  <c r="D36" i="15"/>
  <c r="E36" i="15"/>
  <c r="F36" i="15"/>
  <c r="B37" i="15"/>
  <c r="C37" i="15"/>
  <c r="D37" i="15"/>
  <c r="E37" i="15"/>
  <c r="F37" i="15"/>
  <c r="B38" i="15"/>
  <c r="C38" i="15"/>
  <c r="G38" i="15" s="1"/>
  <c r="D38" i="15"/>
  <c r="E38" i="15"/>
  <c r="F38" i="15"/>
  <c r="B39" i="15"/>
  <c r="C39" i="15"/>
  <c r="G39" i="15" s="1"/>
  <c r="D39" i="15"/>
  <c r="E39" i="15"/>
  <c r="F39" i="15"/>
  <c r="B40" i="15"/>
  <c r="G40" i="15" s="1"/>
  <c r="C40" i="15"/>
  <c r="D40" i="15"/>
  <c r="E40" i="15"/>
  <c r="F40" i="15"/>
  <c r="B41" i="15"/>
  <c r="C41" i="15"/>
  <c r="D41" i="15"/>
  <c r="E41" i="15"/>
  <c r="F41" i="15"/>
  <c r="B42" i="15"/>
  <c r="C42" i="15"/>
  <c r="D42" i="15"/>
  <c r="E42" i="15"/>
  <c r="F42" i="15"/>
  <c r="B43" i="15"/>
  <c r="G43" i="15" s="1"/>
  <c r="C43" i="15"/>
  <c r="D43" i="15"/>
  <c r="E43" i="15"/>
  <c r="F43" i="15"/>
  <c r="B44" i="15"/>
  <c r="G44" i="15" s="1"/>
  <c r="C44" i="15"/>
  <c r="D44" i="15"/>
  <c r="E44" i="15"/>
  <c r="F44" i="15"/>
  <c r="B45" i="15"/>
  <c r="C45" i="15"/>
  <c r="D45" i="15"/>
  <c r="E45" i="15"/>
  <c r="F45" i="15"/>
  <c r="B46" i="15"/>
  <c r="C46" i="15"/>
  <c r="G46" i="15" s="1"/>
  <c r="D46" i="15"/>
  <c r="E46" i="15"/>
  <c r="F46" i="15"/>
  <c r="B47" i="15"/>
  <c r="C47" i="15"/>
  <c r="G47" i="15" s="1"/>
  <c r="D47" i="15"/>
  <c r="E47" i="15"/>
  <c r="F47" i="15"/>
  <c r="B48" i="15"/>
  <c r="G48" i="15" s="1"/>
  <c r="C48" i="15"/>
  <c r="D48" i="15"/>
  <c r="E48" i="15"/>
  <c r="F48" i="15"/>
  <c r="B49" i="15"/>
  <c r="C49" i="15"/>
  <c r="D49" i="15"/>
  <c r="E49" i="15"/>
  <c r="F49" i="15"/>
  <c r="B50" i="15"/>
  <c r="C50" i="15"/>
  <c r="D50" i="15"/>
  <c r="E50" i="15"/>
  <c r="F50" i="15"/>
  <c r="B51" i="15"/>
  <c r="G51" i="15" s="1"/>
  <c r="C51" i="15"/>
  <c r="D51" i="15"/>
  <c r="E51" i="15"/>
  <c r="F51" i="15"/>
  <c r="B52" i="15"/>
  <c r="G52" i="15" s="1"/>
  <c r="C52" i="15"/>
  <c r="D52" i="15"/>
  <c r="E52" i="15"/>
  <c r="F52" i="15"/>
  <c r="B53" i="15"/>
  <c r="C53" i="15"/>
  <c r="D53" i="15"/>
  <c r="E53" i="15"/>
  <c r="F53" i="15"/>
  <c r="B54" i="15"/>
  <c r="C54" i="15"/>
  <c r="G54" i="15" s="1"/>
  <c r="D54" i="15"/>
  <c r="E54" i="15"/>
  <c r="F54" i="15"/>
  <c r="B55" i="15"/>
  <c r="C55" i="15"/>
  <c r="G55" i="15" s="1"/>
  <c r="D55" i="15"/>
  <c r="E55" i="15"/>
  <c r="F55" i="15"/>
  <c r="B56" i="15"/>
  <c r="G56" i="15" s="1"/>
  <c r="C56" i="15"/>
  <c r="D56" i="15"/>
  <c r="E56" i="15"/>
  <c r="F56" i="15"/>
  <c r="B57" i="15"/>
  <c r="C57" i="15"/>
  <c r="D57" i="15"/>
  <c r="E57" i="15"/>
  <c r="F57" i="15"/>
  <c r="B58" i="15"/>
  <c r="C58" i="15"/>
  <c r="D58" i="15"/>
  <c r="E58" i="15"/>
  <c r="F58" i="15"/>
  <c r="B59" i="15"/>
  <c r="G59" i="15" s="1"/>
  <c r="C59" i="15"/>
  <c r="D59" i="15"/>
  <c r="E59" i="15"/>
  <c r="F59" i="15"/>
  <c r="B60" i="15"/>
  <c r="G60" i="15" s="1"/>
  <c r="C60" i="15"/>
  <c r="D60" i="15"/>
  <c r="E60" i="15"/>
  <c r="F60" i="15"/>
  <c r="B61" i="15"/>
  <c r="C61" i="15"/>
  <c r="D61" i="15"/>
  <c r="E61" i="15"/>
  <c r="F61" i="15"/>
  <c r="B62" i="15"/>
  <c r="C62" i="15"/>
  <c r="G62" i="15" s="1"/>
  <c r="D62" i="15"/>
  <c r="E62" i="15"/>
  <c r="F62" i="15"/>
  <c r="B63" i="15"/>
  <c r="C63" i="15"/>
  <c r="G63" i="15" s="1"/>
  <c r="D63" i="15"/>
  <c r="E63" i="15"/>
  <c r="F63" i="15"/>
  <c r="B64" i="15"/>
  <c r="G64" i="15" s="1"/>
  <c r="C64" i="15"/>
  <c r="D64" i="15"/>
  <c r="E64" i="15"/>
  <c r="F64" i="15"/>
  <c r="B65" i="15"/>
  <c r="C65" i="15"/>
  <c r="D65" i="15"/>
  <c r="E65" i="15"/>
  <c r="F65" i="15"/>
  <c r="B66" i="15"/>
  <c r="C66" i="15"/>
  <c r="D66" i="15"/>
  <c r="E66" i="15"/>
  <c r="F66" i="15"/>
  <c r="B67" i="15"/>
  <c r="G67" i="15" s="1"/>
  <c r="C67" i="15"/>
  <c r="D67" i="15"/>
  <c r="E67" i="15"/>
  <c r="F67" i="15"/>
  <c r="B68" i="15"/>
  <c r="G68" i="15" s="1"/>
  <c r="C68" i="15"/>
  <c r="D68" i="15"/>
  <c r="E68" i="15"/>
  <c r="F68" i="15"/>
  <c r="B69" i="15"/>
  <c r="C69" i="15"/>
  <c r="D69" i="15"/>
  <c r="E69" i="15"/>
  <c r="F69" i="15"/>
  <c r="B70" i="15"/>
  <c r="C70" i="15"/>
  <c r="G70" i="15" s="1"/>
  <c r="D70" i="15"/>
  <c r="E70" i="15"/>
  <c r="F70" i="15"/>
  <c r="B71" i="15"/>
  <c r="C71" i="15"/>
  <c r="G71" i="15" s="1"/>
  <c r="D71" i="15"/>
  <c r="E71" i="15"/>
  <c r="F71" i="15"/>
  <c r="B72" i="15"/>
  <c r="G72" i="15" s="1"/>
  <c r="C72" i="15"/>
  <c r="D72" i="15"/>
  <c r="E72" i="15"/>
  <c r="F72" i="15"/>
  <c r="B73" i="15"/>
  <c r="C73" i="15"/>
  <c r="D73" i="15"/>
  <c r="E73" i="15"/>
  <c r="F73" i="15"/>
  <c r="B74" i="15"/>
  <c r="C74" i="15"/>
  <c r="D74" i="15"/>
  <c r="E74" i="15"/>
  <c r="F74" i="15"/>
  <c r="B75" i="15"/>
  <c r="G75" i="15" s="1"/>
  <c r="C75" i="15"/>
  <c r="D75" i="15"/>
  <c r="E75" i="15"/>
  <c r="F75" i="15"/>
  <c r="B76" i="15"/>
  <c r="G76" i="15" s="1"/>
  <c r="C76" i="15"/>
  <c r="D76" i="15"/>
  <c r="E76" i="15"/>
  <c r="F76" i="15"/>
  <c r="B77" i="15"/>
  <c r="C77" i="15"/>
  <c r="D77" i="15"/>
  <c r="E77" i="15"/>
  <c r="F77" i="15"/>
  <c r="B78" i="15"/>
  <c r="C78" i="15"/>
  <c r="G78" i="15" s="1"/>
  <c r="D78" i="15"/>
  <c r="E78" i="15"/>
  <c r="F78" i="15"/>
  <c r="B79" i="15"/>
  <c r="C79" i="15"/>
  <c r="G79" i="15" s="1"/>
  <c r="D79" i="15"/>
  <c r="E79" i="15"/>
  <c r="F79" i="15"/>
  <c r="B80" i="15"/>
  <c r="G80" i="15" s="1"/>
  <c r="C80" i="15"/>
  <c r="D80" i="15"/>
  <c r="E80" i="15"/>
  <c r="F80" i="15"/>
  <c r="B81" i="15"/>
  <c r="C81" i="15"/>
  <c r="D81" i="15"/>
  <c r="E81" i="15"/>
  <c r="F81" i="15"/>
  <c r="B82" i="15"/>
  <c r="C82" i="15"/>
  <c r="D82" i="15"/>
  <c r="E82" i="15"/>
  <c r="F82" i="15"/>
  <c r="B83" i="15"/>
  <c r="G83" i="15" s="1"/>
  <c r="C83" i="15"/>
  <c r="D83" i="15"/>
  <c r="E83" i="15"/>
  <c r="F83" i="15"/>
  <c r="B84" i="15"/>
  <c r="G84" i="15" s="1"/>
  <c r="C84" i="15"/>
  <c r="D84" i="15"/>
  <c r="E84" i="15"/>
  <c r="F84" i="15"/>
  <c r="B85" i="15"/>
  <c r="C85" i="15"/>
  <c r="D85" i="15"/>
  <c r="E85" i="15"/>
  <c r="F85" i="15"/>
  <c r="B86" i="15"/>
  <c r="C86" i="15"/>
  <c r="G86" i="15" s="1"/>
  <c r="D86" i="15"/>
  <c r="E86" i="15"/>
  <c r="F86" i="15"/>
  <c r="B87" i="15"/>
  <c r="C87" i="15"/>
  <c r="G87" i="15" s="1"/>
  <c r="D87" i="15"/>
  <c r="E87" i="15"/>
  <c r="F87" i="15"/>
  <c r="B88" i="15"/>
  <c r="G88" i="15" s="1"/>
  <c r="C88" i="15"/>
  <c r="D88" i="15"/>
  <c r="E88" i="15"/>
  <c r="F88" i="15"/>
  <c r="B89" i="15"/>
  <c r="C89" i="15"/>
  <c r="D89" i="15"/>
  <c r="E89" i="15"/>
  <c r="F89" i="15"/>
  <c r="B90" i="15"/>
  <c r="C90" i="15"/>
  <c r="D90" i="15"/>
  <c r="E90" i="15"/>
  <c r="F90" i="15"/>
  <c r="B91" i="15"/>
  <c r="G91" i="15" s="1"/>
  <c r="C91" i="15"/>
  <c r="D91" i="15"/>
  <c r="E91" i="15"/>
  <c r="F91" i="15"/>
  <c r="B92" i="15"/>
  <c r="G92" i="15" s="1"/>
  <c r="C92" i="15"/>
  <c r="D92" i="15"/>
  <c r="E92" i="15"/>
  <c r="F92" i="15"/>
  <c r="B93" i="15"/>
  <c r="C93" i="15"/>
  <c r="D93" i="15"/>
  <c r="E93" i="15"/>
  <c r="F93" i="15"/>
  <c r="B94" i="15"/>
  <c r="C94" i="15"/>
  <c r="G94" i="15" s="1"/>
  <c r="D94" i="15"/>
  <c r="E94" i="15"/>
  <c r="F94" i="15"/>
  <c r="B95" i="15"/>
  <c r="C95" i="15"/>
  <c r="G95" i="15" s="1"/>
  <c r="D95" i="15"/>
  <c r="E95" i="15"/>
  <c r="F95" i="15"/>
  <c r="B96" i="15"/>
  <c r="G96" i="15" s="1"/>
  <c r="C96" i="15"/>
  <c r="D96" i="15"/>
  <c r="E96" i="15"/>
  <c r="F96" i="15"/>
  <c r="B97" i="15"/>
  <c r="C97" i="15"/>
  <c r="D97" i="15"/>
  <c r="E97" i="15"/>
  <c r="F97" i="15"/>
  <c r="B98" i="15"/>
  <c r="C98" i="15"/>
  <c r="D98" i="15"/>
  <c r="E98" i="15"/>
  <c r="F98" i="15"/>
  <c r="B99" i="15"/>
  <c r="G99" i="15" s="1"/>
  <c r="C99" i="15"/>
  <c r="D99" i="15"/>
  <c r="E99" i="15"/>
  <c r="F99" i="15"/>
  <c r="B100" i="15"/>
  <c r="G100" i="15" s="1"/>
  <c r="C100" i="15"/>
  <c r="D100" i="15"/>
  <c r="E100" i="15"/>
  <c r="F100" i="15"/>
  <c r="B101" i="15"/>
  <c r="C101" i="15"/>
  <c r="D101" i="15"/>
  <c r="E101" i="15"/>
  <c r="F101" i="15"/>
  <c r="B102" i="15"/>
  <c r="C102" i="15"/>
  <c r="G102" i="15" s="1"/>
  <c r="D102" i="15"/>
  <c r="E102" i="15"/>
  <c r="F102" i="15"/>
  <c r="C4" i="15"/>
  <c r="D4" i="15"/>
  <c r="E4" i="15"/>
  <c r="F4" i="15"/>
  <c r="B4" i="15"/>
  <c r="B5" i="1"/>
  <c r="C5" i="1"/>
  <c r="D5" i="1"/>
  <c r="E5" i="1"/>
  <c r="F5" i="1"/>
  <c r="B6" i="1"/>
  <c r="C6" i="1"/>
  <c r="D6" i="1"/>
  <c r="E6" i="1"/>
  <c r="F6" i="1"/>
  <c r="C4" i="1"/>
  <c r="D4" i="1"/>
  <c r="E4" i="1"/>
  <c r="F4" i="1"/>
  <c r="B4" i="1"/>
  <c r="G101" i="15"/>
  <c r="G98" i="15"/>
  <c r="G97" i="15"/>
  <c r="G93" i="15"/>
  <c r="G90" i="15"/>
  <c r="G89" i="15"/>
  <c r="G85" i="15"/>
  <c r="G82" i="15"/>
  <c r="G81" i="15"/>
  <c r="G77" i="15"/>
  <c r="G74" i="15"/>
  <c r="G73" i="15"/>
  <c r="G69" i="15"/>
  <c r="G66" i="15"/>
  <c r="G65" i="15"/>
  <c r="G61" i="15"/>
  <c r="G58" i="15"/>
  <c r="G57" i="15"/>
  <c r="G53" i="15"/>
  <c r="G50" i="15"/>
  <c r="G49" i="15"/>
  <c r="G45" i="15"/>
  <c r="G42" i="15"/>
  <c r="G41" i="15"/>
  <c r="G37" i="15"/>
  <c r="G34" i="15"/>
  <c r="G33" i="15"/>
  <c r="G29" i="15"/>
  <c r="G26" i="15"/>
  <c r="G25" i="15"/>
  <c r="G21" i="15"/>
  <c r="G18" i="15"/>
  <c r="G17" i="15"/>
  <c r="G13" i="15"/>
  <c r="G10" i="15"/>
  <c r="G9" i="15"/>
  <c r="G5" i="15"/>
  <c r="O8" i="22" l="1"/>
  <c r="L6" i="22"/>
  <c r="K7" i="22"/>
  <c r="L7" i="22"/>
  <c r="O5" i="22"/>
  <c r="O10" i="22"/>
  <c r="N5" i="22"/>
  <c r="L5" i="22"/>
  <c r="N6" i="22"/>
  <c r="L10" i="22"/>
  <c r="M10" i="22"/>
  <c r="N10" i="22"/>
  <c r="M8" i="22"/>
  <c r="K8" i="22"/>
  <c r="K10" i="22"/>
  <c r="K4" i="22"/>
  <c r="O6" i="22"/>
  <c r="M7" i="22"/>
  <c r="N7" i="22"/>
  <c r="M4" i="22"/>
  <c r="O7" i="22"/>
  <c r="K9" i="22"/>
  <c r="L9" i="22"/>
  <c r="O4" i="22"/>
  <c r="M5" i="22"/>
  <c r="K6" i="22"/>
  <c r="M9" i="22"/>
  <c r="N9" i="22"/>
  <c r="N9" i="16"/>
  <c r="K7" i="16"/>
  <c r="O10" i="16"/>
  <c r="K4" i="16"/>
  <c r="N8" i="16"/>
  <c r="O9" i="16"/>
  <c r="K10" i="16"/>
  <c r="L6" i="16"/>
  <c r="O8" i="16"/>
  <c r="M5" i="16"/>
  <c r="N10" i="16"/>
  <c r="L7" i="16"/>
  <c r="L5" i="16"/>
  <c r="M9" i="16"/>
  <c r="L8" i="16"/>
  <c r="M6" i="16"/>
  <c r="G4" i="15"/>
  <c r="O6" i="16"/>
  <c r="M7" i="16"/>
  <c r="K8" i="16"/>
  <c r="N7" i="16"/>
  <c r="O7" i="16"/>
  <c r="K9" i="16"/>
  <c r="L9" i="16"/>
  <c r="K6" i="16"/>
  <c r="N5" i="16"/>
  <c r="O5" i="16"/>
  <c r="D4" i="5" l="1"/>
  <c r="E4" i="5"/>
  <c r="F4" i="5"/>
  <c r="G4" i="5"/>
  <c r="C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M9" i="5" s="1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C4" i="4"/>
  <c r="D4" i="4"/>
  <c r="E4" i="4"/>
  <c r="F4" i="4"/>
  <c r="B4" i="4"/>
  <c r="M5" i="5" l="1"/>
  <c r="O6" i="5"/>
  <c r="L9" i="5"/>
  <c r="K7" i="5"/>
  <c r="O10" i="5"/>
  <c r="L5" i="5"/>
  <c r="N6" i="5"/>
  <c r="M6" i="5"/>
  <c r="M10" i="5"/>
  <c r="O8" i="5"/>
  <c r="L6" i="5"/>
  <c r="N10" i="5"/>
  <c r="O4" i="5"/>
  <c r="L10" i="5"/>
  <c r="N8" i="5"/>
  <c r="K6" i="5"/>
  <c r="K4" i="5"/>
  <c r="K5" i="5"/>
  <c r="O7" i="5"/>
  <c r="N4" i="5"/>
  <c r="K10" i="5"/>
  <c r="M8" i="5"/>
  <c r="L7" i="5"/>
  <c r="O9" i="5"/>
  <c r="N7" i="5"/>
  <c r="M4" i="5"/>
  <c r="O5" i="5"/>
  <c r="L8" i="5"/>
  <c r="K9" i="5"/>
  <c r="N9" i="5"/>
  <c r="M7" i="5"/>
  <c r="L4" i="5"/>
  <c r="N5" i="5"/>
  <c r="K8" i="5"/>
  <c r="G96" i="4"/>
  <c r="G88" i="4"/>
  <c r="G80" i="4"/>
  <c r="G72" i="4"/>
  <c r="G64" i="4"/>
  <c r="G56" i="4"/>
  <c r="G48" i="4"/>
  <c r="G40" i="4"/>
  <c r="G32" i="4"/>
  <c r="G24" i="4"/>
  <c r="G16" i="4"/>
  <c r="G8" i="4"/>
  <c r="G4" i="4"/>
  <c r="G10" i="4"/>
  <c r="G83" i="4"/>
  <c r="G75" i="4"/>
  <c r="G67" i="4"/>
  <c r="G59" i="4"/>
  <c r="G51" i="4"/>
  <c r="G43" i="4"/>
  <c r="G35" i="4"/>
  <c r="G27" i="4"/>
  <c r="G19" i="4"/>
  <c r="G11" i="4"/>
  <c r="G99" i="4"/>
  <c r="G86" i="4"/>
  <c r="G78" i="4"/>
  <c r="G70" i="4"/>
  <c r="G62" i="4"/>
  <c r="G54" i="4"/>
  <c r="G46" i="4"/>
  <c r="G38" i="4"/>
  <c r="G30" i="4"/>
  <c r="G22" i="4"/>
  <c r="G14" i="4"/>
  <c r="G6" i="4"/>
  <c r="G94" i="4"/>
  <c r="G97" i="4"/>
  <c r="G89" i="4"/>
  <c r="G81" i="4"/>
  <c r="G73" i="4"/>
  <c r="G65" i="4"/>
  <c r="G57" i="4"/>
  <c r="G49" i="4"/>
  <c r="G41" i="4"/>
  <c r="G33" i="4"/>
  <c r="G25" i="4"/>
  <c r="G17" i="4"/>
  <c r="G9" i="4"/>
  <c r="G100" i="4"/>
  <c r="G92" i="4"/>
  <c r="G84" i="4"/>
  <c r="G76" i="4"/>
  <c r="G68" i="4"/>
  <c r="G60" i="4"/>
  <c r="G52" i="4"/>
  <c r="G44" i="4"/>
  <c r="G36" i="4"/>
  <c r="G28" i="4"/>
  <c r="G20" i="4"/>
  <c r="G12" i="4"/>
  <c r="G91" i="4"/>
  <c r="G95" i="4"/>
  <c r="G87" i="4"/>
  <c r="G79" i="4"/>
  <c r="G71" i="4"/>
  <c r="G63" i="4"/>
  <c r="G55" i="4"/>
  <c r="G47" i="4"/>
  <c r="G39" i="4"/>
  <c r="G31" i="4"/>
  <c r="G23" i="4"/>
  <c r="G15" i="4"/>
  <c r="G7" i="4"/>
  <c r="G98" i="4"/>
  <c r="G90" i="4"/>
  <c r="G82" i="4"/>
  <c r="G74" i="4"/>
  <c r="G66" i="4"/>
  <c r="G58" i="4"/>
  <c r="G50" i="4"/>
  <c r="G42" i="4"/>
  <c r="G34" i="4"/>
  <c r="G26" i="4"/>
  <c r="G18" i="4"/>
  <c r="G102" i="4"/>
  <c r="G101" i="4"/>
  <c r="G93" i="4"/>
  <c r="G85" i="4"/>
  <c r="G77" i="4"/>
  <c r="G69" i="4"/>
  <c r="G61" i="4"/>
  <c r="G53" i="4"/>
  <c r="G45" i="4"/>
  <c r="G37" i="4"/>
  <c r="G29" i="4"/>
  <c r="G21" i="4"/>
  <c r="G13" i="4"/>
  <c r="G5" i="4"/>
</calcChain>
</file>

<file path=xl/sharedStrings.xml><?xml version="1.0" encoding="utf-8"?>
<sst xmlns="http://schemas.openxmlformats.org/spreadsheetml/2006/main" count="1935" uniqueCount="154">
  <si>
    <t>RecipientName</t>
  </si>
  <si>
    <t>Kenya</t>
  </si>
  <si>
    <t>Uganda</t>
  </si>
  <si>
    <t>Zambia</t>
  </si>
  <si>
    <t>DonorName</t>
  </si>
  <si>
    <t>Adaptation Fund</t>
  </si>
  <si>
    <t>African Development Bank</t>
  </si>
  <si>
    <t>African Development Fund</t>
  </si>
  <si>
    <t>Arab Bank for Economic Development in Africa</t>
  </si>
  <si>
    <t>Arcus Foundation</t>
  </si>
  <si>
    <t>Australia</t>
  </si>
  <si>
    <t>Austria</t>
  </si>
  <si>
    <t>Belgium</t>
  </si>
  <si>
    <t>Bill &amp; Melinda Gates Foundation</t>
  </si>
  <si>
    <t>Canada</t>
  </si>
  <si>
    <t>Central Emergency Response Fund</t>
  </si>
  <si>
    <t>Charity Projects Ltd (Comic Relief)</t>
  </si>
  <si>
    <t>Children's Investment Fund Foundation</t>
  </si>
  <si>
    <t>Citi Foundation</t>
  </si>
  <si>
    <t>Climate Investment Funds</t>
  </si>
  <si>
    <t>Conrad N. Hilton Foundation</t>
  </si>
  <si>
    <t>Croatia</t>
  </si>
  <si>
    <t>Czech Republic</t>
  </si>
  <si>
    <t>David &amp; Lucile Packard Foundation</t>
  </si>
  <si>
    <t>Denmark</t>
  </si>
  <si>
    <t>Dutch Postcode Lottery</t>
  </si>
  <si>
    <t>EU Institutions</t>
  </si>
  <si>
    <t>Estonia</t>
  </si>
  <si>
    <t>Finland</t>
  </si>
  <si>
    <t>Food and Agriculture Organisation</t>
  </si>
  <si>
    <t>Ford Foundation</t>
  </si>
  <si>
    <t>France</t>
  </si>
  <si>
    <t>Gatsby Charitable Foundation</t>
  </si>
  <si>
    <t>Germany</t>
  </si>
  <si>
    <t>Global Alliance for Vaccines and Immunization</t>
  </si>
  <si>
    <t>Global Environment Facility</t>
  </si>
  <si>
    <t>Global Fund</t>
  </si>
  <si>
    <t>Global Green Growth Institute</t>
  </si>
  <si>
    <t>Grameen Crédit Agricole Foundation</t>
  </si>
  <si>
    <t>Greece</t>
  </si>
  <si>
    <t>Green Climate Fund</t>
  </si>
  <si>
    <t>H&amp;M Foundation</t>
  </si>
  <si>
    <t>Hungary</t>
  </si>
  <si>
    <t>IFAD</t>
  </si>
  <si>
    <t>IKEA Foundation</t>
  </si>
  <si>
    <t>IMF (Concessional Trust Funds)</t>
  </si>
  <si>
    <t>Iceland</t>
  </si>
  <si>
    <t>International Atomic Energy Agency</t>
  </si>
  <si>
    <t>International Development Association</t>
  </si>
  <si>
    <t>International Labour Organisation</t>
  </si>
  <si>
    <t>Ireland</t>
  </si>
  <si>
    <t>Islamic Development Bank</t>
  </si>
  <si>
    <t>Israel</t>
  </si>
  <si>
    <t>Italy</t>
  </si>
  <si>
    <t>Jacobs Foundation</t>
  </si>
  <si>
    <t>Japan</t>
  </si>
  <si>
    <t>John D. &amp; Catherine T. MacArthur Foundation</t>
  </si>
  <si>
    <t>Korea</t>
  </si>
  <si>
    <t>Kuwait</t>
  </si>
  <si>
    <t>LEGO Foundation</t>
  </si>
  <si>
    <t>Laudes Foundation</t>
  </si>
  <si>
    <t>Luxembourg</t>
  </si>
  <si>
    <t>MAVA Foundation</t>
  </si>
  <si>
    <t>Malta</t>
  </si>
  <si>
    <t>Margaret A. Cargill Foundation</t>
  </si>
  <si>
    <t>MasterCard Foundation</t>
  </si>
  <si>
    <t>McKnight Foundation</t>
  </si>
  <si>
    <t>Netherlands</t>
  </si>
  <si>
    <t>New Zealand</t>
  </si>
  <si>
    <t>Nordic Development Fund</t>
  </si>
  <si>
    <t>Norway</t>
  </si>
  <si>
    <t>OPEC Fund for International Development</t>
  </si>
  <si>
    <t>Oak Foundation</t>
  </si>
  <si>
    <t>Omidyar Network Fund, Inc.</t>
  </si>
  <si>
    <t>People's Postcode Lottery</t>
  </si>
  <si>
    <t>Poland</t>
  </si>
  <si>
    <t>Portugal</t>
  </si>
  <si>
    <t>Qatar</t>
  </si>
  <si>
    <t>Rockefeller Foundation</t>
  </si>
  <si>
    <t>Romania</t>
  </si>
  <si>
    <t>Russia</t>
  </si>
  <si>
    <t>Saudi Arabia</t>
  </si>
  <si>
    <t>Slovak Republic</t>
  </si>
  <si>
    <t>Slovenia</t>
  </si>
  <si>
    <t>Spain</t>
  </si>
  <si>
    <t>Sweden</t>
  </si>
  <si>
    <t>Swedish Postcode Lottery</t>
  </si>
  <si>
    <t>Switzerland</t>
  </si>
  <si>
    <t>Thailand</t>
  </si>
  <si>
    <t>Turkey</t>
  </si>
  <si>
    <t>UN Peacebuilding Fund</t>
  </si>
  <si>
    <t>UNAIDS</t>
  </si>
  <si>
    <t>UNDP</t>
  </si>
  <si>
    <t>UNFPA</t>
  </si>
  <si>
    <t>UNHCR</t>
  </si>
  <si>
    <t>UNICEF</t>
  </si>
  <si>
    <t>United Arab Emirates</t>
  </si>
  <si>
    <t>United Kingdom</t>
  </si>
  <si>
    <t>United States</t>
  </si>
  <si>
    <t>WFP</t>
  </si>
  <si>
    <t>Wellcome Trust</t>
  </si>
  <si>
    <t>William &amp; Flora Hewlett Foundation</t>
  </si>
  <si>
    <t>World Diabetes Foundation</t>
  </si>
  <si>
    <t>World Health Organisation</t>
  </si>
  <si>
    <t>Total</t>
  </si>
  <si>
    <t>Figure 1 - Overall</t>
  </si>
  <si>
    <t>Hardcoded figures for chart</t>
  </si>
  <si>
    <t>Figure 2 - Donors</t>
  </si>
  <si>
    <t>ParentChannelName</t>
  </si>
  <si>
    <t xml:space="preserve">Developing country-based NGO </t>
  </si>
  <si>
    <t>Donor Government</t>
  </si>
  <si>
    <t>Donor country-based NGO</t>
  </si>
  <si>
    <t>European Union Institution (EU)</t>
  </si>
  <si>
    <t>INTERNATIONAL NGO</t>
  </si>
  <si>
    <t>International Monetary Fund (IMF)</t>
  </si>
  <si>
    <t>MULTILATERAL ORGANISATIONS</t>
  </si>
  <si>
    <t xml:space="preserve">NON-GOVERNMENTAL ORGANISATIONS (NGOs) AND CIVIL SOCIETY </t>
  </si>
  <si>
    <t>Network</t>
  </si>
  <si>
    <t>Other</t>
  </si>
  <si>
    <t>Other multilateral institution</t>
  </si>
  <si>
    <t>PUBLIC SECTOR INSTITUTIONS</t>
  </si>
  <si>
    <t>PUBLIC-PRIVATE PARTNERSHIPS (PPPs) and NETWORKS</t>
  </si>
  <si>
    <t>Private sector in provider country</t>
  </si>
  <si>
    <t>Private sector in recipient country</t>
  </si>
  <si>
    <t>Private sector in third country</t>
  </si>
  <si>
    <t>Private sector institution</t>
  </si>
  <si>
    <t>Public-Private Partnership (PPP)</t>
  </si>
  <si>
    <t>Recipient Government</t>
  </si>
  <si>
    <t>Regional Development Bank</t>
  </si>
  <si>
    <t>Third Country Government (Delegated co-operation)</t>
  </si>
  <si>
    <t>United Nations agency, fund or commission (UN)</t>
  </si>
  <si>
    <t>University, college or other teaching institution, research institute or thinkâ€‘tank</t>
  </si>
  <si>
    <t>World Bank Group (WB)</t>
  </si>
  <si>
    <t>World Trade Organisation</t>
  </si>
  <si>
    <t>Category</t>
  </si>
  <si>
    <t>International NGO</t>
  </si>
  <si>
    <t>Donor-country-based NGO</t>
  </si>
  <si>
    <t>Developing-country-based NGO</t>
  </si>
  <si>
    <t>Other NGO</t>
  </si>
  <si>
    <t>Donor government</t>
  </si>
  <si>
    <t>Recipient government</t>
  </si>
  <si>
    <t>Other non-NGO channel</t>
  </si>
  <si>
    <t>Figure 3 - Channels</t>
  </si>
  <si>
    <t>Figure 4 - Disability overall</t>
  </si>
  <si>
    <t>Figure 9 - Psych channels</t>
  </si>
  <si>
    <t>Figure 8 - Psych donors</t>
  </si>
  <si>
    <t>Figure 7 - Psych overall</t>
  </si>
  <si>
    <t>Figure 5 - Disability donors</t>
  </si>
  <si>
    <t>Figure 6 - Disability channels</t>
  </si>
  <si>
    <t>Percentage increase (2015-2019)</t>
  </si>
  <si>
    <t>relevance</t>
  </si>
  <si>
    <t>Principal</t>
  </si>
  <si>
    <t>Significant</t>
  </si>
  <si>
    <t>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</si>
</sst>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7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3" fillId="0" borderId="1" xfId="0" applyFont="1" applyBorder="1"/>
    <xf numFmtId="165" fontId="0" fillId="0" borderId="0" xfId="2" applyNumberFormat="1" applyFont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0" fillId="0" borderId="0" xfId="0" applyFont="1"/>
    <xf numFmtId="165" fontId="1" fillId="0" borderId="0" xfId="2" applyNumberFormat="1" applyFont="1"/>
    <xf numFmtId="0" fontId="0" fillId="0" borderId="1" xfId="0" applyFont="1" applyBorder="1"/>
    <xf numFmtId="165" fontId="1" fillId="0" borderId="1" xfId="2" applyNumberFormat="1" applyFont="1" applyBorder="1"/>
    <xf numFmtId="0" fontId="0" fillId="0" borderId="0" xfId="0" applyFont="1" applyAlignment="1">
      <alignment wrapText="1"/>
    </xf>
    <xf numFmtId="174" fontId="0" fillId="0" borderId="0" xfId="0" applyNumberForma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1 - Overall'!$A$4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1 - Overall'!$B$3:$F$3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1 - Overall'!$B$4:$F$4</c:f>
              <c:numCache>
                <c:formatCode>General</c:formatCode>
                <c:ptCount val="5"/>
                <c:pt idx="0">
                  <c:v>2973.1853675806101</c:v>
                </c:pt>
                <c:pt idx="1">
                  <c:v>2781.1304765959198</c:v>
                </c:pt>
                <c:pt idx="2">
                  <c:v>3182.0292936013898</c:v>
                </c:pt>
                <c:pt idx="3">
                  <c:v>3140.8796546681101</c:v>
                </c:pt>
                <c:pt idx="4">
                  <c:v>3880.59398931635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8-4A7A-BEFF-2493BF6CBE60}"/>
            </c:ext>
          </c:extLst>
        </c:ser>
        <c:ser>
          <c:idx val="2"/>
          <c:order val="1"/>
          <c:tx>
            <c:strRef>
              <c:f>'Figure 1 - Overall'!$A$5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1 - Overall'!$B$3:$F$3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1 - Overall'!$B$5:$F$5</c:f>
              <c:numCache>
                <c:formatCode>General</c:formatCode>
                <c:ptCount val="5"/>
                <c:pt idx="0">
                  <c:v>1833.8126087170499</c:v>
                </c:pt>
                <c:pt idx="1">
                  <c:v>1971.16915658638</c:v>
                </c:pt>
                <c:pt idx="2">
                  <c:v>2257.3176875592799</c:v>
                </c:pt>
                <c:pt idx="3">
                  <c:v>2159.98354836214</c:v>
                </c:pt>
                <c:pt idx="4">
                  <c:v>2367.1519716139501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8-4A7A-BEFF-2493BF6CBE60}"/>
            </c:ext>
          </c:extLst>
        </c:ser>
        <c:ser>
          <c:idx val="3"/>
          <c:order val="2"/>
          <c:tx>
            <c:strRef>
              <c:f>'Figure 1 - Overall'!$A$6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1 - Overall'!$B$3:$F$3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1 - Overall'!$B$6:$F$6</c:f>
              <c:numCache>
                <c:formatCode>General</c:formatCode>
                <c:ptCount val="5"/>
                <c:pt idx="0">
                  <c:v>950.94179961679902</c:v>
                </c:pt>
                <c:pt idx="1">
                  <c:v>1135.20257684073</c:v>
                </c:pt>
                <c:pt idx="2">
                  <c:v>1215.328648849</c:v>
                </c:pt>
                <c:pt idx="3">
                  <c:v>1137.9123448963701</c:v>
                </c:pt>
                <c:pt idx="4">
                  <c:v>1064.14328769964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8-4A7A-BEFF-2493BF6CBE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2503472"/>
        <c:axId val="1202493904"/>
      </c:lineChart>
      <c:catAx>
        <c:axId val="12025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93904"/>
        <c:crosses val="autoZero"/>
        <c:auto val="1"/>
        <c:lblAlgn val="ctr"/>
        <c:lblOffset val="100"/>
        <c:noMultiLvlLbl val="0"/>
      </c:catAx>
      <c:valAx>
        <c:axId val="12024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Aid</a:t>
                </a:r>
                <a:r>
                  <a:rPr lang="en-GB" baseline="0"/>
                  <a:t> disbursemnts, $USm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'Figure 7 - Psych overall'!$A$4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7 - Psych overall'!$B$3:$F$3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7 - Psych overall'!$B$4:$F$4</c:f>
              <c:numCache>
                <c:formatCode>General</c:formatCode>
                <c:ptCount val="5"/>
                <c:pt idx="0">
                  <c:v>0.41126760000000001</c:v>
                </c:pt>
                <c:pt idx="1">
                  <c:v>1.15148805</c:v>
                </c:pt>
                <c:pt idx="2">
                  <c:v>1.78684413</c:v>
                </c:pt>
                <c:pt idx="3">
                  <c:v>4.3120108999999998</c:v>
                </c:pt>
                <c:pt idx="4">
                  <c:v>1.7884095259999999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1-409B-8842-336AF2522851}"/>
            </c:ext>
          </c:extLst>
        </c:ser>
        <c:ser>
          <c:idx val="2"/>
          <c:order val="1"/>
          <c:tx>
            <c:strRef>
              <c:f>'Figure 7 - Psych overall'!$A$5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7 - Psych overall'!$B$3:$F$3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7 - Psych overall'!$B$5:$F$5</c:f>
              <c:numCache>
                <c:formatCode>General</c:formatCode>
                <c:ptCount val="5"/>
                <c:pt idx="0">
                  <c:v>7.0029610000000003E-3</c:v>
                </c:pt>
                <c:pt idx="1">
                  <c:v>0</c:v>
                </c:pt>
                <c:pt idx="2">
                  <c:v>0</c:v>
                </c:pt>
                <c:pt idx="3">
                  <c:v>2.6715149</c:v>
                </c:pt>
                <c:pt idx="4">
                  <c:v>4.7632058500000003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1-409B-8842-336AF2522851}"/>
            </c:ext>
          </c:extLst>
        </c:ser>
        <c:ser>
          <c:idx val="3"/>
          <c:order val="2"/>
          <c:tx>
            <c:strRef>
              <c:f>'Figure 7 - Psych overall'!$A$6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7 - Psych overall'!$B$3:$F$3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7 - Psych overall'!$B$6:$F$6</c:f>
              <c:numCache>
                <c:formatCode>General</c:formatCode>
                <c:ptCount val="5"/>
                <c:pt idx="0">
                  <c:v>1.38064E-3</c:v>
                </c:pt>
                <c:pt idx="1">
                  <c:v>0</c:v>
                </c:pt>
                <c:pt idx="2">
                  <c:v>0</c:v>
                </c:pt>
                <c:pt idx="3">
                  <c:v>2.1170036099999998</c:v>
                </c:pt>
                <c:pt idx="4">
                  <c:v>0.24635420999999999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1-409B-8842-336AF25228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2503472"/>
        <c:axId val="1202493904"/>
      </c:barChart>
      <c:catAx>
        <c:axId val="12025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93904"/>
        <c:crosses val="autoZero"/>
        <c:auto val="1"/>
        <c:lblAlgn val="ctr"/>
        <c:lblOffset val="100"/>
        <c:noMultiLvlLbl val="0"/>
      </c:catAx>
      <c:valAx>
        <c:axId val="12024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8 - Psych donors'!$J$3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8 - Psych donors'!$I$93:$I$102</c:f>
              <c:strCache>
                <c:ptCount val="10"/>
                <c:pt idx="0">
                  <c:v>Bill &amp; Melinda Gates Foundation</c:v>
                </c:pt>
                <c:pt idx="1">
                  <c:v>Conrad N. Hilton Foundation</c:v>
                </c:pt>
                <c:pt idx="2">
                  <c:v>Charity Projects Ltd (Comic Relief)</c:v>
                </c:pt>
                <c:pt idx="3">
                  <c:v>Germany</c:v>
                </c:pt>
                <c:pt idx="4">
                  <c:v>Finland</c:v>
                </c:pt>
                <c:pt idx="5">
                  <c:v>Belgium</c:v>
                </c:pt>
                <c:pt idx="6">
                  <c:v>Sweden</c:v>
                </c:pt>
                <c:pt idx="7">
                  <c:v>EU Institutions</c:v>
                </c:pt>
                <c:pt idx="8">
                  <c:v>Wellcome Trust</c:v>
                </c:pt>
                <c:pt idx="9">
                  <c:v>United States</c:v>
                </c:pt>
              </c:strCache>
            </c:strRef>
          </c:cat>
          <c:val>
            <c:numRef>
              <c:f>'Figure 8 - Psych donors'!$J$93:$J$102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7.8396800000000003E-2</c:v>
                </c:pt>
                <c:pt idx="4">
                  <c:v>2.9570099999999999E-4</c:v>
                </c:pt>
                <c:pt idx="5">
                  <c:v>0</c:v>
                </c:pt>
                <c:pt idx="6">
                  <c:v>6.7072599999999996E-3</c:v>
                </c:pt>
                <c:pt idx="7">
                  <c:v>0</c:v>
                </c:pt>
                <c:pt idx="8">
                  <c:v>0</c:v>
                </c:pt>
                <c:pt idx="9">
                  <c:v>0.30882300000000001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A-45D0-A4F7-ABAC1B2B9411}"/>
            </c:ext>
          </c:extLst>
        </c:ser>
        <c:ser>
          <c:idx val="1"/>
          <c:order val="1"/>
          <c:tx>
            <c:strRef>
              <c:f>'Figure 8 - Psych donors'!$K$3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8 - Psych donors'!$I$93:$I$102</c:f>
              <c:strCache>
                <c:ptCount val="10"/>
                <c:pt idx="0">
                  <c:v>Bill &amp; Melinda Gates Foundation</c:v>
                </c:pt>
                <c:pt idx="1">
                  <c:v>Conrad N. Hilton Foundation</c:v>
                </c:pt>
                <c:pt idx="2">
                  <c:v>Charity Projects Ltd (Comic Relief)</c:v>
                </c:pt>
                <c:pt idx="3">
                  <c:v>Germany</c:v>
                </c:pt>
                <c:pt idx="4">
                  <c:v>Finland</c:v>
                </c:pt>
                <c:pt idx="5">
                  <c:v>Belgium</c:v>
                </c:pt>
                <c:pt idx="6">
                  <c:v>Sweden</c:v>
                </c:pt>
                <c:pt idx="7">
                  <c:v>EU Institutions</c:v>
                </c:pt>
                <c:pt idx="8">
                  <c:v>Wellcome Trust</c:v>
                </c:pt>
                <c:pt idx="9">
                  <c:v>United States</c:v>
                </c:pt>
              </c:strCache>
            </c:strRef>
          </c:cat>
          <c:val>
            <c:numRef>
              <c:f>'Figure 8 - Psych donors'!$K$93:$K$102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0.1401965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1.0093249900000001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A-45D0-A4F7-ABAC1B2B9411}"/>
            </c:ext>
          </c:extLst>
        </c:ser>
        <c:ser>
          <c:idx val="2"/>
          <c:order val="2"/>
          <c:tx>
            <c:strRef>
              <c:f>'Figure 8 - Psych donors'!$L$3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8 - Psych donors'!$I$93:$I$102</c:f>
              <c:strCache>
                <c:ptCount val="10"/>
                <c:pt idx="0">
                  <c:v>Bill &amp; Melinda Gates Foundation</c:v>
                </c:pt>
                <c:pt idx="1">
                  <c:v>Conrad N. Hilton Foundation</c:v>
                </c:pt>
                <c:pt idx="2">
                  <c:v>Charity Projects Ltd (Comic Relief)</c:v>
                </c:pt>
                <c:pt idx="3">
                  <c:v>Germany</c:v>
                </c:pt>
                <c:pt idx="4">
                  <c:v>Finland</c:v>
                </c:pt>
                <c:pt idx="5">
                  <c:v>Belgium</c:v>
                </c:pt>
                <c:pt idx="6">
                  <c:v>Sweden</c:v>
                </c:pt>
                <c:pt idx="7">
                  <c:v>EU Institutions</c:v>
                </c:pt>
                <c:pt idx="8">
                  <c:v>Wellcome Trust</c:v>
                </c:pt>
                <c:pt idx="9">
                  <c:v>United States</c:v>
                </c:pt>
              </c:strCache>
            </c:strRef>
          </c:cat>
          <c:val>
            <c:numRef>
              <c:f>'Figure 8 - Psych donors'!$L$93:$L$102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8.7820229999999999E-2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1.6990239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A-45D0-A4F7-ABAC1B2B9411}"/>
            </c:ext>
          </c:extLst>
        </c:ser>
        <c:ser>
          <c:idx val="3"/>
          <c:order val="3"/>
          <c:tx>
            <c:strRef>
              <c:f>'Figure 8 - Psych donors'!$M$3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8 - Psych donors'!$I$93:$I$102</c:f>
              <c:strCache>
                <c:ptCount val="10"/>
                <c:pt idx="0">
                  <c:v>Bill &amp; Melinda Gates Foundation</c:v>
                </c:pt>
                <c:pt idx="1">
                  <c:v>Conrad N. Hilton Foundation</c:v>
                </c:pt>
                <c:pt idx="2">
                  <c:v>Charity Projects Ltd (Comic Relief)</c:v>
                </c:pt>
                <c:pt idx="3">
                  <c:v>Germany</c:v>
                </c:pt>
                <c:pt idx="4">
                  <c:v>Finland</c:v>
                </c:pt>
                <c:pt idx="5">
                  <c:v>Belgium</c:v>
                </c:pt>
                <c:pt idx="6">
                  <c:v>Sweden</c:v>
                </c:pt>
                <c:pt idx="7">
                  <c:v>EU Institutions</c:v>
                </c:pt>
                <c:pt idx="8">
                  <c:v>Wellcome Trust</c:v>
                </c:pt>
                <c:pt idx="9">
                  <c:v>United States</c:v>
                </c:pt>
              </c:strCache>
            </c:strRef>
          </c:cat>
          <c:val>
            <c:numRef>
              <c:f>'Figure 8 - Psych donors'!$M$93:$M$102</c:f>
              <c:numCache>
                <c:formatCode>General</c:formatCode>
                <c:ptCount val="10"/>
                <c:pt idx="0">
                  <c:v>0.2</c:v>
                </c:pt>
                <c:pt idx="1">
                  <c:v>0</c:v>
                </c:pt>
                <c:pt idx="2">
                  <c:v>0.13030900000000001</c:v>
                </c:pt>
                <c:pt idx="3">
                  <c:v>0.176207</c:v>
                </c:pt>
                <c:pt idx="4">
                  <c:v>0.32239089999999998</c:v>
                </c:pt>
                <c:pt idx="5">
                  <c:v>1.6523099999999999</c:v>
                </c:pt>
                <c:pt idx="6">
                  <c:v>2.0827599999999999</c:v>
                </c:pt>
                <c:pt idx="7">
                  <c:v>0.56650500000000004</c:v>
                </c:pt>
                <c:pt idx="8">
                  <c:v>9.8193900000000001E-2</c:v>
                </c:pt>
                <c:pt idx="9">
                  <c:v>3.8364500000000001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A-45D0-A4F7-ABAC1B2B9411}"/>
            </c:ext>
          </c:extLst>
        </c:ser>
        <c:ser>
          <c:idx val="4"/>
          <c:order val="4"/>
          <c:tx>
            <c:strRef>
              <c:f>'Figure 8 - Psych donors'!$N$3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8 - Psych donors'!$I$93:$I$102</c:f>
              <c:strCache>
                <c:ptCount val="10"/>
                <c:pt idx="0">
                  <c:v>Bill &amp; Melinda Gates Foundation</c:v>
                </c:pt>
                <c:pt idx="1">
                  <c:v>Conrad N. Hilton Foundation</c:v>
                </c:pt>
                <c:pt idx="2">
                  <c:v>Charity Projects Ltd (Comic Relief)</c:v>
                </c:pt>
                <c:pt idx="3">
                  <c:v>Germany</c:v>
                </c:pt>
                <c:pt idx="4">
                  <c:v>Finland</c:v>
                </c:pt>
                <c:pt idx="5">
                  <c:v>Belgium</c:v>
                </c:pt>
                <c:pt idx="6">
                  <c:v>Sweden</c:v>
                </c:pt>
                <c:pt idx="7">
                  <c:v>EU Institutions</c:v>
                </c:pt>
                <c:pt idx="8">
                  <c:v>Wellcome Trust</c:v>
                </c:pt>
                <c:pt idx="9">
                  <c:v>United States</c:v>
                </c:pt>
              </c:strCache>
            </c:strRef>
          </c:cat>
          <c:val>
            <c:numRef>
              <c:f>'Figure 8 - Psych donors'!$N$93:$N$102</c:f>
              <c:numCache>
                <c:formatCode>General</c:formatCode>
                <c:ptCount val="10"/>
                <c:pt idx="0">
                  <c:v>0</c:v>
                </c:pt>
                <c:pt idx="1">
                  <c:v>0.21762200000000001</c:v>
                </c:pt>
                <c:pt idx="2">
                  <c:v>0.26841654999999998</c:v>
                </c:pt>
                <c:pt idx="3">
                  <c:v>3.09194E-2</c:v>
                </c:pt>
                <c:pt idx="4">
                  <c:v>0.33799659999999998</c:v>
                </c:pt>
                <c:pt idx="5">
                  <c:v>0</c:v>
                </c:pt>
                <c:pt idx="6">
                  <c:v>0</c:v>
                </c:pt>
                <c:pt idx="7">
                  <c:v>1.6730400000000001</c:v>
                </c:pt>
                <c:pt idx="8">
                  <c:v>2.4852799999999999</c:v>
                </c:pt>
                <c:pt idx="9">
                  <c:v>1.672366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A-45D0-A4F7-ABAC1B2B9411}"/>
            </c:ext>
          </c:extLst>
        </c:ser>
        <c:ser>
          <c:idx val="5"/>
          <c:order val="5"/>
          <c:tx>
            <c:strRef>
              <c:f>'Figure 8 - Psych donors'!$O$3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8 - Psych donors'!$I$93:$I$102</c:f>
              <c:strCache>
                <c:ptCount val="10"/>
                <c:pt idx="0">
                  <c:v>Bill &amp; Melinda Gates Foundation</c:v>
                </c:pt>
                <c:pt idx="1">
                  <c:v>Conrad N. Hilton Foundation</c:v>
                </c:pt>
                <c:pt idx="2">
                  <c:v>Charity Projects Ltd (Comic Relief)</c:v>
                </c:pt>
                <c:pt idx="3">
                  <c:v>Germany</c:v>
                </c:pt>
                <c:pt idx="4">
                  <c:v>Finland</c:v>
                </c:pt>
                <c:pt idx="5">
                  <c:v>Belgium</c:v>
                </c:pt>
                <c:pt idx="6">
                  <c:v>Sweden</c:v>
                </c:pt>
                <c:pt idx="7">
                  <c:v>EU Institutions</c:v>
                </c:pt>
                <c:pt idx="8">
                  <c:v>Wellcome Trust</c:v>
                </c:pt>
                <c:pt idx="9">
                  <c:v>United States</c:v>
                </c:pt>
              </c:strCache>
            </c:strRef>
          </c:cat>
          <c:val>
            <c:numRef>
              <c:f>'Figure 8 - Psych donors'!$O$93:$O$102</c:f>
              <c:numCache>
                <c:formatCode>General</c:formatCode>
                <c:ptCount val="10"/>
                <c:pt idx="0">
                  <c:v>0.2</c:v>
                </c:pt>
                <c:pt idx="1">
                  <c:v>0.21762200000000001</c:v>
                </c:pt>
                <c:pt idx="2">
                  <c:v>0.39872554999999998</c:v>
                </c:pt>
                <c:pt idx="3">
                  <c:v>0.51353992999999998</c:v>
                </c:pt>
                <c:pt idx="4">
                  <c:v>0.66068320099999989</c:v>
                </c:pt>
                <c:pt idx="5">
                  <c:v>1.6523099999999999</c:v>
                </c:pt>
                <c:pt idx="6">
                  <c:v>2.0894672600000002</c:v>
                </c:pt>
                <c:pt idx="7">
                  <c:v>2.2395450000000001</c:v>
                </c:pt>
                <c:pt idx="8">
                  <c:v>2.5834739</c:v>
                </c:pt>
                <c:pt idx="9">
                  <c:v>8.5259878899999997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4A-45D0-A4F7-ABAC1B2B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408944"/>
        <c:axId val="1497385648"/>
      </c:barChart>
      <c:catAx>
        <c:axId val="149740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85648"/>
        <c:crosses val="autoZero"/>
        <c:auto val="1"/>
        <c:lblAlgn val="ctr"/>
        <c:lblOffset val="100"/>
        <c:noMultiLvlLbl val="0"/>
      </c:catAx>
      <c:valAx>
        <c:axId val="14973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636045494313"/>
          <c:y val="0.20327419654173601"/>
          <c:w val="0.81830193792147665"/>
          <c:h val="0.62965069620698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9 - Psych channels'!$J$4</c:f>
              <c:strCache>
                <c:ptCount val="1"/>
                <c:pt idx="0">
                  <c:v>International NGO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'Figure 9 - Psych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9 - Psych channels'!$K$4:$O$4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0.23992491448039127</c:v>
                </c:pt>
                <c:pt idx="4">
                  <c:v>4.3793754331162719E-2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0-4CEB-BD7D-CB11CCFD953A}"/>
            </c:ext>
          </c:extLst>
        </c:ser>
        <c:ser>
          <c:idx val="1"/>
          <c:order val="1"/>
          <c:tx>
            <c:strRef>
              <c:f>'Figure 9 - Psych channels'!$J$5</c:f>
              <c:strCache>
                <c:ptCount val="1"/>
                <c:pt idx="0">
                  <c:v>Donor-country-based NGO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'Figure 9 - Psych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9 - Psych channels'!$K$5:$O$5</c:f>
              <c:numCache>
                <c:formatCode>0.0%</c:formatCode>
                <c:ptCount val="5"/>
                <c:pt idx="0">
                  <c:v>0.93994635524741399</c:v>
                </c:pt>
                <c:pt idx="1">
                  <c:v>0.99829215769976942</c:v>
                </c:pt>
                <c:pt idx="2">
                  <c:v>1</c:v>
                </c:pt>
                <c:pt idx="3">
                  <c:v>0.73828998110683086</c:v>
                </c:pt>
                <c:pt idx="4">
                  <c:v>0.57898379452973325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0-4CEB-BD7D-CB11CCFD953A}"/>
            </c:ext>
          </c:extLst>
        </c:ser>
        <c:ser>
          <c:idx val="2"/>
          <c:order val="2"/>
          <c:tx>
            <c:strRef>
              <c:f>'Figure 9 - Psych channels'!$J$6</c:f>
              <c:strCache>
                <c:ptCount val="1"/>
                <c:pt idx="0">
                  <c:v>Developing-country-based NGO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'Figure 9 - Psych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9 - Psych channels'!$K$6:$O$6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1.1630936119931028E-2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0-4CEB-BD7D-CB11CCFD953A}"/>
            </c:ext>
          </c:extLst>
        </c:ser>
        <c:ser>
          <c:idx val="3"/>
          <c:order val="3"/>
          <c:tx>
            <c:strRef>
              <c:f>'Figure 9 - Psych channels'!$J$7</c:f>
              <c:strCache>
                <c:ptCount val="1"/>
                <c:pt idx="0">
                  <c:v>Other NGO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'Figure 9 - Psych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9 - Psych channels'!$K$7:$O$7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0-4CEB-BD7D-CB11CCFD953A}"/>
            </c:ext>
          </c:extLst>
        </c:ser>
        <c:ser>
          <c:idx val="4"/>
          <c:order val="4"/>
          <c:tx>
            <c:strRef>
              <c:f>'Figure 9 - Psych channels'!$J$8</c:f>
              <c:strCache>
                <c:ptCount val="1"/>
                <c:pt idx="0">
                  <c:v>Donor government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'Figure 9 - Psych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9 - Psych channels'!$K$8:$O$8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50-4CEB-BD7D-CB11CCFD953A}"/>
            </c:ext>
          </c:extLst>
        </c:ser>
        <c:ser>
          <c:idx val="5"/>
          <c:order val="5"/>
          <c:tx>
            <c:strRef>
              <c:f>'Figure 9 - Psych channels'!$J$9</c:f>
              <c:strCache>
                <c:ptCount val="1"/>
                <c:pt idx="0">
                  <c:v>Recipient government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'Figure 9 - Psych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9 - Psych channels'!$K$9:$O$9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50-4CEB-BD7D-CB11CCFD953A}"/>
            </c:ext>
          </c:extLst>
        </c:ser>
        <c:ser>
          <c:idx val="6"/>
          <c:order val="6"/>
          <c:tx>
            <c:strRef>
              <c:f>'Figure 9 - Psych channels'!$J$10</c:f>
              <c:strCache>
                <c:ptCount val="1"/>
                <c:pt idx="0">
                  <c:v>Other non-NGO channel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'Figure 9 - Psych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9 - Psych channels'!$K$10:$O$10</c:f>
              <c:numCache>
                <c:formatCode>0.0%</c:formatCode>
                <c:ptCount val="5"/>
                <c:pt idx="0">
                  <c:v>6.0053644752586073E-2</c:v>
                </c:pt>
                <c:pt idx="1">
                  <c:v>1.7078423002305583E-3</c:v>
                </c:pt>
                <c:pt idx="2">
                  <c:v>0</c:v>
                </c:pt>
                <c:pt idx="3">
                  <c:v>2.1785104412777961E-2</c:v>
                </c:pt>
                <c:pt idx="4">
                  <c:v>0.36559151501917292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0-4CEB-BD7D-CB11CCF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5061375"/>
        <c:axId val="115062207"/>
      </c:barChart>
      <c:catAx>
        <c:axId val="11506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207"/>
        <c:crosses val="autoZero"/>
        <c:auto val="1"/>
        <c:lblAlgn val="ctr"/>
        <c:lblOffset val="100"/>
        <c:noMultiLvlLbl val="0"/>
      </c:catAx>
      <c:valAx>
        <c:axId val="115062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342255000122103E-2"/>
          <c:y val="2.4132726193635674E-2"/>
          <c:w val="0.98039198584999454"/>
          <c:h val="0.12066553118283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5"/>
          <c:order val="5"/>
          <c:tx>
            <c:strRef>
              <c:f>'Figure 2 - Donors'!$O$3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2 - Donors'!$I$93:$I$102</c:f>
              <c:strCache>
                <c:ptCount val="10"/>
                <c:pt idx="0">
                  <c:v>France</c:v>
                </c:pt>
                <c:pt idx="1">
                  <c:v>Sweden</c:v>
                </c:pt>
                <c:pt idx="2">
                  <c:v>Germany</c:v>
                </c:pt>
                <c:pt idx="3">
                  <c:v>Japan</c:v>
                </c:pt>
                <c:pt idx="4">
                  <c:v>African Development Fund</c:v>
                </c:pt>
                <c:pt idx="5">
                  <c:v>EU Institutions</c:v>
                </c:pt>
                <c:pt idx="6">
                  <c:v>Global Fund</c:v>
                </c:pt>
                <c:pt idx="7">
                  <c:v>United Kingdom</c:v>
                </c:pt>
                <c:pt idx="8">
                  <c:v>International Development Association</c:v>
                </c:pt>
                <c:pt idx="9">
                  <c:v>United States</c:v>
                </c:pt>
              </c:strCache>
            </c:strRef>
          </c:cat>
          <c:val>
            <c:numRef>
              <c:f>'Figure 2 - Donors'!$O$93:$O$102</c:f>
              <c:numCache>
                <c:formatCode>General</c:formatCode>
                <c:ptCount val="10"/>
                <c:pt idx="0">
                  <c:v>802.94868342090001</c:v>
                </c:pt>
                <c:pt idx="1">
                  <c:v>834.81696058125908</c:v>
                </c:pt>
                <c:pt idx="2">
                  <c:v>975.38037801339999</c:v>
                </c:pt>
                <c:pt idx="3">
                  <c:v>1596.9677684791</c:v>
                </c:pt>
                <c:pt idx="4">
                  <c:v>1684.8203086200001</c:v>
                </c:pt>
                <c:pt idx="5">
                  <c:v>1775.0716702263003</c:v>
                </c:pt>
                <c:pt idx="6">
                  <c:v>1819.3236139999999</c:v>
                </c:pt>
                <c:pt idx="7">
                  <c:v>2158.7759409596802</c:v>
                </c:pt>
                <c:pt idx="8">
                  <c:v>5728.9123823542195</c:v>
                </c:pt>
                <c:pt idx="9">
                  <c:v>8756.2870935984538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5A-4255-A7B1-24DBF3BC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408944"/>
        <c:axId val="1497385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2 - Donors'!$J$3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2 - Donors'!$I$93:$I$102</c15:sqref>
                        </c15:formulaRef>
                      </c:ext>
                    </c:extLst>
                    <c:strCache>
                      <c:ptCount val="10"/>
                      <c:pt idx="0">
                        <c:v>France</c:v>
                      </c:pt>
                      <c:pt idx="1">
                        <c:v>Sweden</c:v>
                      </c:pt>
                      <c:pt idx="2">
                        <c:v>Germany</c:v>
                      </c:pt>
                      <c:pt idx="3">
                        <c:v>Japan</c:v>
                      </c:pt>
                      <c:pt idx="4">
                        <c:v>African Development Fund</c:v>
                      </c:pt>
                      <c:pt idx="5">
                        <c:v>EU Institutions</c:v>
                      </c:pt>
                      <c:pt idx="6">
                        <c:v>Global Fund</c:v>
                      </c:pt>
                      <c:pt idx="7">
                        <c:v>United Kingdom</c:v>
                      </c:pt>
                      <c:pt idx="8">
                        <c:v>International Development Association</c:v>
                      </c:pt>
                      <c:pt idx="9">
                        <c:v>United States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2 - Donors'!$J$93:$J$102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154.10719497600002</c:v>
                      </c:pt>
                      <c:pt idx="1">
                        <c:v>162.108589523559</c:v>
                      </c:pt>
                      <c:pt idx="2">
                        <c:v>171.72492718000001</c:v>
                      </c:pt>
                      <c:pt idx="3">
                        <c:v>348.65553897539996</c:v>
                      </c:pt>
                      <c:pt idx="4">
                        <c:v>456.86186820000006</c:v>
                      </c:pt>
                      <c:pt idx="5">
                        <c:v>362.72194173470001</c:v>
                      </c:pt>
                      <c:pt idx="6">
                        <c:v>277.66779400000001</c:v>
                      </c:pt>
                      <c:pt idx="7">
                        <c:v>471.13181767907997</c:v>
                      </c:pt>
                      <c:pt idx="8">
                        <c:v>803.69248749999997</c:v>
                      </c:pt>
                      <c:pt idx="9">
                        <c:v>1472.1335203430299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B5A-4255-A7B1-24DBF3BC5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Donors'!$K$3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Donors'!$I$93:$I$102</c15:sqref>
                        </c15:formulaRef>
                      </c:ext>
                    </c:extLst>
                    <c:strCache>
                      <c:ptCount val="10"/>
                      <c:pt idx="0">
                        <c:v>France</c:v>
                      </c:pt>
                      <c:pt idx="1">
                        <c:v>Sweden</c:v>
                      </c:pt>
                      <c:pt idx="2">
                        <c:v>Germany</c:v>
                      </c:pt>
                      <c:pt idx="3">
                        <c:v>Japan</c:v>
                      </c:pt>
                      <c:pt idx="4">
                        <c:v>African Development Fund</c:v>
                      </c:pt>
                      <c:pt idx="5">
                        <c:v>EU Institutions</c:v>
                      </c:pt>
                      <c:pt idx="6">
                        <c:v>Global Fund</c:v>
                      </c:pt>
                      <c:pt idx="7">
                        <c:v>United Kingdom</c:v>
                      </c:pt>
                      <c:pt idx="8">
                        <c:v>International Development Association</c:v>
                      </c:pt>
                      <c:pt idx="9">
                        <c:v>United States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2 - Donors'!$K$93:$K$102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155.843011276</c:v>
                      </c:pt>
                      <c:pt idx="1">
                        <c:v>146.58880946710002</c:v>
                      </c:pt>
                      <c:pt idx="2">
                        <c:v>176.29421438380001</c:v>
                      </c:pt>
                      <c:pt idx="3">
                        <c:v>265.88197362570003</c:v>
                      </c:pt>
                      <c:pt idx="4">
                        <c:v>382.79512541999998</c:v>
                      </c:pt>
                      <c:pt idx="5">
                        <c:v>387.20160192920002</c:v>
                      </c:pt>
                      <c:pt idx="6">
                        <c:v>411.81307999999996</c:v>
                      </c:pt>
                      <c:pt idx="7">
                        <c:v>419.75035316700001</c:v>
                      </c:pt>
                      <c:pt idx="8">
                        <c:v>764.68431786699989</c:v>
                      </c:pt>
                      <c:pt idx="9">
                        <c:v>1794.4290377616301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5A-4255-A7B1-24DBF3BC56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Donors'!$L$3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Donors'!$I$93:$I$102</c15:sqref>
                        </c15:formulaRef>
                      </c:ext>
                    </c:extLst>
                    <c:strCache>
                      <c:ptCount val="10"/>
                      <c:pt idx="0">
                        <c:v>France</c:v>
                      </c:pt>
                      <c:pt idx="1">
                        <c:v>Sweden</c:v>
                      </c:pt>
                      <c:pt idx="2">
                        <c:v>Germany</c:v>
                      </c:pt>
                      <c:pt idx="3">
                        <c:v>Japan</c:v>
                      </c:pt>
                      <c:pt idx="4">
                        <c:v>African Development Fund</c:v>
                      </c:pt>
                      <c:pt idx="5">
                        <c:v>EU Institutions</c:v>
                      </c:pt>
                      <c:pt idx="6">
                        <c:v>Global Fund</c:v>
                      </c:pt>
                      <c:pt idx="7">
                        <c:v>United Kingdom</c:v>
                      </c:pt>
                      <c:pt idx="8">
                        <c:v>International Development Association</c:v>
                      </c:pt>
                      <c:pt idx="9">
                        <c:v>United States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2 - Donors'!$L$93:$L$102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145.66191453499999</c:v>
                      </c:pt>
                      <c:pt idx="1">
                        <c:v>179.75408432700002</c:v>
                      </c:pt>
                      <c:pt idx="2">
                        <c:v>239.91838738860002</c:v>
                      </c:pt>
                      <c:pt idx="3">
                        <c:v>256.39477946899996</c:v>
                      </c:pt>
                      <c:pt idx="4">
                        <c:v>310.48682609999997</c:v>
                      </c:pt>
                      <c:pt idx="5">
                        <c:v>401.84553477899999</c:v>
                      </c:pt>
                      <c:pt idx="6">
                        <c:v>430.74585999999999</c:v>
                      </c:pt>
                      <c:pt idx="7">
                        <c:v>474.02923446900002</c:v>
                      </c:pt>
                      <c:pt idx="8">
                        <c:v>978.87541041999998</c:v>
                      </c:pt>
                      <c:pt idx="9">
                        <c:v>2048.4397780089998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B5A-4255-A7B1-24DBF3BC56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Donors'!$M$3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Donors'!$I$93:$I$102</c15:sqref>
                        </c15:formulaRef>
                      </c:ext>
                    </c:extLst>
                    <c:strCache>
                      <c:ptCount val="10"/>
                      <c:pt idx="0">
                        <c:v>France</c:v>
                      </c:pt>
                      <c:pt idx="1">
                        <c:v>Sweden</c:v>
                      </c:pt>
                      <c:pt idx="2">
                        <c:v>Germany</c:v>
                      </c:pt>
                      <c:pt idx="3">
                        <c:v>Japan</c:v>
                      </c:pt>
                      <c:pt idx="4">
                        <c:v>African Development Fund</c:v>
                      </c:pt>
                      <c:pt idx="5">
                        <c:v>EU Institutions</c:v>
                      </c:pt>
                      <c:pt idx="6">
                        <c:v>Global Fund</c:v>
                      </c:pt>
                      <c:pt idx="7">
                        <c:v>United Kingdom</c:v>
                      </c:pt>
                      <c:pt idx="8">
                        <c:v>International Development Association</c:v>
                      </c:pt>
                      <c:pt idx="9">
                        <c:v>United States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2 - Donors'!$M$93:$M$102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187.37747189199999</c:v>
                      </c:pt>
                      <c:pt idx="1">
                        <c:v>174.17448937040001</c:v>
                      </c:pt>
                      <c:pt idx="2">
                        <c:v>189.19165887</c:v>
                      </c:pt>
                      <c:pt idx="3">
                        <c:v>330.67614598</c:v>
                      </c:pt>
                      <c:pt idx="4">
                        <c:v>320.34680080000004</c:v>
                      </c:pt>
                      <c:pt idx="5">
                        <c:v>266.9326972874</c:v>
                      </c:pt>
                      <c:pt idx="6">
                        <c:v>352.34324999999995</c:v>
                      </c:pt>
                      <c:pt idx="7">
                        <c:v>349.2154657195</c:v>
                      </c:pt>
                      <c:pt idx="8">
                        <c:v>1124.30046898</c:v>
                      </c:pt>
                      <c:pt idx="9">
                        <c:v>1934.4107199999999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5A-4255-A7B1-24DBF3BC56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Donors'!$N$3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Donors'!$I$93:$I$102</c15:sqref>
                        </c15:formulaRef>
                      </c:ext>
                    </c:extLst>
                    <c:strCache>
                      <c:ptCount val="10"/>
                      <c:pt idx="0">
                        <c:v>France</c:v>
                      </c:pt>
                      <c:pt idx="1">
                        <c:v>Sweden</c:v>
                      </c:pt>
                      <c:pt idx="2">
                        <c:v>Germany</c:v>
                      </c:pt>
                      <c:pt idx="3">
                        <c:v>Japan</c:v>
                      </c:pt>
                      <c:pt idx="4">
                        <c:v>African Development Fund</c:v>
                      </c:pt>
                      <c:pt idx="5">
                        <c:v>EU Institutions</c:v>
                      </c:pt>
                      <c:pt idx="6">
                        <c:v>Global Fund</c:v>
                      </c:pt>
                      <c:pt idx="7">
                        <c:v>United Kingdom</c:v>
                      </c:pt>
                      <c:pt idx="8">
                        <c:v>International Development Association</c:v>
                      </c:pt>
                      <c:pt idx="9">
                        <c:v>United States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2 - Donors'!$N$93:$N$102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159.95909074190001</c:v>
                      </c:pt>
                      <c:pt idx="1">
                        <c:v>172.1909878932</c:v>
                      </c:pt>
                      <c:pt idx="2">
                        <c:v>198.25119019099998</c:v>
                      </c:pt>
                      <c:pt idx="3">
                        <c:v>395.35933042899995</c:v>
                      </c:pt>
                      <c:pt idx="4">
                        <c:v>214.3296881</c:v>
                      </c:pt>
                      <c:pt idx="5">
                        <c:v>356.36989449600003</c:v>
                      </c:pt>
                      <c:pt idx="6">
                        <c:v>346.75363000000004</c:v>
                      </c:pt>
                      <c:pt idx="7">
                        <c:v>444.64906992509998</c:v>
                      </c:pt>
                      <c:pt idx="8">
                        <c:v>2057.3596975872201</c:v>
                      </c:pt>
                      <c:pt idx="9">
                        <c:v>1506.8740374847939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B5A-4255-A7B1-24DBF3BC56BF}"/>
                  </c:ext>
                </c:extLst>
              </c15:ser>
            </c15:filteredBarSeries>
          </c:ext>
        </c:extLst>
      </c:barChart>
      <c:catAx>
        <c:axId val="149740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85648"/>
        <c:crosses val="autoZero"/>
        <c:auto val="1"/>
        <c:lblAlgn val="ctr"/>
        <c:lblOffset val="100"/>
        <c:noMultiLvlLbl val="0"/>
      </c:catAx>
      <c:valAx>
        <c:axId val="14973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636045494313"/>
          <c:y val="0.20327419654173601"/>
          <c:w val="0.81830193792147665"/>
          <c:h val="0.62965069620698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3 - Channels'!$J$4</c:f>
              <c:strCache>
                <c:ptCount val="1"/>
                <c:pt idx="0">
                  <c:v>International NGO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3 -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3 - Channels'!$K$4:$O$4</c:f>
              <c:numCache>
                <c:formatCode>0.0%</c:formatCode>
                <c:ptCount val="5"/>
                <c:pt idx="0">
                  <c:v>0.16001161807550948</c:v>
                </c:pt>
                <c:pt idx="1">
                  <c:v>0.15627620596459574</c:v>
                </c:pt>
                <c:pt idx="2">
                  <c:v>0.17276497810534608</c:v>
                </c:pt>
                <c:pt idx="3">
                  <c:v>0.15167543283464455</c:v>
                </c:pt>
                <c:pt idx="4">
                  <c:v>0.17609753102467571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CC5-BA09-DA94767241C7}"/>
            </c:ext>
          </c:extLst>
        </c:ser>
        <c:ser>
          <c:idx val="1"/>
          <c:order val="1"/>
          <c:tx>
            <c:strRef>
              <c:f>'Figure 3 - Channels'!$J$5</c:f>
              <c:strCache>
                <c:ptCount val="1"/>
                <c:pt idx="0">
                  <c:v>Donor-country-based NGO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3 -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3 - Channels'!$K$5:$O$5</c:f>
              <c:numCache>
                <c:formatCode>0.0%</c:formatCode>
                <c:ptCount val="5"/>
                <c:pt idx="0">
                  <c:v>0.12391989232101648</c:v>
                </c:pt>
                <c:pt idx="1">
                  <c:v>0.11690386112592101</c:v>
                </c:pt>
                <c:pt idx="2">
                  <c:v>0.12826909671695183</c:v>
                </c:pt>
                <c:pt idx="3">
                  <c:v>0.12309561976814336</c:v>
                </c:pt>
                <c:pt idx="4">
                  <c:v>0.10635320382902373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1-4CC5-BA09-DA94767241C7}"/>
            </c:ext>
          </c:extLst>
        </c:ser>
        <c:ser>
          <c:idx val="2"/>
          <c:order val="2"/>
          <c:tx>
            <c:strRef>
              <c:f>'Figure 3 - Channels'!$J$6</c:f>
              <c:strCache>
                <c:ptCount val="1"/>
                <c:pt idx="0">
                  <c:v>Developing-country-based NGO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numRef>
              <c:f>'Figure 3 -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3 - Channels'!$K$6:$O$6</c:f>
              <c:numCache>
                <c:formatCode>0.0%</c:formatCode>
                <c:ptCount val="5"/>
                <c:pt idx="0">
                  <c:v>2.5808596449042844E-2</c:v>
                </c:pt>
                <c:pt idx="1">
                  <c:v>2.745748138190297E-2</c:v>
                </c:pt>
                <c:pt idx="2">
                  <c:v>2.9828272307847264E-2</c:v>
                </c:pt>
                <c:pt idx="3">
                  <c:v>2.5760078317753794E-2</c:v>
                </c:pt>
                <c:pt idx="4">
                  <c:v>2.5079773184626168E-2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1-4CC5-BA09-DA94767241C7}"/>
            </c:ext>
          </c:extLst>
        </c:ser>
        <c:ser>
          <c:idx val="3"/>
          <c:order val="3"/>
          <c:tx>
            <c:strRef>
              <c:f>'Figure 3 - Channels'!$J$7</c:f>
              <c:strCache>
                <c:ptCount val="1"/>
                <c:pt idx="0">
                  <c:v>Other NGO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numRef>
              <c:f>'Figure 3 -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3 - Channels'!$K$7:$O$7</c:f>
              <c:numCache>
                <c:formatCode>0.0%</c:formatCode>
                <c:ptCount val="5"/>
                <c:pt idx="0">
                  <c:v>2.8429050475982957E-3</c:v>
                </c:pt>
                <c:pt idx="1">
                  <c:v>2.2433844519666886E-3</c:v>
                </c:pt>
                <c:pt idx="2">
                  <c:v>8.8055264015810735E-4</c:v>
                </c:pt>
                <c:pt idx="3">
                  <c:v>8.4474880635855218E-3</c:v>
                </c:pt>
                <c:pt idx="4">
                  <c:v>5.1808229247059428E-3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1-4CC5-BA09-DA94767241C7}"/>
            </c:ext>
          </c:extLst>
        </c:ser>
        <c:ser>
          <c:idx val="4"/>
          <c:order val="4"/>
          <c:tx>
            <c:strRef>
              <c:f>'Figure 3 - Channels'!$J$8</c:f>
              <c:strCache>
                <c:ptCount val="1"/>
                <c:pt idx="0">
                  <c:v>Donor government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3 -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3 - Channels'!$K$8:$O$8</c:f>
              <c:numCache>
                <c:formatCode>0.0%</c:formatCode>
                <c:ptCount val="5"/>
                <c:pt idx="0">
                  <c:v>9.3410012139261547E-2</c:v>
                </c:pt>
                <c:pt idx="1">
                  <c:v>0.14275928777133884</c:v>
                </c:pt>
                <c:pt idx="2">
                  <c:v>0.14626772885021558</c:v>
                </c:pt>
                <c:pt idx="3">
                  <c:v>0.1465889079173727</c:v>
                </c:pt>
                <c:pt idx="4">
                  <c:v>5.8843415208635182E-2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81-4CC5-BA09-DA94767241C7}"/>
            </c:ext>
          </c:extLst>
        </c:ser>
        <c:ser>
          <c:idx val="5"/>
          <c:order val="5"/>
          <c:tx>
            <c:strRef>
              <c:f>'Figure 3 - Channels'!$J$9</c:f>
              <c:strCache>
                <c:ptCount val="1"/>
                <c:pt idx="0">
                  <c:v>Recipient government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3 -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3 - Channels'!$K$9:$O$9</c:f>
              <c:numCache>
                <c:formatCode>0.0%</c:formatCode>
                <c:ptCount val="5"/>
                <c:pt idx="0">
                  <c:v>0.42682924945224504</c:v>
                </c:pt>
                <c:pt idx="1">
                  <c:v>0.4295454009896803</c:v>
                </c:pt>
                <c:pt idx="2">
                  <c:v>0.3957165527514116</c:v>
                </c:pt>
                <c:pt idx="3">
                  <c:v>0.41705970845010032</c:v>
                </c:pt>
                <c:pt idx="4">
                  <c:v>0.50155362340408527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1-4CC5-BA09-DA94767241C7}"/>
            </c:ext>
          </c:extLst>
        </c:ser>
        <c:ser>
          <c:idx val="6"/>
          <c:order val="6"/>
          <c:tx>
            <c:strRef>
              <c:f>'Figure 3 - Channels'!$J$10</c:f>
              <c:strCache>
                <c:ptCount val="1"/>
                <c:pt idx="0">
                  <c:v>Other non-NGO channel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3 -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3 - Channels'!$K$10:$O$10</c:f>
              <c:numCache>
                <c:formatCode>0.0%</c:formatCode>
                <c:ptCount val="5"/>
                <c:pt idx="0">
                  <c:v>0.16717772651532647</c:v>
                </c:pt>
                <c:pt idx="1">
                  <c:v>0.12481437831459485</c:v>
                </c:pt>
                <c:pt idx="2">
                  <c:v>0.12627281862806949</c:v>
                </c:pt>
                <c:pt idx="3">
                  <c:v>0.12737276464839972</c:v>
                </c:pt>
                <c:pt idx="4">
                  <c:v>0.12689163042424798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1-4CC5-BA09-DA94767241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15061375"/>
        <c:axId val="115062207"/>
      </c:barChart>
      <c:catAx>
        <c:axId val="11506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207"/>
        <c:crosses val="autoZero"/>
        <c:auto val="1"/>
        <c:lblAlgn val="ctr"/>
        <c:lblOffset val="100"/>
        <c:noMultiLvlLbl val="0"/>
      </c:catAx>
      <c:valAx>
        <c:axId val="115062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342255000122103E-2"/>
          <c:y val="2.4132726193635674E-2"/>
          <c:w val="0.98039198584999454"/>
          <c:h val="0.12066553118283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 4 - Disability overall'!$B$14</c:f>
              <c:strCache>
                <c:ptCount val="1"/>
                <c:pt idx="0">
                  <c:v>Principal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4 - Disability overall'!$C$13:$G$13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4 - Disability overall'!$C$14:$G$14</c:f>
              <c:numCache>
                <c:formatCode>0.0%</c:formatCode>
                <c:ptCount val="5"/>
                <c:pt idx="0">
                  <c:v>3.6774622562121698E-4</c:v>
                </c:pt>
                <c:pt idx="1">
                  <c:v>1.1603871314768556E-3</c:v>
                </c:pt>
                <c:pt idx="2">
                  <c:v>1.6422876981391588E-3</c:v>
                </c:pt>
                <c:pt idx="3">
                  <c:v>1.3552051255684863E-2</c:v>
                </c:pt>
                <c:pt idx="4">
                  <c:v>6.404804784635211E-3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5-4B23-9527-3A4F53D7830A}"/>
            </c:ext>
          </c:extLst>
        </c:ser>
        <c:ser>
          <c:idx val="1"/>
          <c:order val="1"/>
          <c:tx>
            <c:strRef>
              <c:f>'Figure 4 - Disability overall'!$B$15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 4 - Disability overall'!$C$13:$G$13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4 - Disability overall'!$C$15:$G$15</c:f>
              <c:numCache>
                <c:formatCode>0.0%</c:formatCode>
                <c:ptCount val="5"/>
                <c:pt idx="0">
                  <c:v>1.7490967511493396E-2</c:v>
                </c:pt>
                <c:pt idx="1">
                  <c:v>1.3228728407245264E-2</c:v>
                </c:pt>
                <c:pt idx="2">
                  <c:v>2.1997400677219656E-2</c:v>
                </c:pt>
                <c:pt idx="3">
                  <c:v>2.304089395480103E-2</c:v>
                </c:pt>
                <c:pt idx="4">
                  <c:v>2.711772252622054E-2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5-4B23-9527-3A4F53D7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23456"/>
        <c:axId val="934425536"/>
      </c:areaChart>
      <c:catAx>
        <c:axId val="9344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25536"/>
        <c:crosses val="autoZero"/>
        <c:auto val="1"/>
        <c:lblAlgn val="ctr"/>
        <c:lblOffset val="100"/>
        <c:noMultiLvlLbl val="0"/>
      </c:catAx>
      <c:valAx>
        <c:axId val="934425536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2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Uganda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 4 - Disability overall'!$B$16</c:f>
              <c:strCache>
                <c:ptCount val="1"/>
                <c:pt idx="0">
                  <c:v>Principal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'Figure 4 - Disability overall'!$C$13:$G$13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4 - Disability overall'!$C$16:$G$16</c:f>
              <c:numCache>
                <c:formatCode>0.0%</c:formatCode>
                <c:ptCount val="5"/>
                <c:pt idx="0">
                  <c:v>1.0325294732948117E-3</c:v>
                </c:pt>
                <c:pt idx="1">
                  <c:v>1.1970621669457912E-3</c:v>
                </c:pt>
                <c:pt idx="2">
                  <c:v>1.2815337371178202E-3</c:v>
                </c:pt>
                <c:pt idx="3">
                  <c:v>2.4361969404767688E-3</c:v>
                </c:pt>
                <c:pt idx="4">
                  <c:v>1.9632947393028342E-3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2-4C26-89F3-CFA96BE04B01}"/>
            </c:ext>
          </c:extLst>
        </c:ser>
        <c:ser>
          <c:idx val="1"/>
          <c:order val="1"/>
          <c:tx>
            <c:strRef>
              <c:f>'Figure 4 - Disability overall'!$B$17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'Figure 4 - Disability overall'!$C$13:$G$13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4 - Disability overall'!$C$17:$G$17</c:f>
              <c:numCache>
                <c:formatCode>0.0%</c:formatCode>
                <c:ptCount val="5"/>
                <c:pt idx="0">
                  <c:v>1.4854318670574171E-2</c:v>
                </c:pt>
                <c:pt idx="1">
                  <c:v>2.4981269841537375E-2</c:v>
                </c:pt>
                <c:pt idx="2">
                  <c:v>3.4357959763677816E-2</c:v>
                </c:pt>
                <c:pt idx="3">
                  <c:v>2.972883125415083E-2</c:v>
                </c:pt>
                <c:pt idx="4">
                  <c:v>4.1681053644700664E-2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2-4C26-89F3-CFA96BE04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23456"/>
        <c:axId val="934425536"/>
      </c:areaChart>
      <c:catAx>
        <c:axId val="9344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25536"/>
        <c:crosses val="autoZero"/>
        <c:auto val="1"/>
        <c:lblAlgn val="ctr"/>
        <c:lblOffset val="100"/>
        <c:noMultiLvlLbl val="0"/>
      </c:catAx>
      <c:valAx>
        <c:axId val="934425536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2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 4 - Disability overall'!$B$20</c:f>
              <c:strCache>
                <c:ptCount val="1"/>
                <c:pt idx="0">
                  <c:v>Principal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'Figure 4 - Disability overall'!$C$13:$G$13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4 - Disability overall'!$C$20:$G$20</c:f>
              <c:numCache>
                <c:formatCode>0.0%</c:formatCode>
                <c:ptCount val="5"/>
                <c:pt idx="0">
                  <c:v>7.8477449571489406E-4</c:v>
                </c:pt>
                <c:pt idx="1">
                  <c:v>1.286461025034651E-3</c:v>
                </c:pt>
                <c:pt idx="2">
                  <c:v>1.6138071847664787E-3</c:v>
                </c:pt>
                <c:pt idx="3">
                  <c:v>7.681886143076919E-3</c:v>
                </c:pt>
                <c:pt idx="4">
                  <c:v>4.2697809774470876E-3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F-4FE9-BF4C-F04F1D21A0D2}"/>
            </c:ext>
          </c:extLst>
        </c:ser>
        <c:ser>
          <c:idx val="1"/>
          <c:order val="1"/>
          <c:tx>
            <c:strRef>
              <c:f>'Figure 4 - Disability overall'!$B$21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'Figure 4 - Disability overall'!$C$13:$G$13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4 - Disability overall'!$C$21:$G$21</c:f>
              <c:numCache>
                <c:formatCode>0.0%</c:formatCode>
                <c:ptCount val="5"/>
                <c:pt idx="0">
                  <c:v>1.8885765742787702E-2</c:v>
                </c:pt>
                <c:pt idx="1">
                  <c:v>2.0550377120712237E-2</c:v>
                </c:pt>
                <c:pt idx="2">
                  <c:v>2.9612728834194676E-2</c:v>
                </c:pt>
                <c:pt idx="3">
                  <c:v>2.3866383599981843E-2</c:v>
                </c:pt>
                <c:pt idx="4">
                  <c:v>3.0645687434774315E-2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F-4FE9-BF4C-F04F1D21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23456"/>
        <c:axId val="934425536"/>
      </c:areaChart>
      <c:catAx>
        <c:axId val="9344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25536"/>
        <c:crosses val="autoZero"/>
        <c:auto val="1"/>
        <c:lblAlgn val="ctr"/>
        <c:lblOffset val="100"/>
        <c:noMultiLvlLbl val="0"/>
      </c:catAx>
      <c:valAx>
        <c:axId val="934425536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2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 4 - Disability overall'!$B$18</c:f>
              <c:strCache>
                <c:ptCount val="1"/>
                <c:pt idx="0">
                  <c:v>Principal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'Figure 4 - Disability overall'!$C$13:$G$13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4 - Disability overall'!$C$18:$G$18</c:f>
              <c:numCache>
                <c:formatCode>0.0%</c:formatCode>
                <c:ptCount val="5"/>
                <c:pt idx="0">
                  <c:v>1.6108672692874432E-3</c:v>
                </c:pt>
                <c:pt idx="1">
                  <c:v>1.7505616447158682E-3</c:v>
                </c:pt>
                <c:pt idx="2">
                  <c:v>2.1563936721824247E-3</c:v>
                </c:pt>
                <c:pt idx="3">
                  <c:v>1.4363437459225809E-3</c:v>
                </c:pt>
                <c:pt idx="4">
                  <c:v>1.6147277155827906E-3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9-469F-BB29-818F8945E284}"/>
            </c:ext>
          </c:extLst>
        </c:ser>
        <c:ser>
          <c:idx val="1"/>
          <c:order val="1"/>
          <c:tx>
            <c:strRef>
              <c:f>'Figure 4 - Disability overall'!$B$19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'Figure 4 - Disability overall'!$C$13:$G$13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4 - Disability overall'!$C$19:$G$19</c:f>
              <c:numCache>
                <c:formatCode>0.0%</c:formatCode>
                <c:ptCount val="5"/>
                <c:pt idx="0">
                  <c:v>3.1021011211082826E-2</c:v>
                </c:pt>
                <c:pt idx="1">
                  <c:v>3.0793853964185051E-2</c:v>
                </c:pt>
                <c:pt idx="2">
                  <c:v>4.0737870646667708E-2</c:v>
                </c:pt>
                <c:pt idx="3">
                  <c:v>1.5016820714390082E-2</c:v>
                </c:pt>
                <c:pt idx="4">
                  <c:v>1.8963248043054704E-2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9-469F-BB29-818F8945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23456"/>
        <c:axId val="934425536"/>
      </c:areaChart>
      <c:catAx>
        <c:axId val="9344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25536"/>
        <c:crosses val="autoZero"/>
        <c:auto val="1"/>
        <c:lblAlgn val="ctr"/>
        <c:lblOffset val="100"/>
        <c:noMultiLvlLbl val="0"/>
      </c:catAx>
      <c:valAx>
        <c:axId val="934425536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2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5 - Disability donors'!$J$3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5 - Disability donors'!$I$93:$I$102</c:f>
              <c:strCache>
                <c:ptCount val="10"/>
                <c:pt idx="0">
                  <c:v>Slovenia</c:v>
                </c:pt>
                <c:pt idx="1">
                  <c:v>Thailand</c:v>
                </c:pt>
                <c:pt idx="2">
                  <c:v>Turkey</c:v>
                </c:pt>
                <c:pt idx="3">
                  <c:v>UN Peacebuilding Fund</c:v>
                </c:pt>
                <c:pt idx="4">
                  <c:v>UNDP</c:v>
                </c:pt>
                <c:pt idx="5">
                  <c:v>UNHCR</c:v>
                </c:pt>
                <c:pt idx="6">
                  <c:v>UNICEF</c:v>
                </c:pt>
                <c:pt idx="7">
                  <c:v>WFP</c:v>
                </c:pt>
                <c:pt idx="8">
                  <c:v>World Diabetes Foundation</c:v>
                </c:pt>
                <c:pt idx="9">
                  <c:v>International Development Association</c:v>
                </c:pt>
              </c:strCache>
            </c:strRef>
          </c:cat>
          <c:val>
            <c:numRef>
              <c:f>'Figure 5 - Disability donors'!$J$93:$J$102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5.3463900000000004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4-409A-9A3B-B2D96DFC2970}"/>
            </c:ext>
          </c:extLst>
        </c:ser>
        <c:ser>
          <c:idx val="1"/>
          <c:order val="1"/>
          <c:tx>
            <c:strRef>
              <c:f>'Figure 5 - Disability donors'!$K$3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5 - Disability donors'!$I$93:$I$102</c:f>
              <c:strCache>
                <c:ptCount val="10"/>
                <c:pt idx="0">
                  <c:v>Slovenia</c:v>
                </c:pt>
                <c:pt idx="1">
                  <c:v>Thailand</c:v>
                </c:pt>
                <c:pt idx="2">
                  <c:v>Turkey</c:v>
                </c:pt>
                <c:pt idx="3">
                  <c:v>UN Peacebuilding Fund</c:v>
                </c:pt>
                <c:pt idx="4">
                  <c:v>UNDP</c:v>
                </c:pt>
                <c:pt idx="5">
                  <c:v>UNHCR</c:v>
                </c:pt>
                <c:pt idx="6">
                  <c:v>UNICEF</c:v>
                </c:pt>
                <c:pt idx="7">
                  <c:v>WFP</c:v>
                </c:pt>
                <c:pt idx="8">
                  <c:v>World Diabetes Foundation</c:v>
                </c:pt>
                <c:pt idx="9">
                  <c:v>International Development Association</c:v>
                </c:pt>
              </c:strCache>
            </c:strRef>
          </c:cat>
          <c:val>
            <c:numRef>
              <c:f>'Figure 5 - Disability donors'!$K$93:$K$102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4-409A-9A3B-B2D96DFC2970}"/>
            </c:ext>
          </c:extLst>
        </c:ser>
        <c:ser>
          <c:idx val="2"/>
          <c:order val="2"/>
          <c:tx>
            <c:strRef>
              <c:f>'Figure 5 - Disability donors'!$L$3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5 - Disability donors'!$I$93:$I$102</c:f>
              <c:strCache>
                <c:ptCount val="10"/>
                <c:pt idx="0">
                  <c:v>Slovenia</c:v>
                </c:pt>
                <c:pt idx="1">
                  <c:v>Thailand</c:v>
                </c:pt>
                <c:pt idx="2">
                  <c:v>Turkey</c:v>
                </c:pt>
                <c:pt idx="3">
                  <c:v>UN Peacebuilding Fund</c:v>
                </c:pt>
                <c:pt idx="4">
                  <c:v>UNDP</c:v>
                </c:pt>
                <c:pt idx="5">
                  <c:v>UNHCR</c:v>
                </c:pt>
                <c:pt idx="6">
                  <c:v>UNICEF</c:v>
                </c:pt>
                <c:pt idx="7">
                  <c:v>WFP</c:v>
                </c:pt>
                <c:pt idx="8">
                  <c:v>World Diabetes Foundation</c:v>
                </c:pt>
                <c:pt idx="9">
                  <c:v>International Development Association</c:v>
                </c:pt>
              </c:strCache>
            </c:strRef>
          </c:cat>
          <c:val>
            <c:numRef>
              <c:f>'Figure 5 - Disability donors'!$L$93:$L$102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-0.22750000000000001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4-409A-9A3B-B2D96DFC2970}"/>
            </c:ext>
          </c:extLst>
        </c:ser>
        <c:ser>
          <c:idx val="3"/>
          <c:order val="3"/>
          <c:tx>
            <c:strRef>
              <c:f>'Figure 5 - Disability donors'!$M$3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5 - Disability donors'!$I$93:$I$102</c:f>
              <c:strCache>
                <c:ptCount val="10"/>
                <c:pt idx="0">
                  <c:v>Slovenia</c:v>
                </c:pt>
                <c:pt idx="1">
                  <c:v>Thailand</c:v>
                </c:pt>
                <c:pt idx="2">
                  <c:v>Turkey</c:v>
                </c:pt>
                <c:pt idx="3">
                  <c:v>UN Peacebuilding Fund</c:v>
                </c:pt>
                <c:pt idx="4">
                  <c:v>UNDP</c:v>
                </c:pt>
                <c:pt idx="5">
                  <c:v>UNHCR</c:v>
                </c:pt>
                <c:pt idx="6">
                  <c:v>UNICEF</c:v>
                </c:pt>
                <c:pt idx="7">
                  <c:v>WFP</c:v>
                </c:pt>
                <c:pt idx="8">
                  <c:v>World Diabetes Foundation</c:v>
                </c:pt>
                <c:pt idx="9">
                  <c:v>International Development Association</c:v>
                </c:pt>
              </c:strCache>
            </c:strRef>
          </c:cat>
          <c:val>
            <c:numRef>
              <c:f>'Figure 5 - Disability donors'!$M$93:$M$102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64-409A-9A3B-B2D96DFC2970}"/>
            </c:ext>
          </c:extLst>
        </c:ser>
        <c:ser>
          <c:idx val="4"/>
          <c:order val="4"/>
          <c:tx>
            <c:strRef>
              <c:f>'Figure 5 - Disability donors'!$N$3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5 - Disability donors'!$I$93:$I$102</c:f>
              <c:strCache>
                <c:ptCount val="10"/>
                <c:pt idx="0">
                  <c:v>Slovenia</c:v>
                </c:pt>
                <c:pt idx="1">
                  <c:v>Thailand</c:v>
                </c:pt>
                <c:pt idx="2">
                  <c:v>Turkey</c:v>
                </c:pt>
                <c:pt idx="3">
                  <c:v>UN Peacebuilding Fund</c:v>
                </c:pt>
                <c:pt idx="4">
                  <c:v>UNDP</c:v>
                </c:pt>
                <c:pt idx="5">
                  <c:v>UNHCR</c:v>
                </c:pt>
                <c:pt idx="6">
                  <c:v>UNICEF</c:v>
                </c:pt>
                <c:pt idx="7">
                  <c:v>WFP</c:v>
                </c:pt>
                <c:pt idx="8">
                  <c:v>World Diabetes Foundation</c:v>
                </c:pt>
                <c:pt idx="9">
                  <c:v>International Development Association</c:v>
                </c:pt>
              </c:strCache>
            </c:strRef>
          </c:cat>
          <c:val>
            <c:numRef>
              <c:f>'Figure 5 - Disability donors'!$N$93:$N$102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64-409A-9A3B-B2D96DFC2970}"/>
            </c:ext>
          </c:extLst>
        </c:ser>
        <c:ser>
          <c:idx val="5"/>
          <c:order val="5"/>
          <c:tx>
            <c:strRef>
              <c:f>'Figure 5 - Disability donors'!$O$3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5 - Disability donors'!$I$93:$I$102</c:f>
              <c:strCache>
                <c:ptCount val="10"/>
                <c:pt idx="0">
                  <c:v>Slovenia</c:v>
                </c:pt>
                <c:pt idx="1">
                  <c:v>Thailand</c:v>
                </c:pt>
                <c:pt idx="2">
                  <c:v>Turkey</c:v>
                </c:pt>
                <c:pt idx="3">
                  <c:v>UN Peacebuilding Fund</c:v>
                </c:pt>
                <c:pt idx="4">
                  <c:v>UNDP</c:v>
                </c:pt>
                <c:pt idx="5">
                  <c:v>UNHCR</c:v>
                </c:pt>
                <c:pt idx="6">
                  <c:v>UNICEF</c:v>
                </c:pt>
                <c:pt idx="7">
                  <c:v>WFP</c:v>
                </c:pt>
                <c:pt idx="8">
                  <c:v>World Diabetes Foundation</c:v>
                </c:pt>
                <c:pt idx="9">
                  <c:v>International Development Association</c:v>
                </c:pt>
              </c:strCache>
            </c:strRef>
          </c:cat>
          <c:val>
            <c:numRef>
              <c:f>'Figure 5 - Disability donors'!$O$93:$O$102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5.1188900000000004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64-409A-9A3B-B2D96DFC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408944"/>
        <c:axId val="1497385648"/>
      </c:barChart>
      <c:catAx>
        <c:axId val="149740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85648"/>
        <c:crosses val="autoZero"/>
        <c:auto val="1"/>
        <c:lblAlgn val="ctr"/>
        <c:lblOffset val="100"/>
        <c:noMultiLvlLbl val="0"/>
      </c:catAx>
      <c:valAx>
        <c:axId val="14973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636045494313"/>
          <c:y val="0.20327419654173601"/>
          <c:w val="0.81830193792147665"/>
          <c:h val="0.62965069620698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6 - Disability channels'!$J$4</c:f>
              <c:strCache>
                <c:ptCount val="1"/>
                <c:pt idx="0">
                  <c:v>International NGO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6 - Disability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6 - Disability channels'!$K$4:$O$4</c:f>
              <c:numCache>
                <c:formatCode>0.0%</c:formatCode>
                <c:ptCount val="5"/>
                <c:pt idx="0">
                  <c:v>0.44292170504844713</c:v>
                </c:pt>
                <c:pt idx="1">
                  <c:v>0.45098042714821129</c:v>
                </c:pt>
                <c:pt idx="2">
                  <c:v>0.25060083382526577</c:v>
                </c:pt>
                <c:pt idx="3">
                  <c:v>0.24472125210795068</c:v>
                </c:pt>
                <c:pt idx="4">
                  <c:v>0.39983164992044989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F-471E-B7EC-76B109ECA9AA}"/>
            </c:ext>
          </c:extLst>
        </c:ser>
        <c:ser>
          <c:idx val="1"/>
          <c:order val="1"/>
          <c:tx>
            <c:strRef>
              <c:f>'Figure 6 - Disability channels'!$J$5</c:f>
              <c:strCache>
                <c:ptCount val="1"/>
                <c:pt idx="0">
                  <c:v>Donor-country-based NGO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6 - Disability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6 - Disability channels'!$K$5:$O$5</c:f>
              <c:numCache>
                <c:formatCode>0.0%</c:formatCode>
                <c:ptCount val="5"/>
                <c:pt idx="0">
                  <c:v>0.34489945449281589</c:v>
                </c:pt>
                <c:pt idx="1">
                  <c:v>0.21893047319821055</c:v>
                </c:pt>
                <c:pt idx="2">
                  <c:v>0.34976988963995143</c:v>
                </c:pt>
                <c:pt idx="3">
                  <c:v>0.41029989503211545</c:v>
                </c:pt>
                <c:pt idx="4">
                  <c:v>0.39164725157338698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F-471E-B7EC-76B109ECA9AA}"/>
            </c:ext>
          </c:extLst>
        </c:ser>
        <c:ser>
          <c:idx val="2"/>
          <c:order val="2"/>
          <c:tx>
            <c:strRef>
              <c:f>'Figure 6 - Disability channels'!$J$6</c:f>
              <c:strCache>
                <c:ptCount val="1"/>
                <c:pt idx="0">
                  <c:v>Developing-country-based NGO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numRef>
              <c:f>'Figure 6 - Disability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6 - Disability channels'!$K$6:$O$6</c:f>
              <c:numCache>
                <c:formatCode>0.0%</c:formatCode>
                <c:ptCount val="5"/>
                <c:pt idx="0">
                  <c:v>4.5015444863752224E-2</c:v>
                </c:pt>
                <c:pt idx="1">
                  <c:v>1.4241681862039491E-2</c:v>
                </c:pt>
                <c:pt idx="2">
                  <c:v>1.6125299199906309E-2</c:v>
                </c:pt>
                <c:pt idx="3">
                  <c:v>2.331457386518436E-2</c:v>
                </c:pt>
                <c:pt idx="4">
                  <c:v>1.9603772244683099E-2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F-471E-B7EC-76B109ECA9AA}"/>
            </c:ext>
          </c:extLst>
        </c:ser>
        <c:ser>
          <c:idx val="3"/>
          <c:order val="3"/>
          <c:tx>
            <c:strRef>
              <c:f>'Figure 6 - Disability channels'!$J$7</c:f>
              <c:strCache>
                <c:ptCount val="1"/>
                <c:pt idx="0">
                  <c:v>Other NGO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numRef>
              <c:f>'Figure 6 - Disability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6 - Disability channels'!$K$7:$O$7</c:f>
              <c:numCache>
                <c:formatCode>0.0%</c:formatCode>
                <c:ptCount val="5"/>
                <c:pt idx="0">
                  <c:v>1.7823685800617802E-3</c:v>
                </c:pt>
                <c:pt idx="1">
                  <c:v>1.9206608446031706E-3</c:v>
                </c:pt>
                <c:pt idx="2">
                  <c:v>2.2023729781452103E-2</c:v>
                </c:pt>
                <c:pt idx="3">
                  <c:v>5.4901242951488805E-4</c:v>
                </c:pt>
                <c:pt idx="4">
                  <c:v>1.7093289510031076E-3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DF-471E-B7EC-76B109ECA9AA}"/>
            </c:ext>
          </c:extLst>
        </c:ser>
        <c:ser>
          <c:idx val="4"/>
          <c:order val="4"/>
          <c:tx>
            <c:strRef>
              <c:f>'Figure 6 - Disability channels'!$J$8</c:f>
              <c:strCache>
                <c:ptCount val="1"/>
                <c:pt idx="0">
                  <c:v>Donor government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numRef>
              <c:f>'Figure 6 - Disability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6 - Disability channels'!$K$8:$O$8</c:f>
              <c:numCache>
                <c:formatCode>0.0%</c:formatCode>
                <c:ptCount val="5"/>
                <c:pt idx="0">
                  <c:v>1.521346777169242E-2</c:v>
                </c:pt>
                <c:pt idx="1">
                  <c:v>4.7492960619036712E-2</c:v>
                </c:pt>
                <c:pt idx="2">
                  <c:v>8.8314052746391696E-3</c:v>
                </c:pt>
                <c:pt idx="3">
                  <c:v>2.595331998224102E-2</c:v>
                </c:pt>
                <c:pt idx="4">
                  <c:v>2.3357067309328891E-2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F-471E-B7EC-76B109ECA9AA}"/>
            </c:ext>
          </c:extLst>
        </c:ser>
        <c:ser>
          <c:idx val="5"/>
          <c:order val="5"/>
          <c:tx>
            <c:strRef>
              <c:f>'Figure 6 - Disability channels'!$J$9</c:f>
              <c:strCache>
                <c:ptCount val="1"/>
                <c:pt idx="0">
                  <c:v>Recipient government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6 - Disability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6 - Disability channels'!$K$9:$O$9</c:f>
              <c:numCache>
                <c:formatCode>0.0%</c:formatCode>
                <c:ptCount val="5"/>
                <c:pt idx="0">
                  <c:v>4.7852937046920674E-2</c:v>
                </c:pt>
                <c:pt idx="1">
                  <c:v>0.11157392934969934</c:v>
                </c:pt>
                <c:pt idx="2">
                  <c:v>8.8931263156308074E-2</c:v>
                </c:pt>
                <c:pt idx="3">
                  <c:v>0.14228457097605335</c:v>
                </c:pt>
                <c:pt idx="4">
                  <c:v>4.2114965458684997E-2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F-471E-B7EC-76B109ECA9AA}"/>
            </c:ext>
          </c:extLst>
        </c:ser>
        <c:ser>
          <c:idx val="6"/>
          <c:order val="6"/>
          <c:tx>
            <c:strRef>
              <c:f>'Figure 6 - Disability channels'!$J$10</c:f>
              <c:strCache>
                <c:ptCount val="1"/>
                <c:pt idx="0">
                  <c:v>Other non-NGO channel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6 - Disability channels'!$K$3:$O$3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'Figure 6 - Disability channels'!$K$10:$O$10</c:f>
              <c:numCache>
                <c:formatCode>0.0%</c:formatCode>
                <c:ptCount val="5"/>
                <c:pt idx="0">
                  <c:v>0.10231462219631</c:v>
                </c:pt>
                <c:pt idx="1">
                  <c:v>0.15485986697819948</c:v>
                </c:pt>
                <c:pt idx="2">
                  <c:v>0.26371757912247723</c:v>
                </c:pt>
                <c:pt idx="3">
                  <c:v>0.15287737560694015</c:v>
                </c:pt>
                <c:pt idx="4">
                  <c:v>0.12173596454246298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DF-471E-B7EC-76B109ECA9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15061375"/>
        <c:axId val="115062207"/>
      </c:barChart>
      <c:catAx>
        <c:axId val="11506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207"/>
        <c:crosses val="autoZero"/>
        <c:auto val="1"/>
        <c:lblAlgn val="ctr"/>
        <c:lblOffset val="100"/>
        <c:noMultiLvlLbl val="0"/>
      </c:catAx>
      <c:valAx>
        <c:axId val="115062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342255000122103E-2"/>
          <c:y val="2.4132726193635674E-2"/>
          <c:w val="0.98039198584999454"/>
          <c:h val="0.12066553118283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240506</xdr:colOff>
      <xdr:row>1</xdr:row>
      <xdr:rowOff>59531</xdr:rowOff>
    </xdr:from>
    <xdr:to>
      <xdr:col>14</xdr:col>
      <xdr:colOff>542925</xdr:colOff>
      <xdr:row>15</xdr:row>
      <xdr:rowOff>121443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0F673-C5E7-4736-BFFA-4A0D6607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</xdr:colOff>
      <xdr:row>1</xdr:row>
      <xdr:rowOff>147637</xdr:rowOff>
    </xdr:from>
    <xdr:to>
      <xdr:col>23</xdr:col>
      <xdr:colOff>347662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4E51B-9138-44CD-8D69-27AEC3046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17</xdr:col>
      <xdr:colOff>200025</xdr:colOff>
      <xdr:row>27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99ED7-6F7D-4956-AEA8-54B98CD3F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321469</xdr:colOff>
      <xdr:row>19</xdr:row>
      <xdr:rowOff>64293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4B1F6-1847-4585-88CB-7EE07A208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321469</xdr:colOff>
      <xdr:row>36</xdr:row>
      <xdr:rowOff>76800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B9BB50-C855-43F4-9FB5-C8636546D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321469</xdr:colOff>
      <xdr:row>19</xdr:row>
      <xdr:rowOff>64293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AD882C-7C28-4A5A-AF03-AC2042F1F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321469</xdr:colOff>
      <xdr:row>53</xdr:row>
      <xdr:rowOff>76800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F1E994-DE08-4563-AE6C-0EBE346A3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</xdr:colOff>
      <xdr:row>1</xdr:row>
      <xdr:rowOff>147637</xdr:rowOff>
    </xdr:from>
    <xdr:to>
      <xdr:col>23</xdr:col>
      <xdr:colOff>347662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56536-A20D-4469-A643-3C693D0B8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17</xdr:col>
      <xdr:colOff>200025</xdr:colOff>
      <xdr:row>27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E520D-6A76-4783-ACEA-AAD4AE6C5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1</xdr:row>
      <xdr:rowOff>0</xdr:rowOff>
    </xdr:from>
    <xdr:to>
      <xdr:col>14</xdr:col>
      <xdr:colOff>280987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4C84B-AF92-42E3-8E0B-4CF867544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</xdr:colOff>
      <xdr:row>1</xdr:row>
      <xdr:rowOff>147637</xdr:rowOff>
    </xdr:from>
    <xdr:to>
      <xdr:col>23</xdr:col>
      <xdr:colOff>347662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6FEAF-5A3C-4982-92D5-BFC86273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17</xdr:col>
      <xdr:colOff>200025</xdr:colOff>
      <xdr:row>27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A8BA8-6A17-4E01-AA32-DF3DC72D3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995C-2555-4261-9DA0-C477BA11EF8F}">
  <dimension ref="A1:G18"/>
  <sheetViews>
    <sheetView zoomScale="80" zoomScaleNormal="80" workbookViewId="0">
      <selection activeCell="B7" sqref="B7:F7"/>
    </sheetView>
  </sheetViews>
  <sheetFormatPr defaultRowHeight="15" x14ac:dyDescent="0.25"/>
  <cols>
    <col min="1" max="6" width="15.7109375" customWidth="1"/>
  </cols>
  <sheetData>
    <row r="1" spans="1:7" x14ac:dyDescent="0.25">
      <c r="A1" s="2" t="s">
        <v>105</v>
      </c>
    </row>
    <row r="3" spans="1:7" ht="15.75" thickBot="1" x14ac:dyDescent="0.3">
      <c r="A3" s="3" t="s">
        <v>0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</row>
    <row r="4" spans="1:7" x14ac:dyDescent="0.25">
      <c r="A4" t="s">
        <v>1</v>
      </c>
      <c r="B4">
        <f>overall.years!B2</f>
        <v>2973.1853675806101</v>
      </c>
      <c r="C4">
        <f>overall.years!C2</f>
        <v>2781.1304765959198</v>
      </c>
      <c r="D4">
        <f>overall.years!D2</f>
        <v>3182.0292936013898</v>
      </c>
      <c r="E4">
        <f>overall.years!E2</f>
        <v>3140.8796546681101</v>
      </c>
      <c r="F4">
        <f>overall.years!F2</f>
        <v>3880.59398931635</v>
      </c>
      <c r="G4">
        <f>F4-B4</f>
        <v>907.40862173573987</v>
      </c>
    </row>
    <row r="5" spans="1:7" x14ac:dyDescent="0.25">
      <c r="A5" t="s">
        <v>2</v>
      </c>
      <c r="B5">
        <f>overall.years!B3</f>
        <v>1833.8126087170499</v>
      </c>
      <c r="C5">
        <f>overall.years!C3</f>
        <v>1971.16915658638</v>
      </c>
      <c r="D5">
        <f>overall.years!D3</f>
        <v>2257.3176875592799</v>
      </c>
      <c r="E5">
        <f>overall.years!E3</f>
        <v>2159.98354836214</v>
      </c>
      <c r="F5">
        <f>overall.years!F3</f>
        <v>2367.1519716139501</v>
      </c>
      <c r="G5">
        <f t="shared" ref="G5:G7" si="0">F5-B5</f>
        <v>533.33936289690018</v>
      </c>
    </row>
    <row r="6" spans="1:7" ht="15.75" thickBot="1" x14ac:dyDescent="0.3">
      <c r="A6" s="6" t="s">
        <v>3</v>
      </c>
      <c r="B6" s="6">
        <f>overall.years!B4</f>
        <v>950.94179961679902</v>
      </c>
      <c r="C6" s="6">
        <f>overall.years!C4</f>
        <v>1135.20257684073</v>
      </c>
      <c r="D6" s="6">
        <f>overall.years!D4</f>
        <v>1215.328648849</v>
      </c>
      <c r="E6" s="6">
        <f>overall.years!E4</f>
        <v>1137.9123448963701</v>
      </c>
      <c r="F6" s="6">
        <f>overall.years!F4</f>
        <v>1064.14328769964</v>
      </c>
      <c r="G6">
        <f t="shared" si="0"/>
        <v>113.20148808284102</v>
      </c>
    </row>
    <row r="7" spans="1:7" x14ac:dyDescent="0.25">
      <c r="A7" t="s">
        <v>104</v>
      </c>
      <c r="B7">
        <f>SUM(B4:B6)</f>
        <v>5757.9397759144595</v>
      </c>
      <c r="C7">
        <f t="shared" ref="C7:F7" si="1">SUM(C4:C6)</f>
        <v>5887.5022100230299</v>
      </c>
      <c r="D7">
        <f t="shared" si="1"/>
        <v>6654.6756300096704</v>
      </c>
      <c r="E7">
        <f t="shared" si="1"/>
        <v>6438.7755479266207</v>
      </c>
      <c r="F7">
        <f t="shared" si="1"/>
        <v>7311.889248629941</v>
      </c>
      <c r="G7">
        <f t="shared" si="0"/>
        <v>1553.9494727154815</v>
      </c>
    </row>
    <row r="8" spans="1:7" x14ac:dyDescent="0.25">
      <c r="C8" s="1"/>
    </row>
    <row r="9" spans="1:7" ht="45" x14ac:dyDescent="0.25">
      <c r="A9" s="8" t="s">
        <v>0</v>
      </c>
      <c r="B9" s="7" t="s">
        <v>149</v>
      </c>
      <c r="C9" s="1"/>
    </row>
    <row r="10" spans="1:7" x14ac:dyDescent="0.25">
      <c r="A10" s="9" t="s">
        <v>1</v>
      </c>
      <c r="B10" s="10">
        <f t="shared" ref="B10:B12" si="2">F4/B4-1</f>
        <v>0.30519745981197643</v>
      </c>
      <c r="C10" s="1"/>
    </row>
    <row r="11" spans="1:7" x14ac:dyDescent="0.25">
      <c r="A11" s="9" t="s">
        <v>2</v>
      </c>
      <c r="B11" s="10">
        <f t="shared" si="2"/>
        <v>0.29083634846966655</v>
      </c>
      <c r="C11" s="1"/>
    </row>
    <row r="12" spans="1:7" ht="15.75" thickBot="1" x14ac:dyDescent="0.3">
      <c r="A12" s="11" t="s">
        <v>3</v>
      </c>
      <c r="B12" s="12">
        <f t="shared" si="2"/>
        <v>0.11904144725624399</v>
      </c>
      <c r="C12" s="1"/>
    </row>
    <row r="13" spans="1:7" x14ac:dyDescent="0.25">
      <c r="A13" s="13" t="s">
        <v>104</v>
      </c>
      <c r="B13" s="10">
        <f>F7/B7-1</f>
        <v>0.26987942444547142</v>
      </c>
      <c r="C13" s="1"/>
    </row>
    <row r="14" spans="1:7" x14ac:dyDescent="0.25">
      <c r="C14" s="1"/>
    </row>
    <row r="15" spans="1:7" x14ac:dyDescent="0.25">
      <c r="C15" s="1"/>
    </row>
    <row r="16" spans="1:7" x14ac:dyDescent="0.25">
      <c r="C16" s="1"/>
    </row>
    <row r="17" spans="3:3" x14ac:dyDescent="0.25">
      <c r="C17" s="1"/>
    </row>
    <row r="18" spans="3:3" x14ac:dyDescent="0.25">
      <c r="C18" s="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B3D4-8832-44E0-B32C-3645327028D9}">
  <dimension ref="A1"/>
  <sheetViews>
    <sheetView workbookViewId="0">
      <selection activeCell="I25" sqref="I2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997A-6D00-44F1-8EAD-309C073CD975}">
  <dimension ref="A1:F4"/>
  <sheetViews>
    <sheetView workbookViewId="0">
      <selection activeCell="K16" sqref="K16"/>
    </sheetView>
  </sheetViews>
  <sheetFormatPr defaultRowHeight="15" x14ac:dyDescent="0.25"/>
  <sheetData>
    <row r="1" spans="1:6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25">
      <c r="A2" t="s">
        <v>1</v>
      </c>
      <c r="B2">
        <v>2973.1853675806101</v>
      </c>
      <c r="C2">
        <v>2781.1304765959198</v>
      </c>
      <c r="D2">
        <v>3182.0292936013898</v>
      </c>
      <c r="E2">
        <v>3140.8796546681101</v>
      </c>
      <c r="F2">
        <v>3880.59398931635</v>
      </c>
    </row>
    <row r="3" spans="1:6" x14ac:dyDescent="0.25">
      <c r="A3" t="s">
        <v>2</v>
      </c>
      <c r="B3">
        <v>1833.8126087170499</v>
      </c>
      <c r="C3">
        <v>1971.16915658638</v>
      </c>
      <c r="D3">
        <v>2257.3176875592799</v>
      </c>
      <c r="E3">
        <v>2159.98354836214</v>
      </c>
      <c r="F3">
        <v>2367.1519716139501</v>
      </c>
    </row>
    <row r="4" spans="1:6" x14ac:dyDescent="0.25">
      <c r="A4" t="s">
        <v>3</v>
      </c>
      <c r="B4">
        <v>950.94179961679902</v>
      </c>
      <c r="C4">
        <v>1135.20257684073</v>
      </c>
      <c r="D4">
        <v>1215.328648849</v>
      </c>
      <c r="E4">
        <v>1137.9123448963701</v>
      </c>
      <c r="F4">
        <v>1064.14328769964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4876-2CA8-44B6-B74F-C402C54EC3BC}">
  <dimension ref="A1:G273"/>
  <sheetViews>
    <sheetView workbookViewId="0">
      <selection activeCell="A2" sqref="A2:A273"/>
    </sheetView>
  </sheetViews>
  <sheetFormatPr defaultRowHeight="15" x14ac:dyDescent="0.25"/>
  <sheetData>
    <row r="1" spans="1:7" x14ac:dyDescent="0.25">
      <c r="A1" t="s">
        <v>4</v>
      </c>
      <c r="B1" t="s">
        <v>0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25">
      <c r="A2" t="s">
        <v>5</v>
      </c>
      <c r="B2" t="s">
        <v>1</v>
      </c>
      <c r="C2">
        <v>0</v>
      </c>
      <c r="D2">
        <v>0</v>
      </c>
      <c r="E2">
        <v>0</v>
      </c>
      <c r="F2">
        <v>3.95418</v>
      </c>
      <c r="G2">
        <v>0</v>
      </c>
    </row>
    <row r="3" spans="1:7" x14ac:dyDescent="0.25">
      <c r="A3" t="s">
        <v>5</v>
      </c>
      <c r="B3" t="s">
        <v>2</v>
      </c>
      <c r="C3">
        <v>0</v>
      </c>
      <c r="D3">
        <v>1.59039</v>
      </c>
      <c r="E3">
        <v>0</v>
      </c>
      <c r="F3">
        <v>0</v>
      </c>
      <c r="G3">
        <v>2.4464800000000002</v>
      </c>
    </row>
    <row r="4" spans="1:7" x14ac:dyDescent="0.25">
      <c r="A4" t="s">
        <v>6</v>
      </c>
      <c r="B4" t="s">
        <v>1</v>
      </c>
      <c r="C4">
        <v>0</v>
      </c>
      <c r="D4">
        <v>0</v>
      </c>
      <c r="E4">
        <v>0</v>
      </c>
      <c r="F4">
        <v>0.42210300000000001</v>
      </c>
      <c r="G4">
        <v>0.82505899999999999</v>
      </c>
    </row>
    <row r="5" spans="1:7" x14ac:dyDescent="0.25">
      <c r="A5" t="s">
        <v>6</v>
      </c>
      <c r="B5" t="s">
        <v>2</v>
      </c>
      <c r="C5">
        <v>4.2233899999999998E-2</v>
      </c>
      <c r="D5">
        <v>0.133243</v>
      </c>
      <c r="E5">
        <v>0</v>
      </c>
      <c r="F5">
        <v>0</v>
      </c>
      <c r="G5">
        <v>0</v>
      </c>
    </row>
    <row r="6" spans="1:7" x14ac:dyDescent="0.25">
      <c r="A6" t="s">
        <v>6</v>
      </c>
      <c r="B6" t="s">
        <v>3</v>
      </c>
      <c r="C6">
        <v>5.7988800000000002E-3</v>
      </c>
      <c r="D6">
        <v>0.1804664</v>
      </c>
      <c r="E6">
        <v>0.25992399999999999</v>
      </c>
      <c r="F6">
        <v>1.6593141</v>
      </c>
      <c r="G6">
        <v>0.60182230000000003</v>
      </c>
    </row>
    <row r="7" spans="1:7" x14ac:dyDescent="0.25">
      <c r="A7" t="s">
        <v>7</v>
      </c>
      <c r="B7" t="s">
        <v>1</v>
      </c>
      <c r="C7">
        <v>273.64357840000002</v>
      </c>
      <c r="D7">
        <v>210.12785199999999</v>
      </c>
      <c r="E7">
        <v>207.39145500000001</v>
      </c>
      <c r="F7">
        <v>189.32870080000001</v>
      </c>
      <c r="G7">
        <v>90.227221299999997</v>
      </c>
    </row>
    <row r="8" spans="1:7" x14ac:dyDescent="0.25">
      <c r="A8" t="s">
        <v>7</v>
      </c>
      <c r="B8" t="s">
        <v>2</v>
      </c>
      <c r="C8">
        <v>118.20588979999999</v>
      </c>
      <c r="D8">
        <v>136.35115352</v>
      </c>
      <c r="E8">
        <v>78.022049800000005</v>
      </c>
      <c r="F8">
        <v>111.670168</v>
      </c>
      <c r="G8">
        <v>87.695130800000001</v>
      </c>
    </row>
    <row r="9" spans="1:7" x14ac:dyDescent="0.25">
      <c r="A9" t="s">
        <v>7</v>
      </c>
      <c r="B9" t="s">
        <v>3</v>
      </c>
      <c r="C9">
        <v>65.0124</v>
      </c>
      <c r="D9">
        <v>36.316119899999997</v>
      </c>
      <c r="E9">
        <v>25.0733213</v>
      </c>
      <c r="F9">
        <v>19.347932</v>
      </c>
      <c r="G9">
        <v>36.407336000000001</v>
      </c>
    </row>
    <row r="10" spans="1:7" x14ac:dyDescent="0.25">
      <c r="A10" t="s">
        <v>8</v>
      </c>
      <c r="B10" t="s">
        <v>1</v>
      </c>
      <c r="C10">
        <v>1.4776653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8</v>
      </c>
      <c r="B11" t="s">
        <v>2</v>
      </c>
      <c r="C11">
        <v>8.5220716000000003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8</v>
      </c>
      <c r="B12" t="s">
        <v>3</v>
      </c>
      <c r="C12">
        <v>4.0178700000000003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9</v>
      </c>
      <c r="B13" t="s">
        <v>1</v>
      </c>
      <c r="C13">
        <v>0.43496449999999998</v>
      </c>
      <c r="D13">
        <v>0.2687409</v>
      </c>
      <c r="E13">
        <v>0.26326050000000001</v>
      </c>
      <c r="F13">
        <v>0.2235316</v>
      </c>
      <c r="G13">
        <v>0.48863128</v>
      </c>
    </row>
    <row r="14" spans="1:7" x14ac:dyDescent="0.25">
      <c r="A14" t="s">
        <v>9</v>
      </c>
      <c r="B14" t="s">
        <v>2</v>
      </c>
      <c r="C14">
        <v>0.2847037</v>
      </c>
      <c r="D14">
        <v>0.48321249999999999</v>
      </c>
      <c r="E14">
        <v>0.40728829999999999</v>
      </c>
      <c r="F14">
        <v>0.29559530000000001</v>
      </c>
      <c r="G14">
        <v>0.37832690000000002</v>
      </c>
    </row>
    <row r="15" spans="1:7" x14ac:dyDescent="0.25">
      <c r="A15" t="s">
        <v>9</v>
      </c>
      <c r="B15" t="s">
        <v>3</v>
      </c>
      <c r="C15">
        <v>0</v>
      </c>
      <c r="D15">
        <v>0</v>
      </c>
      <c r="E15">
        <v>0.1246646</v>
      </c>
      <c r="F15">
        <v>6.5000000000000002E-2</v>
      </c>
      <c r="G15">
        <v>0.11162276</v>
      </c>
    </row>
    <row r="16" spans="1:7" x14ac:dyDescent="0.25">
      <c r="A16" t="s">
        <v>10</v>
      </c>
      <c r="B16" t="s">
        <v>1</v>
      </c>
      <c r="C16">
        <v>8.1964785245999998</v>
      </c>
      <c r="D16">
        <v>2.7590889125000002</v>
      </c>
      <c r="E16">
        <v>7.6312873459999997</v>
      </c>
      <c r="F16">
        <v>2.6799343200300001</v>
      </c>
      <c r="G16">
        <v>2.0945334089999998</v>
      </c>
    </row>
    <row r="17" spans="1:7" x14ac:dyDescent="0.25">
      <c r="A17" t="s">
        <v>10</v>
      </c>
      <c r="B17" t="s">
        <v>2</v>
      </c>
      <c r="C17">
        <v>3.9552305408000001</v>
      </c>
      <c r="D17">
        <v>1.4848804405</v>
      </c>
      <c r="E17">
        <v>7.2144746938999997</v>
      </c>
      <c r="F17">
        <v>1.0891273825000001</v>
      </c>
      <c r="G17">
        <v>0.93939870299999995</v>
      </c>
    </row>
    <row r="18" spans="1:7" x14ac:dyDescent="0.25">
      <c r="A18" t="s">
        <v>10</v>
      </c>
      <c r="B18" t="s">
        <v>3</v>
      </c>
      <c r="C18">
        <v>3.1153104645999998</v>
      </c>
      <c r="D18">
        <v>1.3833254655</v>
      </c>
      <c r="E18">
        <v>3.771784298</v>
      </c>
      <c r="F18">
        <v>1.9368896723</v>
      </c>
      <c r="G18">
        <v>1.1806916199999999</v>
      </c>
    </row>
    <row r="19" spans="1:7" x14ac:dyDescent="0.25">
      <c r="A19" t="s">
        <v>11</v>
      </c>
      <c r="B19" t="s">
        <v>1</v>
      </c>
      <c r="C19">
        <v>3.1647814400000001</v>
      </c>
      <c r="D19">
        <v>2.4141439400000002</v>
      </c>
      <c r="E19">
        <v>7.1456661339999998</v>
      </c>
      <c r="F19">
        <v>7.9863915670000001</v>
      </c>
      <c r="G19">
        <v>3.6716618570000001</v>
      </c>
    </row>
    <row r="20" spans="1:7" x14ac:dyDescent="0.25">
      <c r="A20" t="s">
        <v>11</v>
      </c>
      <c r="B20" t="s">
        <v>2</v>
      </c>
      <c r="C20">
        <v>11.852966309999999</v>
      </c>
      <c r="D20">
        <v>12.965938339999999</v>
      </c>
      <c r="E20">
        <v>15.253039884</v>
      </c>
      <c r="F20">
        <v>8.1669407679999999</v>
      </c>
      <c r="G20">
        <v>15.543420959000001</v>
      </c>
    </row>
    <row r="21" spans="1:7" x14ac:dyDescent="0.25">
      <c r="A21" t="s">
        <v>11</v>
      </c>
      <c r="B21" t="s">
        <v>3</v>
      </c>
      <c r="C21">
        <v>3.5608899999999999E-2</v>
      </c>
      <c r="D21">
        <v>3.025868E-2</v>
      </c>
      <c r="E21">
        <v>0.32339659999999998</v>
      </c>
      <c r="F21">
        <v>0.29395001999999998</v>
      </c>
      <c r="G21">
        <v>0.23847090000000001</v>
      </c>
    </row>
    <row r="22" spans="1:7" x14ac:dyDescent="0.25">
      <c r="A22" t="s">
        <v>12</v>
      </c>
      <c r="B22" t="s">
        <v>1</v>
      </c>
      <c r="C22">
        <v>14.21564135</v>
      </c>
      <c r="D22">
        <v>21.60878928</v>
      </c>
      <c r="E22">
        <v>26.271155346</v>
      </c>
      <c r="F22">
        <v>18.584599522000001</v>
      </c>
      <c r="G22">
        <v>13.62001079</v>
      </c>
    </row>
    <row r="23" spans="1:7" x14ac:dyDescent="0.25">
      <c r="A23" t="s">
        <v>12</v>
      </c>
      <c r="B23" t="s">
        <v>2</v>
      </c>
      <c r="C23">
        <v>18.777151173</v>
      </c>
      <c r="D23">
        <v>20.272178459999999</v>
      </c>
      <c r="E23">
        <v>23.74460174</v>
      </c>
      <c r="F23">
        <v>26.13539377</v>
      </c>
      <c r="G23">
        <v>35.324565059999998</v>
      </c>
    </row>
    <row r="24" spans="1:7" x14ac:dyDescent="0.25">
      <c r="A24" t="s">
        <v>12</v>
      </c>
      <c r="B24" t="s">
        <v>3</v>
      </c>
      <c r="C24">
        <v>1.4379913</v>
      </c>
      <c r="D24">
        <v>1.8185500299999999</v>
      </c>
      <c r="E24">
        <v>1.34161161</v>
      </c>
      <c r="F24">
        <v>1.31890814</v>
      </c>
      <c r="G24">
        <v>1.25992529</v>
      </c>
    </row>
    <row r="25" spans="1:7" x14ac:dyDescent="0.25">
      <c r="A25" t="s">
        <v>13</v>
      </c>
      <c r="B25" t="s">
        <v>1</v>
      </c>
      <c r="C25">
        <v>55.840710356999999</v>
      </c>
      <c r="D25">
        <v>43.563427109000003</v>
      </c>
      <c r="E25">
        <v>49.123200199999999</v>
      </c>
      <c r="F25">
        <v>69.026021779999994</v>
      </c>
      <c r="G25">
        <v>68.586883540000002</v>
      </c>
    </row>
    <row r="26" spans="1:7" x14ac:dyDescent="0.25">
      <c r="A26" t="s">
        <v>13</v>
      </c>
      <c r="B26" t="s">
        <v>2</v>
      </c>
      <c r="C26">
        <v>37.500589089000002</v>
      </c>
      <c r="D26">
        <v>48.498741219999999</v>
      </c>
      <c r="E26">
        <v>35.705303499999999</v>
      </c>
      <c r="F26">
        <v>42.150432389999999</v>
      </c>
      <c r="G26">
        <v>31.15408042</v>
      </c>
    </row>
    <row r="27" spans="1:7" x14ac:dyDescent="0.25">
      <c r="A27" t="s">
        <v>13</v>
      </c>
      <c r="B27" t="s">
        <v>3</v>
      </c>
      <c r="C27">
        <v>17.550015155000001</v>
      </c>
      <c r="D27">
        <v>21.998232300000002</v>
      </c>
      <c r="E27">
        <v>22.494199380000001</v>
      </c>
      <c r="F27">
        <v>14.0358295</v>
      </c>
      <c r="G27">
        <v>16.648183125999999</v>
      </c>
    </row>
    <row r="28" spans="1:7" x14ac:dyDescent="0.25">
      <c r="A28" t="s">
        <v>14</v>
      </c>
      <c r="B28" t="s">
        <v>1</v>
      </c>
      <c r="C28">
        <v>36.201361018999997</v>
      </c>
      <c r="D28">
        <v>40.234715446000003</v>
      </c>
      <c r="E28">
        <v>33.7354069131</v>
      </c>
      <c r="F28">
        <v>36.48427914458</v>
      </c>
      <c r="G28">
        <v>37.7276331339</v>
      </c>
    </row>
    <row r="29" spans="1:7" x14ac:dyDescent="0.25">
      <c r="A29" t="s">
        <v>14</v>
      </c>
      <c r="B29" t="s">
        <v>2</v>
      </c>
      <c r="C29">
        <v>9.0349550409999999</v>
      </c>
      <c r="D29">
        <v>6.3681884019000004</v>
      </c>
      <c r="E29">
        <v>19.017111320000001</v>
      </c>
      <c r="F29">
        <v>15.552762597741999</v>
      </c>
      <c r="G29">
        <v>14.080334899</v>
      </c>
    </row>
    <row r="30" spans="1:7" x14ac:dyDescent="0.25">
      <c r="A30" t="s">
        <v>14</v>
      </c>
      <c r="B30" t="s">
        <v>3</v>
      </c>
      <c r="C30">
        <v>2.9040575</v>
      </c>
      <c r="D30">
        <v>1.4119937899999999</v>
      </c>
      <c r="E30">
        <v>1.972791067</v>
      </c>
      <c r="F30">
        <v>4.2481877539999999</v>
      </c>
      <c r="G30">
        <v>3.9900887169999999</v>
      </c>
    </row>
    <row r="31" spans="1:7" x14ac:dyDescent="0.25">
      <c r="A31" t="s">
        <v>15</v>
      </c>
      <c r="B31" t="s">
        <v>1</v>
      </c>
      <c r="C31">
        <v>0</v>
      </c>
      <c r="D31">
        <v>0</v>
      </c>
      <c r="E31">
        <v>10.763847999999999</v>
      </c>
      <c r="F31">
        <v>4.9455099999999996</v>
      </c>
      <c r="G31">
        <v>8.1637020000000007</v>
      </c>
    </row>
    <row r="32" spans="1:7" x14ac:dyDescent="0.25">
      <c r="A32" t="s">
        <v>15</v>
      </c>
      <c r="B32" t="s">
        <v>2</v>
      </c>
      <c r="C32">
        <v>0</v>
      </c>
      <c r="D32">
        <v>0</v>
      </c>
      <c r="E32">
        <v>15.617231</v>
      </c>
      <c r="F32">
        <v>23.0868</v>
      </c>
      <c r="G32">
        <v>22.728183000000001</v>
      </c>
    </row>
    <row r="33" spans="1:7" x14ac:dyDescent="0.25">
      <c r="A33" t="s">
        <v>15</v>
      </c>
      <c r="B33" t="s">
        <v>3</v>
      </c>
      <c r="C33">
        <v>0</v>
      </c>
      <c r="D33">
        <v>0</v>
      </c>
      <c r="E33">
        <v>0</v>
      </c>
      <c r="F33">
        <v>6.5597799999999999</v>
      </c>
      <c r="G33">
        <v>8.1433929999999997</v>
      </c>
    </row>
    <row r="34" spans="1:7" x14ac:dyDescent="0.25">
      <c r="A34" t="s">
        <v>16</v>
      </c>
      <c r="B34" t="s">
        <v>1</v>
      </c>
      <c r="C34">
        <v>8.3191692699999997</v>
      </c>
      <c r="D34">
        <v>1.2204655099999999</v>
      </c>
      <c r="E34">
        <v>3.3780530199999999</v>
      </c>
      <c r="F34">
        <v>2.1305955380000001</v>
      </c>
      <c r="G34">
        <v>3.100684513</v>
      </c>
    </row>
    <row r="35" spans="1:7" x14ac:dyDescent="0.25">
      <c r="A35" t="s">
        <v>16</v>
      </c>
      <c r="B35" t="s">
        <v>2</v>
      </c>
      <c r="C35">
        <v>8.6345219499999999</v>
      </c>
      <c r="D35">
        <v>0.69884665000000001</v>
      </c>
      <c r="E35">
        <v>4.8182368179999999</v>
      </c>
      <c r="F35">
        <v>4.0958523329999998</v>
      </c>
      <c r="G35">
        <v>6.0518750109999999</v>
      </c>
    </row>
    <row r="36" spans="1:7" x14ac:dyDescent="0.25">
      <c r="A36" t="s">
        <v>16</v>
      </c>
      <c r="B36" t="s">
        <v>3</v>
      </c>
      <c r="C36">
        <v>3.5550552</v>
      </c>
      <c r="D36">
        <v>0</v>
      </c>
      <c r="E36">
        <v>1.20456724</v>
      </c>
      <c r="F36">
        <v>0.86733853000000005</v>
      </c>
      <c r="G36">
        <v>1.9707052789999999</v>
      </c>
    </row>
    <row r="37" spans="1:7" x14ac:dyDescent="0.25">
      <c r="A37" t="s">
        <v>17</v>
      </c>
      <c r="B37" t="s">
        <v>1</v>
      </c>
      <c r="C37">
        <v>0</v>
      </c>
      <c r="D37">
        <v>0</v>
      </c>
      <c r="E37">
        <v>17.11052347</v>
      </c>
      <c r="F37">
        <v>13.7432382</v>
      </c>
      <c r="G37">
        <v>12.96565582</v>
      </c>
    </row>
    <row r="38" spans="1:7" x14ac:dyDescent="0.25">
      <c r="A38" t="s">
        <v>17</v>
      </c>
      <c r="B38" t="s">
        <v>2</v>
      </c>
      <c r="C38">
        <v>0</v>
      </c>
      <c r="D38">
        <v>0</v>
      </c>
      <c r="E38">
        <v>4.2351599999999996</v>
      </c>
      <c r="F38">
        <v>3.0670039999999998</v>
      </c>
      <c r="G38">
        <v>0.16455900000000001</v>
      </c>
    </row>
    <row r="39" spans="1:7" x14ac:dyDescent="0.25">
      <c r="A39" t="s">
        <v>18</v>
      </c>
      <c r="B39" t="s">
        <v>1</v>
      </c>
      <c r="C39">
        <v>0</v>
      </c>
      <c r="D39">
        <v>0</v>
      </c>
      <c r="E39">
        <v>0</v>
      </c>
      <c r="F39">
        <v>0</v>
      </c>
      <c r="G39">
        <v>0.74973650000000003</v>
      </c>
    </row>
    <row r="40" spans="1:7" x14ac:dyDescent="0.25">
      <c r="A40" t="s">
        <v>18</v>
      </c>
      <c r="B40" t="s">
        <v>2</v>
      </c>
      <c r="C40">
        <v>0</v>
      </c>
      <c r="D40">
        <v>0</v>
      </c>
      <c r="E40">
        <v>0</v>
      </c>
      <c r="F40">
        <v>7.4999999999999997E-2</v>
      </c>
      <c r="G40">
        <v>0.2666771</v>
      </c>
    </row>
    <row r="41" spans="1:7" x14ac:dyDescent="0.25">
      <c r="A41" t="s">
        <v>18</v>
      </c>
      <c r="B41" t="s">
        <v>3</v>
      </c>
      <c r="C41">
        <v>0</v>
      </c>
      <c r="D41">
        <v>0</v>
      </c>
      <c r="E41">
        <v>0</v>
      </c>
      <c r="F41">
        <v>0</v>
      </c>
      <c r="G41">
        <v>0.1193028</v>
      </c>
    </row>
    <row r="42" spans="1:7" x14ac:dyDescent="0.25">
      <c r="A42" t="s">
        <v>19</v>
      </c>
      <c r="B42" t="s">
        <v>1</v>
      </c>
      <c r="C42">
        <v>4.54969</v>
      </c>
      <c r="D42">
        <v>1.3756740000000001</v>
      </c>
      <c r="E42">
        <v>3.4106879999999999</v>
      </c>
      <c r="F42">
        <v>2.0784590000000001</v>
      </c>
      <c r="G42">
        <v>0</v>
      </c>
    </row>
    <row r="43" spans="1:7" x14ac:dyDescent="0.25">
      <c r="A43" t="s">
        <v>19</v>
      </c>
      <c r="B43" t="s">
        <v>2</v>
      </c>
      <c r="C43">
        <v>0</v>
      </c>
      <c r="D43">
        <v>0.29597099999999998</v>
      </c>
      <c r="E43">
        <v>0</v>
      </c>
      <c r="F43">
        <v>0</v>
      </c>
      <c r="G43">
        <v>0</v>
      </c>
    </row>
    <row r="44" spans="1:7" x14ac:dyDescent="0.25">
      <c r="A44" t="s">
        <v>19</v>
      </c>
      <c r="B44" t="s">
        <v>3</v>
      </c>
      <c r="C44">
        <v>1.9963299999999999</v>
      </c>
      <c r="D44">
        <v>0.41706320000000002</v>
      </c>
      <c r="E44">
        <v>13.276254</v>
      </c>
      <c r="F44">
        <v>15.01591</v>
      </c>
      <c r="G44">
        <v>0</v>
      </c>
    </row>
    <row r="45" spans="1:7" x14ac:dyDescent="0.25">
      <c r="A45" t="s">
        <v>20</v>
      </c>
      <c r="B45" t="s">
        <v>1</v>
      </c>
      <c r="C45">
        <v>3.5087141000000002</v>
      </c>
      <c r="D45">
        <v>3.2908510999999998</v>
      </c>
      <c r="E45">
        <v>2.7263020999999998</v>
      </c>
      <c r="F45">
        <v>4.6326000000000001</v>
      </c>
      <c r="G45">
        <v>2.6054740000000001</v>
      </c>
    </row>
    <row r="46" spans="1:7" x14ac:dyDescent="0.25">
      <c r="A46" t="s">
        <v>20</v>
      </c>
      <c r="B46" t="s">
        <v>2</v>
      </c>
      <c r="C46">
        <v>0.14762400000000001</v>
      </c>
      <c r="D46">
        <v>1.7689895</v>
      </c>
      <c r="E46">
        <v>2.3750610000000001</v>
      </c>
      <c r="F46">
        <v>2.9564900000000001</v>
      </c>
      <c r="G46">
        <v>3.4368215000000002</v>
      </c>
    </row>
    <row r="47" spans="1:7" x14ac:dyDescent="0.25">
      <c r="A47" t="s">
        <v>20</v>
      </c>
      <c r="B47" t="s">
        <v>3</v>
      </c>
      <c r="C47">
        <v>1.8801000999999999</v>
      </c>
      <c r="D47">
        <v>1.7015739000000001</v>
      </c>
      <c r="E47">
        <v>2.2537436</v>
      </c>
      <c r="F47">
        <v>2.1355</v>
      </c>
      <c r="G47">
        <v>2.6210958999999998</v>
      </c>
    </row>
    <row r="48" spans="1:7" x14ac:dyDescent="0.25">
      <c r="A48" t="s">
        <v>21</v>
      </c>
      <c r="B48" t="s">
        <v>1</v>
      </c>
      <c r="C48">
        <v>0</v>
      </c>
      <c r="D48">
        <v>0</v>
      </c>
      <c r="E48">
        <v>3.9037400000000002E-3</v>
      </c>
      <c r="F48">
        <v>0</v>
      </c>
      <c r="G48">
        <v>0</v>
      </c>
    </row>
    <row r="49" spans="1:7" x14ac:dyDescent="0.25">
      <c r="A49" t="s">
        <v>22</v>
      </c>
      <c r="B49" t="s">
        <v>1</v>
      </c>
      <c r="C49">
        <v>0.11430572999999999</v>
      </c>
      <c r="D49">
        <v>0.21968536999999999</v>
      </c>
      <c r="E49">
        <v>7.0171499999999998E-2</v>
      </c>
      <c r="F49">
        <v>6.3524558999999994E-2</v>
      </c>
      <c r="G49">
        <v>3.7773309599999999E-2</v>
      </c>
    </row>
    <row r="50" spans="1:7" x14ac:dyDescent="0.25">
      <c r="A50" t="s">
        <v>22</v>
      </c>
      <c r="B50" t="s">
        <v>2</v>
      </c>
      <c r="C50">
        <v>9.6944600000000006E-2</v>
      </c>
      <c r="D50">
        <v>9.5733200000000004E-2</v>
      </c>
      <c r="E50">
        <v>0.18876000000000001</v>
      </c>
      <c r="F50">
        <v>9.93519E-3</v>
      </c>
      <c r="G50">
        <v>5.9195949999999997E-2</v>
      </c>
    </row>
    <row r="51" spans="1:7" x14ac:dyDescent="0.25">
      <c r="A51" t="s">
        <v>22</v>
      </c>
      <c r="B51" t="s">
        <v>3</v>
      </c>
      <c r="C51">
        <v>0.71340386</v>
      </c>
      <c r="D51">
        <v>1.0499222699999999</v>
      </c>
      <c r="E51">
        <v>1.8700699199999999</v>
      </c>
      <c r="F51">
        <v>1.90541334</v>
      </c>
      <c r="G51">
        <v>2.5726112300000001</v>
      </c>
    </row>
    <row r="52" spans="1:7" x14ac:dyDescent="0.25">
      <c r="A52" t="s">
        <v>23</v>
      </c>
      <c r="B52" t="s">
        <v>1</v>
      </c>
      <c r="C52">
        <v>0</v>
      </c>
      <c r="D52">
        <v>0</v>
      </c>
      <c r="E52">
        <v>1.323132</v>
      </c>
      <c r="F52">
        <v>0</v>
      </c>
      <c r="G52">
        <v>0</v>
      </c>
    </row>
    <row r="53" spans="1:7" x14ac:dyDescent="0.25">
      <c r="A53" t="s">
        <v>23</v>
      </c>
      <c r="B53" t="s">
        <v>2</v>
      </c>
      <c r="C53">
        <v>0</v>
      </c>
      <c r="D53">
        <v>0</v>
      </c>
      <c r="E53">
        <v>0.81095200000000001</v>
      </c>
      <c r="F53">
        <v>6.6666600000000006E-2</v>
      </c>
      <c r="G53">
        <v>0</v>
      </c>
    </row>
    <row r="54" spans="1:7" x14ac:dyDescent="0.25">
      <c r="A54" t="s">
        <v>24</v>
      </c>
      <c r="B54" t="s">
        <v>1</v>
      </c>
      <c r="C54">
        <v>63.437078462999999</v>
      </c>
      <c r="D54">
        <v>53.965389909999999</v>
      </c>
      <c r="E54">
        <v>50.875216156</v>
      </c>
      <c r="F54">
        <v>54.339699469999999</v>
      </c>
      <c r="G54">
        <v>60.592278380000003</v>
      </c>
    </row>
    <row r="55" spans="1:7" x14ac:dyDescent="0.25">
      <c r="A55" t="s">
        <v>24</v>
      </c>
      <c r="B55" t="s">
        <v>2</v>
      </c>
      <c r="C55">
        <v>32.228856084699999</v>
      </c>
      <c r="D55">
        <v>45.549069823000004</v>
      </c>
      <c r="E55">
        <v>59.363875845000003</v>
      </c>
      <c r="F55">
        <v>50.035956050000003</v>
      </c>
      <c r="G55">
        <v>46.449112599999999</v>
      </c>
    </row>
    <row r="56" spans="1:7" x14ac:dyDescent="0.25">
      <c r="A56" t="s">
        <v>24</v>
      </c>
      <c r="B56" t="s">
        <v>3</v>
      </c>
      <c r="C56">
        <v>20.652475834200001</v>
      </c>
      <c r="D56">
        <v>1.7746744000000001</v>
      </c>
      <c r="E56">
        <v>4.58601963</v>
      </c>
      <c r="F56">
        <v>2.5610151999999999</v>
      </c>
      <c r="G56">
        <v>0.78921399999999997</v>
      </c>
    </row>
    <row r="57" spans="1:7" x14ac:dyDescent="0.25">
      <c r="A57" t="s">
        <v>25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4.8399780999999997</v>
      </c>
    </row>
    <row r="58" spans="1:7" x14ac:dyDescent="0.25">
      <c r="A58" t="s">
        <v>25</v>
      </c>
      <c r="B58" t="s">
        <v>2</v>
      </c>
      <c r="C58">
        <v>0</v>
      </c>
      <c r="D58">
        <v>0</v>
      </c>
      <c r="E58">
        <v>0.59768900000000003</v>
      </c>
      <c r="F58">
        <v>0.73763699999999999</v>
      </c>
      <c r="G58">
        <v>0.80747500000000005</v>
      </c>
    </row>
    <row r="59" spans="1:7" x14ac:dyDescent="0.25">
      <c r="A59" t="s">
        <v>25</v>
      </c>
      <c r="B59" t="s">
        <v>3</v>
      </c>
      <c r="C59">
        <v>0</v>
      </c>
      <c r="D59">
        <v>0</v>
      </c>
      <c r="E59">
        <v>0</v>
      </c>
      <c r="F59">
        <v>0.70813199999999998</v>
      </c>
      <c r="G59">
        <v>0</v>
      </c>
    </row>
    <row r="60" spans="1:7" x14ac:dyDescent="0.25">
      <c r="A60" t="s">
        <v>26</v>
      </c>
      <c r="B60" t="s">
        <v>1</v>
      </c>
      <c r="C60">
        <v>144.19151779769999</v>
      </c>
      <c r="D60">
        <v>166.9599727012</v>
      </c>
      <c r="E60">
        <v>179.70014596999999</v>
      </c>
      <c r="F60">
        <v>109.89570293440001</v>
      </c>
      <c r="G60">
        <v>102.24264282</v>
      </c>
    </row>
    <row r="61" spans="1:7" x14ac:dyDescent="0.25">
      <c r="A61" t="s">
        <v>26</v>
      </c>
      <c r="B61" t="s">
        <v>2</v>
      </c>
      <c r="C61">
        <v>134.248180781</v>
      </c>
      <c r="D61">
        <v>81.740712278000004</v>
      </c>
      <c r="E61">
        <v>164.669256792</v>
      </c>
      <c r="F61">
        <v>107.713269623</v>
      </c>
      <c r="G61">
        <v>152.70813492600001</v>
      </c>
    </row>
    <row r="62" spans="1:7" x14ac:dyDescent="0.25">
      <c r="A62" t="s">
        <v>26</v>
      </c>
      <c r="B62" t="s">
        <v>3</v>
      </c>
      <c r="C62">
        <v>84.282243156000007</v>
      </c>
      <c r="D62">
        <v>138.50091695</v>
      </c>
      <c r="E62">
        <v>57.476132016999998</v>
      </c>
      <c r="F62">
        <v>49.323724730000002</v>
      </c>
      <c r="G62">
        <v>101.41911675</v>
      </c>
    </row>
    <row r="63" spans="1:7" x14ac:dyDescent="0.25">
      <c r="A63" t="s">
        <v>27</v>
      </c>
      <c r="B63" t="s">
        <v>1</v>
      </c>
      <c r="C63">
        <v>3.7743400000000003E-2</v>
      </c>
      <c r="D63">
        <v>1.408177E-2</v>
      </c>
      <c r="E63">
        <v>2.9601929999999999E-2</v>
      </c>
      <c r="F63">
        <v>3.4226359999999997E-2</v>
      </c>
      <c r="G63">
        <v>1.255712E-2</v>
      </c>
    </row>
    <row r="64" spans="1:7" x14ac:dyDescent="0.25">
      <c r="A64" t="s">
        <v>27</v>
      </c>
      <c r="B64" t="s">
        <v>2</v>
      </c>
      <c r="C64">
        <v>0.1028183</v>
      </c>
      <c r="D64">
        <v>5.1206269999999998E-2</v>
      </c>
      <c r="E64">
        <v>6.41375E-2</v>
      </c>
      <c r="F64">
        <v>0.1121209</v>
      </c>
      <c r="G64">
        <v>3.9954580000000003E-2</v>
      </c>
    </row>
    <row r="65" spans="1:7" x14ac:dyDescent="0.25">
      <c r="A65" t="s">
        <v>27</v>
      </c>
      <c r="B65" t="s">
        <v>3</v>
      </c>
      <c r="C65">
        <v>0</v>
      </c>
      <c r="D65">
        <v>8.9610999999999996E-3</v>
      </c>
      <c r="E65">
        <v>1.2334100000000001E-3</v>
      </c>
      <c r="F65">
        <v>0</v>
      </c>
      <c r="G65">
        <v>0</v>
      </c>
    </row>
    <row r="66" spans="1:7" x14ac:dyDescent="0.25">
      <c r="A66" t="s">
        <v>28</v>
      </c>
      <c r="B66" t="s">
        <v>1</v>
      </c>
      <c r="C66">
        <v>34.098252737000003</v>
      </c>
      <c r="D66">
        <v>19.031847819999999</v>
      </c>
      <c r="E66">
        <v>17.262066446999999</v>
      </c>
      <c r="F66">
        <v>16.26066535</v>
      </c>
      <c r="G66">
        <v>9.4886266100000007</v>
      </c>
    </row>
    <row r="67" spans="1:7" x14ac:dyDescent="0.25">
      <c r="A67" t="s">
        <v>28</v>
      </c>
      <c r="B67" t="s">
        <v>2</v>
      </c>
      <c r="C67">
        <v>6.7160826169999996</v>
      </c>
      <c r="D67">
        <v>3.3680848320000001</v>
      </c>
      <c r="E67">
        <v>5.2841428510000004</v>
      </c>
      <c r="F67">
        <v>5.3182546850000003</v>
      </c>
      <c r="G67">
        <v>5.1133019339999999</v>
      </c>
    </row>
    <row r="68" spans="1:7" x14ac:dyDescent="0.25">
      <c r="A68" t="s">
        <v>28</v>
      </c>
      <c r="B68" t="s">
        <v>3</v>
      </c>
      <c r="C68">
        <v>17.433610328</v>
      </c>
      <c r="D68">
        <v>12.057144211000001</v>
      </c>
      <c r="E68">
        <v>11.659181962</v>
      </c>
      <c r="F68">
        <v>6.393098202</v>
      </c>
      <c r="G68">
        <v>8.8415993319999995</v>
      </c>
    </row>
    <row r="69" spans="1:7" x14ac:dyDescent="0.25">
      <c r="A69" t="s">
        <v>29</v>
      </c>
      <c r="B69" t="s">
        <v>1</v>
      </c>
      <c r="C69">
        <v>0</v>
      </c>
      <c r="D69">
        <v>0</v>
      </c>
      <c r="E69">
        <v>0</v>
      </c>
      <c r="F69">
        <v>0.75981799999999999</v>
      </c>
      <c r="G69">
        <v>1.00518409</v>
      </c>
    </row>
    <row r="70" spans="1:7" x14ac:dyDescent="0.25">
      <c r="A70" t="s">
        <v>29</v>
      </c>
      <c r="B70" t="s">
        <v>2</v>
      </c>
      <c r="C70">
        <v>0</v>
      </c>
      <c r="D70">
        <v>0</v>
      </c>
      <c r="E70">
        <v>0</v>
      </c>
      <c r="F70">
        <v>0.51068999999999998</v>
      </c>
      <c r="G70">
        <v>0.44225429999999999</v>
      </c>
    </row>
    <row r="71" spans="1:7" x14ac:dyDescent="0.25">
      <c r="A71" t="s">
        <v>29</v>
      </c>
      <c r="B71" t="s">
        <v>3</v>
      </c>
      <c r="C71">
        <v>0</v>
      </c>
      <c r="D71">
        <v>0</v>
      </c>
      <c r="E71">
        <v>0</v>
      </c>
      <c r="F71">
        <v>0.77137020000000001</v>
      </c>
      <c r="G71">
        <v>0.94607949999999996</v>
      </c>
    </row>
    <row r="72" spans="1:7" x14ac:dyDescent="0.25">
      <c r="A72" t="s">
        <v>30</v>
      </c>
      <c r="B72" t="s">
        <v>1</v>
      </c>
      <c r="C72">
        <v>0</v>
      </c>
      <c r="D72">
        <v>0</v>
      </c>
      <c r="E72">
        <v>10.857904599999999</v>
      </c>
      <c r="F72">
        <v>7.8513310000000001</v>
      </c>
      <c r="G72">
        <v>7.8283231500000001</v>
      </c>
    </row>
    <row r="73" spans="1:7" x14ac:dyDescent="0.25">
      <c r="A73" t="s">
        <v>30</v>
      </c>
      <c r="B73" t="s">
        <v>2</v>
      </c>
      <c r="C73">
        <v>0</v>
      </c>
      <c r="D73">
        <v>0</v>
      </c>
      <c r="E73">
        <v>2.5813839999999999</v>
      </c>
      <c r="F73">
        <v>2.4947729999999999</v>
      </c>
      <c r="G73">
        <v>1.70302507</v>
      </c>
    </row>
    <row r="74" spans="1:7" x14ac:dyDescent="0.25">
      <c r="A74" t="s">
        <v>30</v>
      </c>
      <c r="B74" t="s">
        <v>3</v>
      </c>
      <c r="C74">
        <v>0</v>
      </c>
      <c r="D74">
        <v>0</v>
      </c>
      <c r="E74">
        <v>0</v>
      </c>
      <c r="F74">
        <v>5.16E-2</v>
      </c>
      <c r="G74">
        <v>0.56248427000000001</v>
      </c>
    </row>
    <row r="75" spans="1:7" x14ac:dyDescent="0.25">
      <c r="A75" t="s">
        <v>31</v>
      </c>
      <c r="B75" t="s">
        <v>1</v>
      </c>
      <c r="C75">
        <v>111.12057314</v>
      </c>
      <c r="D75">
        <v>95.291686683999998</v>
      </c>
      <c r="E75">
        <v>82.451327610000007</v>
      </c>
      <c r="F75">
        <v>115.115533082</v>
      </c>
      <c r="G75">
        <v>134.09695506290001</v>
      </c>
    </row>
    <row r="76" spans="1:7" x14ac:dyDescent="0.25">
      <c r="A76" t="s">
        <v>31</v>
      </c>
      <c r="B76" t="s">
        <v>2</v>
      </c>
      <c r="C76">
        <v>11.42119787</v>
      </c>
      <c r="D76">
        <v>15.259206552</v>
      </c>
      <c r="E76">
        <v>55.252552540000003</v>
      </c>
      <c r="F76">
        <v>71.849596719999994</v>
      </c>
      <c r="G76">
        <v>22.801152988999998</v>
      </c>
    </row>
    <row r="77" spans="1:7" x14ac:dyDescent="0.25">
      <c r="A77" t="s">
        <v>31</v>
      </c>
      <c r="B77" t="s">
        <v>3</v>
      </c>
      <c r="C77">
        <v>31.565423966000001</v>
      </c>
      <c r="D77">
        <v>45.292118039999998</v>
      </c>
      <c r="E77">
        <v>7.9580343850000004</v>
      </c>
      <c r="F77">
        <v>0.41234208999999999</v>
      </c>
      <c r="G77">
        <v>3.0609826899999999</v>
      </c>
    </row>
    <row r="78" spans="1:7" x14ac:dyDescent="0.25">
      <c r="A78" t="s">
        <v>32</v>
      </c>
      <c r="B78" t="s">
        <v>1</v>
      </c>
      <c r="C78">
        <v>1.1316299999999999</v>
      </c>
      <c r="D78">
        <v>0.4453722</v>
      </c>
      <c r="E78">
        <v>1.2667820000000001</v>
      </c>
      <c r="F78">
        <v>5.338139</v>
      </c>
      <c r="G78">
        <v>9.6920622000000005</v>
      </c>
    </row>
    <row r="79" spans="1:7" x14ac:dyDescent="0.25">
      <c r="A79" t="s">
        <v>33</v>
      </c>
      <c r="B79" t="s">
        <v>1</v>
      </c>
      <c r="C79">
        <v>78.044221557</v>
      </c>
      <c r="D79">
        <v>94.649018815000005</v>
      </c>
      <c r="E79">
        <v>133.072484583</v>
      </c>
      <c r="F79">
        <v>96.94952979</v>
      </c>
      <c r="G79">
        <v>94.762098050999995</v>
      </c>
    </row>
    <row r="80" spans="1:7" x14ac:dyDescent="0.25">
      <c r="A80" t="s">
        <v>33</v>
      </c>
      <c r="B80" t="s">
        <v>2</v>
      </c>
      <c r="C80">
        <v>58.350422698000003</v>
      </c>
      <c r="D80">
        <v>51.607384648</v>
      </c>
      <c r="E80">
        <v>71.936087106000002</v>
      </c>
      <c r="F80">
        <v>52.627843120000001</v>
      </c>
      <c r="G80">
        <v>68.815304492999999</v>
      </c>
    </row>
    <row r="81" spans="1:7" x14ac:dyDescent="0.25">
      <c r="A81" t="s">
        <v>33</v>
      </c>
      <c r="B81" t="s">
        <v>3</v>
      </c>
      <c r="C81">
        <v>35.330282924999999</v>
      </c>
      <c r="D81">
        <v>30.037810920799998</v>
      </c>
      <c r="E81">
        <v>34.909815699600003</v>
      </c>
      <c r="F81">
        <v>39.614285959999997</v>
      </c>
      <c r="G81">
        <v>34.673787646999997</v>
      </c>
    </row>
    <row r="82" spans="1:7" x14ac:dyDescent="0.25">
      <c r="A82" t="s">
        <v>34</v>
      </c>
      <c r="B82" t="s">
        <v>1</v>
      </c>
      <c r="C82">
        <v>72.915253800000002</v>
      </c>
      <c r="D82">
        <v>32.423810699999997</v>
      </c>
      <c r="E82">
        <v>33.646650299999997</v>
      </c>
      <c r="F82">
        <v>24.30161</v>
      </c>
      <c r="G82">
        <v>36.960327999999997</v>
      </c>
    </row>
    <row r="83" spans="1:7" x14ac:dyDescent="0.25">
      <c r="A83" t="s">
        <v>34</v>
      </c>
      <c r="B83" t="s">
        <v>2</v>
      </c>
      <c r="C83">
        <v>44.034420099999998</v>
      </c>
      <c r="D83">
        <v>55.083387100000003</v>
      </c>
      <c r="E83">
        <v>31.516601999999999</v>
      </c>
      <c r="F83">
        <v>39.857950000000002</v>
      </c>
      <c r="G83">
        <v>70.559049799999997</v>
      </c>
    </row>
    <row r="84" spans="1:7" x14ac:dyDescent="0.25">
      <c r="A84" t="s">
        <v>34</v>
      </c>
      <c r="B84" t="s">
        <v>3</v>
      </c>
      <c r="C84">
        <v>18.720120999999999</v>
      </c>
      <c r="D84">
        <v>19.849828399</v>
      </c>
      <c r="E84">
        <v>13.237194000000001</v>
      </c>
      <c r="F84">
        <v>18.26239</v>
      </c>
      <c r="G84">
        <v>23.846004499999999</v>
      </c>
    </row>
    <row r="85" spans="1:7" x14ac:dyDescent="0.25">
      <c r="A85" t="s">
        <v>35</v>
      </c>
      <c r="B85" t="s">
        <v>1</v>
      </c>
      <c r="C85">
        <v>4.3999040000000003</v>
      </c>
      <c r="D85">
        <v>5.9245279999999996</v>
      </c>
      <c r="E85">
        <v>2.40709164</v>
      </c>
      <c r="F85">
        <v>2.0841764999999999</v>
      </c>
      <c r="G85">
        <v>2.0156573400000002</v>
      </c>
    </row>
    <row r="86" spans="1:7" x14ac:dyDescent="0.25">
      <c r="A86" t="s">
        <v>35</v>
      </c>
      <c r="B86" t="s">
        <v>2</v>
      </c>
      <c r="C86">
        <v>5.3644594000000003</v>
      </c>
      <c r="D86">
        <v>5.2501536</v>
      </c>
      <c r="E86">
        <v>4.9681882416829</v>
      </c>
      <c r="F86">
        <v>4.5814785999999996</v>
      </c>
      <c r="G86">
        <v>2.8960404999999998</v>
      </c>
    </row>
    <row r="87" spans="1:7" x14ac:dyDescent="0.25">
      <c r="A87" t="s">
        <v>35</v>
      </c>
      <c r="B87" t="s">
        <v>3</v>
      </c>
      <c r="C87">
        <v>4.4869656000000004</v>
      </c>
      <c r="D87">
        <v>5.7771059999999999</v>
      </c>
      <c r="E87">
        <v>6.1733523104207002</v>
      </c>
      <c r="F87">
        <v>5.45669439</v>
      </c>
      <c r="G87">
        <v>3.20886</v>
      </c>
    </row>
    <row r="88" spans="1:7" x14ac:dyDescent="0.25">
      <c r="A88" t="s">
        <v>36</v>
      </c>
      <c r="B88" t="s">
        <v>1</v>
      </c>
      <c r="C88">
        <v>120.62483</v>
      </c>
      <c r="D88">
        <v>112.79791</v>
      </c>
      <c r="E88">
        <v>175.72131999999999</v>
      </c>
      <c r="F88">
        <v>86.846549999999993</v>
      </c>
      <c r="G88">
        <v>116.46787999999999</v>
      </c>
    </row>
    <row r="89" spans="1:7" x14ac:dyDescent="0.25">
      <c r="A89" t="s">
        <v>36</v>
      </c>
      <c r="B89" t="s">
        <v>2</v>
      </c>
      <c r="C89">
        <v>116.747344</v>
      </c>
      <c r="D89">
        <v>207.35249999999999</v>
      </c>
      <c r="E89">
        <v>122.22562000000001</v>
      </c>
      <c r="F89">
        <v>167.04052999999999</v>
      </c>
      <c r="G89">
        <v>137.02367000000001</v>
      </c>
    </row>
    <row r="90" spans="1:7" x14ac:dyDescent="0.25">
      <c r="A90" t="s">
        <v>36</v>
      </c>
      <c r="B90" t="s">
        <v>3</v>
      </c>
      <c r="C90">
        <v>40.29562</v>
      </c>
      <c r="D90">
        <v>91.662670000000006</v>
      </c>
      <c r="E90">
        <v>132.79892000000001</v>
      </c>
      <c r="F90">
        <v>98.45617</v>
      </c>
      <c r="G90">
        <v>93.262079999999997</v>
      </c>
    </row>
    <row r="91" spans="1:7" x14ac:dyDescent="0.25">
      <c r="A91" t="s">
        <v>37</v>
      </c>
      <c r="B91" t="s">
        <v>2</v>
      </c>
      <c r="C91">
        <v>6.2992800000000002E-2</v>
      </c>
      <c r="D91">
        <v>0.46955599999999997</v>
      </c>
      <c r="E91">
        <v>1.0997399999999999</v>
      </c>
      <c r="F91">
        <v>1.0318700000000001</v>
      </c>
      <c r="G91">
        <v>8.7899199999999997E-2</v>
      </c>
    </row>
    <row r="92" spans="1:7" x14ac:dyDescent="0.25">
      <c r="A92" t="s">
        <v>38</v>
      </c>
      <c r="B92" t="s">
        <v>1</v>
      </c>
      <c r="C92">
        <v>0</v>
      </c>
      <c r="D92">
        <v>0</v>
      </c>
      <c r="E92">
        <v>0.70977199999999996</v>
      </c>
      <c r="F92">
        <v>1.746453</v>
      </c>
      <c r="G92">
        <v>4.0321540000000002</v>
      </c>
    </row>
    <row r="93" spans="1:7" x14ac:dyDescent="0.25">
      <c r="A93" t="s">
        <v>38</v>
      </c>
      <c r="B93" t="s">
        <v>2</v>
      </c>
      <c r="C93">
        <v>0</v>
      </c>
      <c r="D93">
        <v>0</v>
      </c>
      <c r="E93">
        <v>0</v>
      </c>
      <c r="F93">
        <v>0</v>
      </c>
      <c r="G93">
        <v>1.7868409999999999</v>
      </c>
    </row>
    <row r="94" spans="1:7" x14ac:dyDescent="0.25">
      <c r="A94" t="s">
        <v>38</v>
      </c>
      <c r="B94" t="s">
        <v>3</v>
      </c>
      <c r="C94">
        <v>0</v>
      </c>
      <c r="D94">
        <v>0</v>
      </c>
      <c r="E94">
        <v>0.56675500000000001</v>
      </c>
      <c r="F94">
        <v>1.768389</v>
      </c>
      <c r="G94">
        <v>0.348551</v>
      </c>
    </row>
    <row r="95" spans="1:7" x14ac:dyDescent="0.25">
      <c r="A95" t="s">
        <v>39</v>
      </c>
      <c r="B95" t="s">
        <v>1</v>
      </c>
      <c r="C95">
        <v>3.6159400000000001E-2</v>
      </c>
      <c r="D95">
        <v>7.4122900000000002E-3</v>
      </c>
      <c r="E95">
        <v>1.0470500000000001E-2</v>
      </c>
      <c r="F95">
        <v>7.3409699999999996E-3</v>
      </c>
      <c r="G95">
        <v>2.2437200000000001E-2</v>
      </c>
    </row>
    <row r="96" spans="1:7" x14ac:dyDescent="0.25">
      <c r="A96" t="s">
        <v>39</v>
      </c>
      <c r="B96" t="s">
        <v>2</v>
      </c>
      <c r="C96">
        <v>3.9239820000000002E-2</v>
      </c>
      <c r="D96">
        <v>5.2672500000000002E-3</v>
      </c>
      <c r="E96">
        <v>7.3755899999999996E-3</v>
      </c>
      <c r="F96">
        <v>1.2552799999999999E-2</v>
      </c>
      <c r="G96">
        <v>1.63337E-2</v>
      </c>
    </row>
    <row r="97" spans="1:7" x14ac:dyDescent="0.25">
      <c r="A97" t="s">
        <v>39</v>
      </c>
      <c r="B97" t="s">
        <v>3</v>
      </c>
      <c r="C97">
        <v>1.7521399999999999E-3</v>
      </c>
      <c r="D97">
        <v>0</v>
      </c>
      <c r="E97">
        <v>0</v>
      </c>
      <c r="F97">
        <v>1.1665429E-2</v>
      </c>
      <c r="G97">
        <v>0</v>
      </c>
    </row>
    <row r="98" spans="1:7" x14ac:dyDescent="0.25">
      <c r="A98" t="s">
        <v>40</v>
      </c>
      <c r="B98" t="s">
        <v>1</v>
      </c>
      <c r="C98">
        <v>3.5889900000000002E-2</v>
      </c>
      <c r="D98">
        <v>0</v>
      </c>
      <c r="E98">
        <v>0</v>
      </c>
      <c r="F98">
        <v>0.77855700000000005</v>
      </c>
      <c r="G98">
        <v>0.26364500000000002</v>
      </c>
    </row>
    <row r="99" spans="1:7" x14ac:dyDescent="0.25">
      <c r="A99" t="s">
        <v>40</v>
      </c>
      <c r="B99" t="s">
        <v>2</v>
      </c>
      <c r="C99">
        <v>0</v>
      </c>
      <c r="D99">
        <v>0</v>
      </c>
      <c r="E99">
        <v>2.72811</v>
      </c>
      <c r="F99">
        <v>0</v>
      </c>
      <c r="G99">
        <v>1.9446810000000001</v>
      </c>
    </row>
    <row r="100" spans="1:7" x14ac:dyDescent="0.25">
      <c r="A100" t="s">
        <v>40</v>
      </c>
      <c r="B100" t="s">
        <v>3</v>
      </c>
      <c r="C100">
        <v>0</v>
      </c>
      <c r="D100">
        <v>6.3615500000000005E-2</v>
      </c>
      <c r="E100">
        <v>0</v>
      </c>
      <c r="F100">
        <v>3.07761</v>
      </c>
      <c r="G100">
        <v>6.1162099999999997E-2</v>
      </c>
    </row>
    <row r="101" spans="1:7" x14ac:dyDescent="0.25">
      <c r="A101" t="s">
        <v>41</v>
      </c>
      <c r="B101" t="s">
        <v>1</v>
      </c>
      <c r="C101">
        <v>0</v>
      </c>
      <c r="D101">
        <v>0</v>
      </c>
      <c r="E101">
        <v>0</v>
      </c>
      <c r="F101">
        <v>0.1909111</v>
      </c>
      <c r="G101">
        <v>9.3269500000000005E-2</v>
      </c>
    </row>
    <row r="102" spans="1:7" x14ac:dyDescent="0.25">
      <c r="A102" t="s">
        <v>41</v>
      </c>
      <c r="B102" t="s">
        <v>2</v>
      </c>
      <c r="C102">
        <v>0</v>
      </c>
      <c r="D102">
        <v>0</v>
      </c>
      <c r="E102">
        <v>0.58805499999999999</v>
      </c>
      <c r="F102">
        <v>1.3416081</v>
      </c>
      <c r="G102">
        <v>1.2125045000000001</v>
      </c>
    </row>
    <row r="103" spans="1:7" x14ac:dyDescent="0.25">
      <c r="A103" t="s">
        <v>42</v>
      </c>
      <c r="B103" t="s">
        <v>1</v>
      </c>
      <c r="C103">
        <v>3.9036309999999998E-2</v>
      </c>
      <c r="D103">
        <v>0.17403540000000001</v>
      </c>
      <c r="E103">
        <v>0.2153436</v>
      </c>
      <c r="F103">
        <v>2.04670453</v>
      </c>
      <c r="G103">
        <v>2.1358662669999999</v>
      </c>
    </row>
    <row r="104" spans="1:7" x14ac:dyDescent="0.25">
      <c r="A104" t="s">
        <v>42</v>
      </c>
      <c r="B104" t="s">
        <v>2</v>
      </c>
      <c r="C104">
        <v>3.105482E-2</v>
      </c>
      <c r="D104">
        <v>0.80759510000000001</v>
      </c>
      <c r="E104">
        <v>7.6210200000000006E-2</v>
      </c>
      <c r="F104">
        <v>0.34373670000000001</v>
      </c>
      <c r="G104">
        <v>8.4277628100000008</v>
      </c>
    </row>
    <row r="105" spans="1:7" x14ac:dyDescent="0.25">
      <c r="A105" t="s">
        <v>42</v>
      </c>
      <c r="B105" t="s">
        <v>3</v>
      </c>
      <c r="C105">
        <v>1.4438000000000001E-3</v>
      </c>
      <c r="D105">
        <v>2.3808499999999999E-3</v>
      </c>
      <c r="E105">
        <v>2.30073E-3</v>
      </c>
      <c r="F105">
        <v>0</v>
      </c>
      <c r="G105">
        <v>4.3879349999999999E-3</v>
      </c>
    </row>
    <row r="106" spans="1:7" x14ac:dyDescent="0.25">
      <c r="A106" t="s">
        <v>43</v>
      </c>
      <c r="B106" t="s">
        <v>1</v>
      </c>
      <c r="C106">
        <v>9.1411657000000002</v>
      </c>
      <c r="D106">
        <v>9.6475899999999992</v>
      </c>
      <c r="E106">
        <v>25.991700999999999</v>
      </c>
      <c r="F106">
        <v>20.267589999999998</v>
      </c>
      <c r="G106">
        <v>23.797149999999998</v>
      </c>
    </row>
    <row r="107" spans="1:7" x14ac:dyDescent="0.25">
      <c r="A107" t="s">
        <v>43</v>
      </c>
      <c r="B107" t="s">
        <v>2</v>
      </c>
      <c r="C107">
        <v>16.713064599999999</v>
      </c>
      <c r="D107">
        <v>13.614739999999999</v>
      </c>
      <c r="E107">
        <v>18.513300000000001</v>
      </c>
      <c r="F107">
        <v>21.30198</v>
      </c>
      <c r="G107">
        <v>28.79758</v>
      </c>
    </row>
    <row r="108" spans="1:7" x14ac:dyDescent="0.25">
      <c r="A108" t="s">
        <v>43</v>
      </c>
      <c r="B108" t="s">
        <v>3</v>
      </c>
      <c r="C108">
        <v>14.752043</v>
      </c>
      <c r="D108">
        <v>11.354552999999999</v>
      </c>
      <c r="E108">
        <v>15.795558</v>
      </c>
      <c r="F108">
        <v>12.207000000000001</v>
      </c>
      <c r="G108">
        <v>10.8506</v>
      </c>
    </row>
    <row r="109" spans="1:7" x14ac:dyDescent="0.25">
      <c r="A109" t="s">
        <v>44</v>
      </c>
      <c r="B109" t="s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44</v>
      </c>
      <c r="B110" t="s">
        <v>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45</v>
      </c>
      <c r="B111" t="s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45</v>
      </c>
      <c r="B112" t="s">
        <v>2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45</v>
      </c>
      <c r="B113" t="s">
        <v>3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46</v>
      </c>
      <c r="B114" t="s">
        <v>1</v>
      </c>
      <c r="C114">
        <v>0</v>
      </c>
      <c r="D114">
        <v>0.116156</v>
      </c>
      <c r="E114">
        <v>7.5805999999999998E-2</v>
      </c>
      <c r="F114">
        <v>0.25788689999999997</v>
      </c>
      <c r="G114">
        <v>0.26968903999999999</v>
      </c>
    </row>
    <row r="115" spans="1:7" x14ac:dyDescent="0.25">
      <c r="A115" t="s">
        <v>46</v>
      </c>
      <c r="B115" t="s">
        <v>2</v>
      </c>
      <c r="C115">
        <v>4.3261199000000001</v>
      </c>
      <c r="D115">
        <v>5.6632809000000002</v>
      </c>
      <c r="E115">
        <v>5.2284440999999999</v>
      </c>
      <c r="F115">
        <v>8.1477483599999996</v>
      </c>
      <c r="G115">
        <v>6.9067190399999996</v>
      </c>
    </row>
    <row r="116" spans="1:7" x14ac:dyDescent="0.25">
      <c r="A116" t="s">
        <v>47</v>
      </c>
      <c r="B116" t="s">
        <v>1</v>
      </c>
      <c r="C116">
        <v>0.40439399999999998</v>
      </c>
      <c r="D116">
        <v>0.52828900000000001</v>
      </c>
      <c r="E116">
        <v>0.49387700000000001</v>
      </c>
      <c r="F116">
        <v>0.46668199999999999</v>
      </c>
      <c r="G116">
        <v>0.25386829999999999</v>
      </c>
    </row>
    <row r="117" spans="1:7" x14ac:dyDescent="0.25">
      <c r="A117" t="s">
        <v>47</v>
      </c>
      <c r="B117" t="s">
        <v>2</v>
      </c>
      <c r="C117">
        <v>0.40493099999999999</v>
      </c>
      <c r="D117">
        <v>0.46876200000000001</v>
      </c>
      <c r="E117">
        <v>1.11171</v>
      </c>
      <c r="F117">
        <v>0.697079</v>
      </c>
      <c r="G117">
        <v>0.519428</v>
      </c>
    </row>
    <row r="118" spans="1:7" x14ac:dyDescent="0.25">
      <c r="A118" t="s">
        <v>47</v>
      </c>
      <c r="B118" t="s">
        <v>3</v>
      </c>
      <c r="C118">
        <v>0.25466100000000003</v>
      </c>
      <c r="D118">
        <v>0.39415899999999998</v>
      </c>
      <c r="E118">
        <v>0.163553</v>
      </c>
      <c r="F118">
        <v>0.44153599999999998</v>
      </c>
      <c r="G118">
        <v>0.2367928</v>
      </c>
    </row>
    <row r="119" spans="1:7" x14ac:dyDescent="0.25">
      <c r="A119" t="s">
        <v>48</v>
      </c>
      <c r="B119" t="s">
        <v>1</v>
      </c>
      <c r="C119">
        <v>497.08844549999998</v>
      </c>
      <c r="D119">
        <v>475.55999943699999</v>
      </c>
      <c r="E119">
        <v>600.99105229999998</v>
      </c>
      <c r="F119">
        <v>762.03720697999995</v>
      </c>
      <c r="G119">
        <v>1523.44458558722</v>
      </c>
    </row>
    <row r="120" spans="1:7" x14ac:dyDescent="0.25">
      <c r="A120" t="s">
        <v>48</v>
      </c>
      <c r="B120" t="s">
        <v>2</v>
      </c>
      <c r="C120">
        <v>236.18570700000001</v>
      </c>
      <c r="D120">
        <v>189.96216849999999</v>
      </c>
      <c r="E120">
        <v>279.53497152</v>
      </c>
      <c r="F120">
        <v>220.92637300000001</v>
      </c>
      <c r="G120">
        <v>410.41882600000002</v>
      </c>
    </row>
    <row r="121" spans="1:7" x14ac:dyDescent="0.25">
      <c r="A121" t="s">
        <v>48</v>
      </c>
      <c r="B121" t="s">
        <v>3</v>
      </c>
      <c r="C121">
        <v>70.418334999999999</v>
      </c>
      <c r="D121">
        <v>99.162149929999998</v>
      </c>
      <c r="E121">
        <v>98.349386600000003</v>
      </c>
      <c r="F121">
        <v>141.33688900000001</v>
      </c>
      <c r="G121">
        <v>123.496286</v>
      </c>
    </row>
    <row r="122" spans="1:7" x14ac:dyDescent="0.25">
      <c r="A122" t="s">
        <v>49</v>
      </c>
      <c r="B122" t="s">
        <v>1</v>
      </c>
      <c r="C122">
        <v>0.31331858000000001</v>
      </c>
      <c r="D122">
        <v>0.43341248999999998</v>
      </c>
      <c r="E122">
        <v>0.38419101999999999</v>
      </c>
      <c r="F122">
        <v>0.74993522599999995</v>
      </c>
      <c r="G122">
        <v>1.7027210699999999</v>
      </c>
    </row>
    <row r="123" spans="1:7" x14ac:dyDescent="0.25">
      <c r="A123" t="s">
        <v>49</v>
      </c>
      <c r="B123" t="s">
        <v>2</v>
      </c>
      <c r="C123">
        <v>0.25362494499999999</v>
      </c>
      <c r="D123">
        <v>0.38524505999999997</v>
      </c>
      <c r="E123">
        <v>0.34624948999999999</v>
      </c>
      <c r="F123">
        <v>0.64322536330000002</v>
      </c>
      <c r="G123">
        <v>0.62368122999999998</v>
      </c>
    </row>
    <row r="124" spans="1:7" x14ac:dyDescent="0.25">
      <c r="A124" t="s">
        <v>49</v>
      </c>
      <c r="B124" t="s">
        <v>3</v>
      </c>
      <c r="C124">
        <v>1.066593216</v>
      </c>
      <c r="D124">
        <v>0.73155647000000001</v>
      </c>
      <c r="E124">
        <v>1.2930761</v>
      </c>
      <c r="F124">
        <v>1.0388122820000001</v>
      </c>
      <c r="G124">
        <v>2.071845095</v>
      </c>
    </row>
    <row r="125" spans="1:7" x14ac:dyDescent="0.25">
      <c r="A125" t="s">
        <v>50</v>
      </c>
      <c r="B125" t="s">
        <v>1</v>
      </c>
      <c r="C125">
        <v>8.5934685119999994</v>
      </c>
      <c r="D125">
        <v>8.7494821999999992</v>
      </c>
      <c r="E125">
        <v>8.0131817059999992</v>
      </c>
      <c r="F125">
        <v>7.7207645359999999</v>
      </c>
      <c r="G125">
        <v>8.3368173409999997</v>
      </c>
    </row>
    <row r="126" spans="1:7" x14ac:dyDescent="0.25">
      <c r="A126" t="s">
        <v>50</v>
      </c>
      <c r="B126" t="s">
        <v>2</v>
      </c>
      <c r="C126">
        <v>27.51453441</v>
      </c>
      <c r="D126">
        <v>28.706497658</v>
      </c>
      <c r="E126">
        <v>29.597245565000001</v>
      </c>
      <c r="F126">
        <v>31.051177289999998</v>
      </c>
      <c r="G126">
        <v>24.812521052449998</v>
      </c>
    </row>
    <row r="127" spans="1:7" x14ac:dyDescent="0.25">
      <c r="A127" t="s">
        <v>50</v>
      </c>
      <c r="B127" t="s">
        <v>3</v>
      </c>
      <c r="C127">
        <v>20.85892887</v>
      </c>
      <c r="D127">
        <v>13.565139455000001</v>
      </c>
      <c r="E127">
        <v>14.537434897000001</v>
      </c>
      <c r="F127">
        <v>6.9466091250700002</v>
      </c>
      <c r="G127">
        <v>7.3433699600000004</v>
      </c>
    </row>
    <row r="128" spans="1:7" x14ac:dyDescent="0.25">
      <c r="A128" t="s">
        <v>51</v>
      </c>
      <c r="B128" t="s">
        <v>1</v>
      </c>
      <c r="C128">
        <v>0</v>
      </c>
      <c r="D128">
        <v>0.12733700000000001</v>
      </c>
      <c r="E128">
        <v>0.56628299999999998</v>
      </c>
      <c r="F128">
        <v>0</v>
      </c>
      <c r="G128">
        <v>0</v>
      </c>
    </row>
    <row r="129" spans="1:7" x14ac:dyDescent="0.25">
      <c r="A129" t="s">
        <v>51</v>
      </c>
      <c r="B129" t="s">
        <v>2</v>
      </c>
      <c r="C129">
        <v>17.632200000000001</v>
      </c>
      <c r="D129">
        <v>31.346125000000001</v>
      </c>
      <c r="E129">
        <v>18.258731000000001</v>
      </c>
      <c r="F129">
        <v>4.8375300000000001</v>
      </c>
      <c r="G129">
        <v>4.8251900000000001</v>
      </c>
    </row>
    <row r="130" spans="1:7" x14ac:dyDescent="0.25">
      <c r="A130" t="s">
        <v>51</v>
      </c>
      <c r="B130" t="s">
        <v>3</v>
      </c>
      <c r="C130">
        <v>0</v>
      </c>
      <c r="D130">
        <v>0</v>
      </c>
      <c r="E130">
        <v>0.16881599999999999</v>
      </c>
      <c r="F130">
        <v>0</v>
      </c>
      <c r="G130">
        <v>0</v>
      </c>
    </row>
    <row r="131" spans="1:7" x14ac:dyDescent="0.25">
      <c r="A131" t="s">
        <v>52</v>
      </c>
      <c r="B131" t="s">
        <v>1</v>
      </c>
      <c r="C131">
        <v>0.49139100000000002</v>
      </c>
      <c r="D131">
        <v>0.69638500000000003</v>
      </c>
      <c r="E131">
        <v>0.80926399999999998</v>
      </c>
      <c r="F131">
        <v>1.36646</v>
      </c>
      <c r="G131">
        <v>0.22911000000000001</v>
      </c>
    </row>
    <row r="132" spans="1:7" x14ac:dyDescent="0.25">
      <c r="A132" t="s">
        <v>52</v>
      </c>
      <c r="B132" t="s">
        <v>2</v>
      </c>
      <c r="C132">
        <v>3.4440699999999998E-2</v>
      </c>
      <c r="D132">
        <v>6.07783E-2</v>
      </c>
      <c r="E132">
        <v>0.115137</v>
      </c>
      <c r="F132">
        <v>0.62187300000000001</v>
      </c>
      <c r="G132">
        <v>0.16839699999999999</v>
      </c>
    </row>
    <row r="133" spans="1:7" x14ac:dyDescent="0.25">
      <c r="A133" t="s">
        <v>52</v>
      </c>
      <c r="B133" t="s">
        <v>3</v>
      </c>
      <c r="C133">
        <v>3.4441799999999998E-3</v>
      </c>
      <c r="D133">
        <v>0</v>
      </c>
      <c r="E133">
        <v>6.2950000000000006E-2</v>
      </c>
      <c r="F133">
        <v>0.114366</v>
      </c>
      <c r="G133">
        <v>2.4460200000000001E-3</v>
      </c>
    </row>
    <row r="134" spans="1:7" x14ac:dyDescent="0.25">
      <c r="A134" t="s">
        <v>53</v>
      </c>
      <c r="B134" t="s">
        <v>1</v>
      </c>
      <c r="C134">
        <v>22.857739000999999</v>
      </c>
      <c r="D134">
        <v>7.2719174280000001</v>
      </c>
      <c r="E134">
        <v>14.647535721600001</v>
      </c>
      <c r="F134">
        <v>15.283756131000001</v>
      </c>
      <c r="G134">
        <v>17.023541502899999</v>
      </c>
    </row>
    <row r="135" spans="1:7" x14ac:dyDescent="0.25">
      <c r="A135" t="s">
        <v>53</v>
      </c>
      <c r="B135" t="s">
        <v>2</v>
      </c>
      <c r="C135">
        <v>3.7842229199999999</v>
      </c>
      <c r="D135">
        <v>4.3927620100000002</v>
      </c>
      <c r="E135">
        <v>4.4408103399999996</v>
      </c>
      <c r="F135">
        <v>6.8991471300000002</v>
      </c>
      <c r="G135">
        <v>6.8607308570000001</v>
      </c>
    </row>
    <row r="136" spans="1:7" x14ac:dyDescent="0.25">
      <c r="A136" t="s">
        <v>53</v>
      </c>
      <c r="B136" t="s">
        <v>3</v>
      </c>
      <c r="C136">
        <v>0.56047993299999999</v>
      </c>
      <c r="D136">
        <v>1.1162083819999999</v>
      </c>
      <c r="E136">
        <v>0.599069976</v>
      </c>
      <c r="F136">
        <v>1.1363106599999999</v>
      </c>
      <c r="G136">
        <v>0.39168484999999997</v>
      </c>
    </row>
    <row r="137" spans="1:7" x14ac:dyDescent="0.25">
      <c r="A137" t="s">
        <v>54</v>
      </c>
      <c r="B137" t="s">
        <v>1</v>
      </c>
      <c r="C137">
        <v>0</v>
      </c>
      <c r="D137">
        <v>0</v>
      </c>
      <c r="E137">
        <v>0</v>
      </c>
      <c r="F137">
        <v>0</v>
      </c>
      <c r="G137">
        <v>0.1128112</v>
      </c>
    </row>
    <row r="138" spans="1:7" x14ac:dyDescent="0.25">
      <c r="A138" t="s">
        <v>54</v>
      </c>
      <c r="B138" t="s">
        <v>2</v>
      </c>
      <c r="C138">
        <v>0</v>
      </c>
      <c r="D138">
        <v>0</v>
      </c>
      <c r="E138">
        <v>0</v>
      </c>
      <c r="F138">
        <v>0</v>
      </c>
      <c r="G138">
        <v>0.1128112</v>
      </c>
    </row>
    <row r="139" spans="1:7" x14ac:dyDescent="0.25">
      <c r="A139" t="s">
        <v>55</v>
      </c>
      <c r="B139" t="s">
        <v>1</v>
      </c>
      <c r="C139">
        <v>244.81314854999999</v>
      </c>
      <c r="D139">
        <v>161.991439912</v>
      </c>
      <c r="E139">
        <v>165.11525791099999</v>
      </c>
      <c r="F139">
        <v>224.11944210799999</v>
      </c>
      <c r="G139">
        <v>284.78991945299998</v>
      </c>
    </row>
    <row r="140" spans="1:7" x14ac:dyDescent="0.25">
      <c r="A140" t="s">
        <v>55</v>
      </c>
      <c r="B140" t="s">
        <v>2</v>
      </c>
      <c r="C140">
        <v>77.179443172999996</v>
      </c>
      <c r="D140">
        <v>65.644722887699999</v>
      </c>
      <c r="E140">
        <v>65.546526873999994</v>
      </c>
      <c r="F140">
        <v>72.130906241000005</v>
      </c>
      <c r="G140">
        <v>64.684876498999998</v>
      </c>
    </row>
    <row r="141" spans="1:7" x14ac:dyDescent="0.25">
      <c r="A141" t="s">
        <v>55</v>
      </c>
      <c r="B141" t="s">
        <v>3</v>
      </c>
      <c r="C141">
        <v>26.662947252399999</v>
      </c>
      <c r="D141">
        <v>38.245810826000003</v>
      </c>
      <c r="E141">
        <v>25.732994684000001</v>
      </c>
      <c r="F141">
        <v>34.425797631000002</v>
      </c>
      <c r="G141">
        <v>45.884534477000003</v>
      </c>
    </row>
    <row r="142" spans="1:7" x14ac:dyDescent="0.25">
      <c r="A142" t="s">
        <v>56</v>
      </c>
      <c r="B142" t="s">
        <v>1</v>
      </c>
      <c r="C142">
        <v>0</v>
      </c>
      <c r="D142">
        <v>0</v>
      </c>
      <c r="E142">
        <v>0.47837649999999998</v>
      </c>
      <c r="F142">
        <v>0.77616700000000005</v>
      </c>
      <c r="G142">
        <v>4.91247E-2</v>
      </c>
    </row>
    <row r="143" spans="1:7" x14ac:dyDescent="0.25">
      <c r="A143" t="s">
        <v>56</v>
      </c>
      <c r="B143" t="s">
        <v>2</v>
      </c>
      <c r="C143">
        <v>0</v>
      </c>
      <c r="D143">
        <v>0</v>
      </c>
      <c r="E143">
        <v>1.5211745999999999</v>
      </c>
      <c r="F143">
        <v>1.05</v>
      </c>
      <c r="G143">
        <v>0</v>
      </c>
    </row>
    <row r="144" spans="1:7" x14ac:dyDescent="0.25">
      <c r="A144" t="s">
        <v>56</v>
      </c>
      <c r="B144" t="s">
        <v>3</v>
      </c>
      <c r="C144">
        <v>0</v>
      </c>
      <c r="D144">
        <v>0</v>
      </c>
      <c r="E144">
        <v>0</v>
      </c>
      <c r="F144">
        <v>1</v>
      </c>
      <c r="G144">
        <v>0</v>
      </c>
    </row>
    <row r="145" spans="1:7" x14ac:dyDescent="0.25">
      <c r="A145" t="s">
        <v>57</v>
      </c>
      <c r="B145" t="s">
        <v>1</v>
      </c>
      <c r="C145">
        <v>6.3800076199999998</v>
      </c>
      <c r="D145">
        <v>10.013612589999999</v>
      </c>
      <c r="E145">
        <v>11.891209659999999</v>
      </c>
      <c r="F145">
        <v>22.452511999999999</v>
      </c>
      <c r="G145">
        <v>26.053210740000001</v>
      </c>
    </row>
    <row r="146" spans="1:7" x14ac:dyDescent="0.25">
      <c r="A146" t="s">
        <v>57</v>
      </c>
      <c r="B146" t="s">
        <v>2</v>
      </c>
      <c r="C146">
        <v>25.024158740000001</v>
      </c>
      <c r="D146">
        <v>30.311463249999999</v>
      </c>
      <c r="E146">
        <v>30.174328096</v>
      </c>
      <c r="F146">
        <v>24.658823000000002</v>
      </c>
      <c r="G146">
        <v>29.162844344</v>
      </c>
    </row>
    <row r="147" spans="1:7" x14ac:dyDescent="0.25">
      <c r="A147" t="s">
        <v>57</v>
      </c>
      <c r="B147" t="s">
        <v>3</v>
      </c>
      <c r="C147">
        <v>0.26455549</v>
      </c>
      <c r="D147">
        <v>0.39563312</v>
      </c>
      <c r="E147">
        <v>4.0917001500000003</v>
      </c>
      <c r="F147">
        <v>1.4593210000000001</v>
      </c>
      <c r="G147">
        <v>1.68885661</v>
      </c>
    </row>
    <row r="148" spans="1:7" x14ac:dyDescent="0.25">
      <c r="A148" t="s">
        <v>58</v>
      </c>
      <c r="B148" t="s">
        <v>1</v>
      </c>
      <c r="C148">
        <v>0.585364</v>
      </c>
      <c r="D148">
        <v>2.844579</v>
      </c>
      <c r="E148">
        <v>4.4535150000000003</v>
      </c>
      <c r="F148">
        <v>21.698070000000001</v>
      </c>
      <c r="G148">
        <v>3.2693300000000001</v>
      </c>
    </row>
    <row r="149" spans="1:7" x14ac:dyDescent="0.25">
      <c r="A149" t="s">
        <v>58</v>
      </c>
      <c r="B149" t="s">
        <v>2</v>
      </c>
      <c r="C149">
        <v>1.495846</v>
      </c>
      <c r="D149">
        <v>6.22898</v>
      </c>
      <c r="E149">
        <v>5.66113</v>
      </c>
      <c r="F149">
        <v>21.975999999999999</v>
      </c>
      <c r="G149">
        <v>2.5050430000000001</v>
      </c>
    </row>
    <row r="150" spans="1:7" x14ac:dyDescent="0.25">
      <c r="A150" t="s">
        <v>58</v>
      </c>
      <c r="B150" t="s">
        <v>3</v>
      </c>
      <c r="C150">
        <v>0</v>
      </c>
      <c r="D150">
        <v>0</v>
      </c>
      <c r="E150">
        <v>7.6110300000000004</v>
      </c>
      <c r="F150">
        <v>0</v>
      </c>
      <c r="G150">
        <v>0</v>
      </c>
    </row>
    <row r="151" spans="1:7" x14ac:dyDescent="0.25">
      <c r="A151" t="s">
        <v>59</v>
      </c>
      <c r="B151" t="s">
        <v>1</v>
      </c>
      <c r="C151">
        <v>0</v>
      </c>
      <c r="D151">
        <v>0</v>
      </c>
      <c r="E151">
        <v>0</v>
      </c>
      <c r="F151">
        <v>6.8099000000000007E-2</v>
      </c>
      <c r="G151">
        <v>1.1120193</v>
      </c>
    </row>
    <row r="152" spans="1:7" x14ac:dyDescent="0.25">
      <c r="A152" t="s">
        <v>59</v>
      </c>
      <c r="B152" t="s">
        <v>2</v>
      </c>
      <c r="C152">
        <v>0</v>
      </c>
      <c r="D152">
        <v>0</v>
      </c>
      <c r="E152">
        <v>0</v>
      </c>
      <c r="F152">
        <v>0.786686</v>
      </c>
      <c r="G152">
        <v>3.4438550000000001</v>
      </c>
    </row>
    <row r="153" spans="1:7" x14ac:dyDescent="0.25">
      <c r="A153" t="s">
        <v>59</v>
      </c>
      <c r="B153" t="s">
        <v>3</v>
      </c>
      <c r="C153">
        <v>0</v>
      </c>
      <c r="D153">
        <v>0</v>
      </c>
      <c r="E153">
        <v>0</v>
      </c>
      <c r="F153">
        <v>0</v>
      </c>
      <c r="G153">
        <v>0.67184900000000003</v>
      </c>
    </row>
    <row r="154" spans="1:7" x14ac:dyDescent="0.25">
      <c r="A154" t="s">
        <v>60</v>
      </c>
      <c r="B154" t="s">
        <v>1</v>
      </c>
      <c r="C154">
        <v>0</v>
      </c>
      <c r="D154">
        <v>0</v>
      </c>
      <c r="E154">
        <v>0.102477</v>
      </c>
      <c r="F154">
        <v>0</v>
      </c>
      <c r="G154">
        <v>0</v>
      </c>
    </row>
    <row r="155" spans="1:7" x14ac:dyDescent="0.25">
      <c r="A155" t="s">
        <v>61</v>
      </c>
      <c r="B155" t="s">
        <v>1</v>
      </c>
      <c r="C155">
        <v>0.64147337000000004</v>
      </c>
      <c r="D155">
        <v>0.66497379999999995</v>
      </c>
      <c r="E155">
        <v>0.25819713</v>
      </c>
      <c r="F155">
        <v>0.18345729999999999</v>
      </c>
      <c r="G155">
        <v>0.41964928499999998</v>
      </c>
    </row>
    <row r="156" spans="1:7" x14ac:dyDescent="0.25">
      <c r="A156" t="s">
        <v>61</v>
      </c>
      <c r="B156" t="s">
        <v>2</v>
      </c>
      <c r="C156">
        <v>8.7940699999999997E-2</v>
      </c>
      <c r="D156">
        <v>8.7030800000000005E-2</v>
      </c>
      <c r="E156">
        <v>0.250027</v>
      </c>
      <c r="F156">
        <v>0.36344808299999998</v>
      </c>
      <c r="G156">
        <v>0.33535184600000001</v>
      </c>
    </row>
    <row r="157" spans="1:7" x14ac:dyDescent="0.25">
      <c r="A157" t="s">
        <v>61</v>
      </c>
      <c r="B157" t="s">
        <v>3</v>
      </c>
      <c r="C157">
        <v>0</v>
      </c>
      <c r="D157">
        <v>0.100163</v>
      </c>
      <c r="E157">
        <v>0.30636049999999998</v>
      </c>
      <c r="F157">
        <v>0.329889302</v>
      </c>
      <c r="G157">
        <v>0.180640931</v>
      </c>
    </row>
    <row r="158" spans="1:7" x14ac:dyDescent="0.25">
      <c r="A158" t="s">
        <v>62</v>
      </c>
      <c r="B158" t="s">
        <v>3</v>
      </c>
      <c r="C158">
        <v>0</v>
      </c>
      <c r="D158">
        <v>0</v>
      </c>
      <c r="E158">
        <v>0</v>
      </c>
      <c r="F158">
        <v>3.5406599999999999</v>
      </c>
      <c r="G158">
        <v>0</v>
      </c>
    </row>
    <row r="159" spans="1:7" x14ac:dyDescent="0.25">
      <c r="A159" t="s">
        <v>63</v>
      </c>
      <c r="B159" t="s">
        <v>1</v>
      </c>
      <c r="C159">
        <v>5.8700099999999998E-2</v>
      </c>
      <c r="D159">
        <v>4.9960999999999998E-2</v>
      </c>
      <c r="E159">
        <v>1.26607E-2</v>
      </c>
      <c r="F159">
        <v>2.0114699999999999E-2</v>
      </c>
      <c r="G159">
        <v>0.19544800000000001</v>
      </c>
    </row>
    <row r="160" spans="1:7" x14ac:dyDescent="0.25">
      <c r="A160" t="s">
        <v>63</v>
      </c>
      <c r="B160" t="s">
        <v>2</v>
      </c>
      <c r="C160">
        <v>3.7973800000000002E-2</v>
      </c>
      <c r="D160">
        <v>2.7480000000000001E-2</v>
      </c>
      <c r="E160">
        <v>0</v>
      </c>
      <c r="F160">
        <v>0</v>
      </c>
      <c r="G160">
        <v>8.7490200000000004E-2</v>
      </c>
    </row>
    <row r="161" spans="1:7" x14ac:dyDescent="0.25">
      <c r="A161" t="s">
        <v>63</v>
      </c>
      <c r="B161" t="s">
        <v>3</v>
      </c>
      <c r="C161">
        <v>0</v>
      </c>
      <c r="D161">
        <v>0</v>
      </c>
      <c r="E161">
        <v>0</v>
      </c>
      <c r="F161">
        <v>9.7722200000000003E-4</v>
      </c>
      <c r="G161">
        <v>0</v>
      </c>
    </row>
    <row r="162" spans="1:7" x14ac:dyDescent="0.25">
      <c r="A162" t="s">
        <v>64</v>
      </c>
      <c r="B162" t="s">
        <v>1</v>
      </c>
      <c r="C162">
        <v>0</v>
      </c>
      <c r="D162">
        <v>0</v>
      </c>
      <c r="E162">
        <v>2.0487199999999999</v>
      </c>
      <c r="F162">
        <v>2</v>
      </c>
      <c r="G162">
        <v>0</v>
      </c>
    </row>
    <row r="163" spans="1:7" x14ac:dyDescent="0.25">
      <c r="A163" t="s">
        <v>65</v>
      </c>
      <c r="B163" t="s">
        <v>1</v>
      </c>
      <c r="C163">
        <v>0</v>
      </c>
      <c r="D163">
        <v>0</v>
      </c>
      <c r="E163">
        <v>13.013583110000001</v>
      </c>
      <c r="F163">
        <v>22.302606050000001</v>
      </c>
      <c r="G163">
        <v>51.178873600000003</v>
      </c>
    </row>
    <row r="164" spans="1:7" x14ac:dyDescent="0.25">
      <c r="A164" t="s">
        <v>65</v>
      </c>
      <c r="B164" t="s">
        <v>2</v>
      </c>
      <c r="C164">
        <v>0</v>
      </c>
      <c r="D164">
        <v>0</v>
      </c>
      <c r="E164">
        <v>34.5812168</v>
      </c>
      <c r="F164">
        <v>32.33735575</v>
      </c>
      <c r="G164">
        <v>40.84439647</v>
      </c>
    </row>
    <row r="165" spans="1:7" x14ac:dyDescent="0.25">
      <c r="A165" t="s">
        <v>65</v>
      </c>
      <c r="B165" t="s">
        <v>3</v>
      </c>
      <c r="C165">
        <v>0</v>
      </c>
      <c r="D165">
        <v>0</v>
      </c>
      <c r="E165">
        <v>7.7699610000000003</v>
      </c>
      <c r="F165">
        <v>7.6227780000000003</v>
      </c>
      <c r="G165">
        <v>3.6885924000000001</v>
      </c>
    </row>
    <row r="166" spans="1:7" x14ac:dyDescent="0.25">
      <c r="A166" t="s">
        <v>66</v>
      </c>
      <c r="B166" t="s">
        <v>1</v>
      </c>
      <c r="C166">
        <v>0</v>
      </c>
      <c r="D166">
        <v>0</v>
      </c>
      <c r="E166">
        <v>0</v>
      </c>
      <c r="F166">
        <v>0.23300000000000001</v>
      </c>
      <c r="G166">
        <v>0.3733474</v>
      </c>
    </row>
    <row r="167" spans="1:7" x14ac:dyDescent="0.25">
      <c r="A167" t="s">
        <v>66</v>
      </c>
      <c r="B167" t="s">
        <v>2</v>
      </c>
      <c r="C167">
        <v>0</v>
      </c>
      <c r="D167">
        <v>0</v>
      </c>
      <c r="E167">
        <v>0</v>
      </c>
      <c r="F167">
        <v>0.38200000000000001</v>
      </c>
      <c r="G167">
        <v>0.18470880000000001</v>
      </c>
    </row>
    <row r="168" spans="1:7" x14ac:dyDescent="0.25">
      <c r="A168" t="s">
        <v>67</v>
      </c>
      <c r="B168" t="s">
        <v>1</v>
      </c>
      <c r="C168">
        <v>21.23429187</v>
      </c>
      <c r="D168">
        <v>22.801103990000001</v>
      </c>
      <c r="E168">
        <v>23.645404639999999</v>
      </c>
      <c r="F168">
        <v>16.982929219999999</v>
      </c>
      <c r="G168">
        <v>11.469997080000001</v>
      </c>
    </row>
    <row r="169" spans="1:7" x14ac:dyDescent="0.25">
      <c r="A169" t="s">
        <v>67</v>
      </c>
      <c r="B169" t="s">
        <v>2</v>
      </c>
      <c r="C169">
        <v>16.2507586122723</v>
      </c>
      <c r="D169">
        <v>19.034944200000002</v>
      </c>
      <c r="E169">
        <v>20.407320299999999</v>
      </c>
      <c r="F169">
        <v>30.425134580000002</v>
      </c>
      <c r="G169">
        <v>33.512275160000002</v>
      </c>
    </row>
    <row r="170" spans="1:7" x14ac:dyDescent="0.25">
      <c r="A170" t="s">
        <v>67</v>
      </c>
      <c r="B170" t="s">
        <v>3</v>
      </c>
      <c r="C170">
        <v>1.0981899999999999E-2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68</v>
      </c>
      <c r="B171" t="s">
        <v>1</v>
      </c>
      <c r="C171">
        <v>1.3156219</v>
      </c>
      <c r="D171">
        <v>0.86849069999999995</v>
      </c>
      <c r="E171">
        <v>1.622601</v>
      </c>
      <c r="F171">
        <v>1.113432</v>
      </c>
      <c r="G171">
        <v>0.726661</v>
      </c>
    </row>
    <row r="172" spans="1:7" x14ac:dyDescent="0.25">
      <c r="A172" t="s">
        <v>68</v>
      </c>
      <c r="B172" t="s">
        <v>2</v>
      </c>
      <c r="C172">
        <v>0.13073799999999999</v>
      </c>
      <c r="D172">
        <v>5.5144449999999998E-2</v>
      </c>
      <c r="E172">
        <v>3.00611E-2</v>
      </c>
      <c r="F172">
        <v>0.1063181</v>
      </c>
      <c r="G172">
        <v>9.4592200000000001E-2</v>
      </c>
    </row>
    <row r="173" spans="1:7" x14ac:dyDescent="0.25">
      <c r="A173" t="s">
        <v>68</v>
      </c>
      <c r="B173" t="s">
        <v>3</v>
      </c>
      <c r="C173">
        <v>0.1800332</v>
      </c>
      <c r="D173">
        <v>0.51835710000000002</v>
      </c>
      <c r="E173">
        <v>1.3184918000000001</v>
      </c>
      <c r="F173">
        <v>1.3822707999999999</v>
      </c>
      <c r="G173">
        <v>1.0319423000000001</v>
      </c>
    </row>
    <row r="174" spans="1:7" x14ac:dyDescent="0.25">
      <c r="A174" t="s">
        <v>69</v>
      </c>
      <c r="B174" t="s">
        <v>1</v>
      </c>
      <c r="C174">
        <v>4.3778200000000003E-2</v>
      </c>
      <c r="D174">
        <v>0.62951800000000002</v>
      </c>
      <c r="E174">
        <v>0.206564</v>
      </c>
      <c r="F174">
        <v>1.0057830000000001</v>
      </c>
      <c r="G174">
        <v>9.8031000000000004E-3</v>
      </c>
    </row>
    <row r="175" spans="1:7" x14ac:dyDescent="0.25">
      <c r="A175" t="s">
        <v>69</v>
      </c>
      <c r="B175" t="s">
        <v>2</v>
      </c>
      <c r="C175">
        <v>7.3185399999999998E-2</v>
      </c>
      <c r="D175">
        <v>0.37171700000000002</v>
      </c>
      <c r="E175">
        <v>0.41779300000000003</v>
      </c>
      <c r="F175">
        <v>1.2833699999999999</v>
      </c>
      <c r="G175">
        <v>0.81407200000000002</v>
      </c>
    </row>
    <row r="176" spans="1:7" x14ac:dyDescent="0.25">
      <c r="A176" t="s">
        <v>69</v>
      </c>
      <c r="B176" t="s">
        <v>3</v>
      </c>
      <c r="C176">
        <v>0</v>
      </c>
      <c r="D176">
        <v>0</v>
      </c>
      <c r="E176">
        <v>0.91916100000000001</v>
      </c>
      <c r="F176">
        <v>0.98111599999999999</v>
      </c>
      <c r="G176">
        <v>0.47710180000000002</v>
      </c>
    </row>
    <row r="177" spans="1:7" x14ac:dyDescent="0.25">
      <c r="A177" t="s">
        <v>70</v>
      </c>
      <c r="B177" t="s">
        <v>1</v>
      </c>
      <c r="C177">
        <v>14.96330011</v>
      </c>
      <c r="D177">
        <v>11.957379</v>
      </c>
      <c r="E177">
        <v>12.845323827</v>
      </c>
      <c r="F177">
        <v>14.919868644999999</v>
      </c>
      <c r="G177">
        <v>14.398505890999999</v>
      </c>
    </row>
    <row r="178" spans="1:7" x14ac:dyDescent="0.25">
      <c r="A178" t="s">
        <v>70</v>
      </c>
      <c r="B178" t="s">
        <v>2</v>
      </c>
      <c r="C178">
        <v>49.989312810000001</v>
      </c>
      <c r="D178">
        <v>49.943750717</v>
      </c>
      <c r="E178">
        <v>32.280734590999998</v>
      </c>
      <c r="F178">
        <v>36.108294659999999</v>
      </c>
      <c r="G178">
        <v>38.821341662999998</v>
      </c>
    </row>
    <row r="179" spans="1:7" x14ac:dyDescent="0.25">
      <c r="A179" t="s">
        <v>70</v>
      </c>
      <c r="B179" t="s">
        <v>3</v>
      </c>
      <c r="C179">
        <v>24.082059359999999</v>
      </c>
      <c r="D179">
        <v>16.658421440000001</v>
      </c>
      <c r="E179">
        <v>13.853424833</v>
      </c>
      <c r="F179">
        <v>9.8652539499999996</v>
      </c>
      <c r="G179">
        <v>8.1920464479999993</v>
      </c>
    </row>
    <row r="180" spans="1:7" x14ac:dyDescent="0.25">
      <c r="A180" t="s">
        <v>71</v>
      </c>
      <c r="B180" t="s">
        <v>1</v>
      </c>
      <c r="C180">
        <v>1.7800149999999999</v>
      </c>
      <c r="D180">
        <v>2.0705355000000001</v>
      </c>
      <c r="E180">
        <v>4.3769130499999997</v>
      </c>
      <c r="F180">
        <v>3.582147</v>
      </c>
      <c r="G180">
        <v>5.1701461000000002</v>
      </c>
    </row>
    <row r="181" spans="1:7" x14ac:dyDescent="0.25">
      <c r="A181" t="s">
        <v>71</v>
      </c>
      <c r="B181" t="s">
        <v>2</v>
      </c>
      <c r="C181">
        <v>9.1537640000000007</v>
      </c>
      <c r="D181">
        <v>7.5407361000000002</v>
      </c>
      <c r="E181">
        <v>3.78799105</v>
      </c>
      <c r="F181">
        <v>8.6828380000000003</v>
      </c>
      <c r="G181">
        <v>3.4518330000000002</v>
      </c>
    </row>
    <row r="182" spans="1:7" x14ac:dyDescent="0.25">
      <c r="A182" t="s">
        <v>71</v>
      </c>
      <c r="B182" t="s">
        <v>3</v>
      </c>
      <c r="C182">
        <v>1.9220421000000001</v>
      </c>
      <c r="D182">
        <v>2.2962370999999999</v>
      </c>
      <c r="E182">
        <v>5.6663331000000001</v>
      </c>
      <c r="F182">
        <v>4.495228</v>
      </c>
      <c r="G182">
        <v>1.9843821800000001</v>
      </c>
    </row>
    <row r="183" spans="1:7" x14ac:dyDescent="0.25">
      <c r="A183" t="s">
        <v>72</v>
      </c>
      <c r="B183" t="s">
        <v>1</v>
      </c>
      <c r="C183">
        <v>0</v>
      </c>
      <c r="D183">
        <v>0</v>
      </c>
      <c r="E183">
        <v>0</v>
      </c>
      <c r="F183">
        <v>0.32</v>
      </c>
      <c r="G183">
        <v>0.35315000000000002</v>
      </c>
    </row>
    <row r="184" spans="1:7" x14ac:dyDescent="0.25">
      <c r="A184" t="s">
        <v>72</v>
      </c>
      <c r="B184" t="s">
        <v>2</v>
      </c>
      <c r="C184">
        <v>0</v>
      </c>
      <c r="D184">
        <v>0</v>
      </c>
      <c r="E184">
        <v>1.312597</v>
      </c>
      <c r="F184">
        <v>3.0796800000000002</v>
      </c>
      <c r="G184">
        <v>0.50450300000000003</v>
      </c>
    </row>
    <row r="185" spans="1:7" x14ac:dyDescent="0.25">
      <c r="A185" t="s">
        <v>72</v>
      </c>
      <c r="B185" t="s">
        <v>3</v>
      </c>
      <c r="C185">
        <v>0</v>
      </c>
      <c r="D185">
        <v>0</v>
      </c>
      <c r="E185">
        <v>0.75726800000000005</v>
      </c>
      <c r="F185">
        <v>0.19672000000000001</v>
      </c>
      <c r="G185">
        <v>0</v>
      </c>
    </row>
    <row r="186" spans="1:7" x14ac:dyDescent="0.25">
      <c r="A186" t="s">
        <v>73</v>
      </c>
      <c r="B186" t="s">
        <v>1</v>
      </c>
      <c r="C186">
        <v>0</v>
      </c>
      <c r="D186">
        <v>0</v>
      </c>
      <c r="E186">
        <v>0</v>
      </c>
      <c r="F186">
        <v>0.745</v>
      </c>
      <c r="G186">
        <v>0.85722640000000006</v>
      </c>
    </row>
    <row r="187" spans="1:7" x14ac:dyDescent="0.25">
      <c r="A187" t="s">
        <v>73</v>
      </c>
      <c r="B187" t="s">
        <v>2</v>
      </c>
      <c r="C187">
        <v>0</v>
      </c>
      <c r="D187">
        <v>0</v>
      </c>
      <c r="E187">
        <v>0</v>
      </c>
      <c r="F187">
        <v>0</v>
      </c>
      <c r="G187">
        <v>0.21123600000000001</v>
      </c>
    </row>
    <row r="188" spans="1:7" x14ac:dyDescent="0.25">
      <c r="A188" t="s">
        <v>74</v>
      </c>
      <c r="B188" t="s">
        <v>1</v>
      </c>
      <c r="C188">
        <v>0</v>
      </c>
      <c r="D188">
        <v>0</v>
      </c>
      <c r="E188">
        <v>0</v>
      </c>
      <c r="F188">
        <v>0</v>
      </c>
      <c r="G188">
        <v>0.32668399999999997</v>
      </c>
    </row>
    <row r="189" spans="1:7" x14ac:dyDescent="0.25">
      <c r="A189" t="s">
        <v>74</v>
      </c>
      <c r="B189" t="s">
        <v>2</v>
      </c>
      <c r="C189">
        <v>0</v>
      </c>
      <c r="D189">
        <v>0</v>
      </c>
      <c r="E189">
        <v>0</v>
      </c>
      <c r="F189">
        <v>0</v>
      </c>
      <c r="G189">
        <v>0.78404200000000002</v>
      </c>
    </row>
    <row r="190" spans="1:7" x14ac:dyDescent="0.25">
      <c r="A190" t="s">
        <v>74</v>
      </c>
      <c r="B190" t="s">
        <v>3</v>
      </c>
      <c r="C190">
        <v>0</v>
      </c>
      <c r="D190">
        <v>0</v>
      </c>
      <c r="E190">
        <v>0</v>
      </c>
      <c r="F190">
        <v>0</v>
      </c>
      <c r="G190">
        <v>0.13067400000000001</v>
      </c>
    </row>
    <row r="191" spans="1:7" x14ac:dyDescent="0.25">
      <c r="A191" t="s">
        <v>75</v>
      </c>
      <c r="B191" t="s">
        <v>1</v>
      </c>
      <c r="C191">
        <v>0.70155142000000004</v>
      </c>
      <c r="D191">
        <v>9.8976772999999998</v>
      </c>
      <c r="E191">
        <v>1.9785991999999999</v>
      </c>
      <c r="F191">
        <v>7.9830275400000001</v>
      </c>
      <c r="G191">
        <v>6.1157075599999997</v>
      </c>
    </row>
    <row r="192" spans="1:7" x14ac:dyDescent="0.25">
      <c r="A192" t="s">
        <v>75</v>
      </c>
      <c r="B192" t="s">
        <v>2</v>
      </c>
      <c r="C192">
        <v>0.25068741999999999</v>
      </c>
      <c r="D192">
        <v>5.2125159999999997E-2</v>
      </c>
      <c r="E192">
        <v>1.34404E-2</v>
      </c>
      <c r="F192">
        <v>0.2925778</v>
      </c>
      <c r="G192">
        <v>0.36246236999999998</v>
      </c>
    </row>
    <row r="193" spans="1:7" x14ac:dyDescent="0.25">
      <c r="A193" t="s">
        <v>75</v>
      </c>
      <c r="B193" t="s">
        <v>3</v>
      </c>
      <c r="C193">
        <v>5.1522619999999998E-2</v>
      </c>
      <c r="D193">
        <v>1.38058E-2</v>
      </c>
      <c r="E193">
        <v>3.5641649999999997E-2</v>
      </c>
      <c r="F193">
        <v>2.6514780000000002E-2</v>
      </c>
      <c r="G193">
        <v>9.93893E-2</v>
      </c>
    </row>
    <row r="194" spans="1:7" x14ac:dyDescent="0.25">
      <c r="A194" t="s">
        <v>76</v>
      </c>
      <c r="B194" t="s">
        <v>1</v>
      </c>
      <c r="C194">
        <v>0</v>
      </c>
      <c r="D194">
        <v>5.9022399999999996E-3</v>
      </c>
      <c r="E194">
        <v>4.8607775999999998E-2</v>
      </c>
      <c r="F194">
        <v>7.416731E-2</v>
      </c>
      <c r="G194">
        <v>7.1071369999999995E-2</v>
      </c>
    </row>
    <row r="195" spans="1:7" x14ac:dyDescent="0.25">
      <c r="A195" t="s">
        <v>76</v>
      </c>
      <c r="B195" t="s">
        <v>2</v>
      </c>
      <c r="C195">
        <v>0</v>
      </c>
      <c r="D195">
        <v>0</v>
      </c>
      <c r="E195">
        <v>0</v>
      </c>
      <c r="F195">
        <v>4.54385E-2</v>
      </c>
      <c r="G195">
        <v>3.96624E-2</v>
      </c>
    </row>
    <row r="196" spans="1:7" x14ac:dyDescent="0.25">
      <c r="A196" t="s">
        <v>76</v>
      </c>
      <c r="B196" t="s">
        <v>3</v>
      </c>
      <c r="C196">
        <v>0</v>
      </c>
      <c r="D196">
        <v>5.0747100000000001E-4</v>
      </c>
      <c r="E196">
        <v>0</v>
      </c>
      <c r="F196">
        <v>0</v>
      </c>
      <c r="G196">
        <v>0</v>
      </c>
    </row>
    <row r="197" spans="1:7" x14ac:dyDescent="0.25">
      <c r="A197" t="s">
        <v>77</v>
      </c>
      <c r="B197" t="s">
        <v>1</v>
      </c>
      <c r="C197">
        <v>0</v>
      </c>
      <c r="D197">
        <v>0</v>
      </c>
      <c r="E197">
        <v>0</v>
      </c>
      <c r="F197">
        <v>0</v>
      </c>
      <c r="G197">
        <v>3.2578530000000001E-2</v>
      </c>
    </row>
    <row r="198" spans="1:7" x14ac:dyDescent="0.25">
      <c r="A198" t="s">
        <v>77</v>
      </c>
      <c r="B198" t="s">
        <v>2</v>
      </c>
      <c r="C198">
        <v>0</v>
      </c>
      <c r="D198">
        <v>0</v>
      </c>
      <c r="E198">
        <v>0</v>
      </c>
      <c r="F198">
        <v>0</v>
      </c>
      <c r="G198">
        <v>0.53526600000000002</v>
      </c>
    </row>
    <row r="199" spans="1:7" x14ac:dyDescent="0.25">
      <c r="A199" t="s">
        <v>78</v>
      </c>
      <c r="B199" t="s">
        <v>1</v>
      </c>
      <c r="C199">
        <v>0</v>
      </c>
      <c r="D199">
        <v>0</v>
      </c>
      <c r="E199">
        <v>0</v>
      </c>
      <c r="F199">
        <v>3.5141659999999999</v>
      </c>
      <c r="G199">
        <v>3.2986661000000002</v>
      </c>
    </row>
    <row r="200" spans="1:7" x14ac:dyDescent="0.25">
      <c r="A200" t="s">
        <v>78</v>
      </c>
      <c r="B200" t="s">
        <v>2</v>
      </c>
      <c r="C200">
        <v>0</v>
      </c>
      <c r="D200">
        <v>0</v>
      </c>
      <c r="E200">
        <v>0</v>
      </c>
      <c r="F200">
        <v>2.1111520000000001</v>
      </c>
      <c r="G200">
        <v>3.8362584800000001</v>
      </c>
    </row>
    <row r="201" spans="1:7" x14ac:dyDescent="0.25">
      <c r="A201" t="s">
        <v>78</v>
      </c>
      <c r="B201" t="s">
        <v>3</v>
      </c>
      <c r="C201">
        <v>0</v>
      </c>
      <c r="D201">
        <v>0</v>
      </c>
      <c r="E201">
        <v>0</v>
      </c>
      <c r="F201">
        <v>1.4307479999999999</v>
      </c>
      <c r="G201">
        <v>0.32025599999999999</v>
      </c>
    </row>
    <row r="202" spans="1:7" x14ac:dyDescent="0.25">
      <c r="A202" t="s">
        <v>79</v>
      </c>
      <c r="B202" t="s">
        <v>1</v>
      </c>
      <c r="C202">
        <v>3.3235349999999997E-2</v>
      </c>
      <c r="D202">
        <v>8.61343E-3</v>
      </c>
      <c r="E202">
        <v>6.96643E-3</v>
      </c>
      <c r="F202">
        <v>4.3352499999999997E-3</v>
      </c>
      <c r="G202">
        <v>2.6567700000000001E-3</v>
      </c>
    </row>
    <row r="203" spans="1:7" x14ac:dyDescent="0.25">
      <c r="A203" t="s">
        <v>79</v>
      </c>
      <c r="B203" t="s">
        <v>2</v>
      </c>
      <c r="C203">
        <v>4.31051E-3</v>
      </c>
      <c r="D203">
        <v>2.5065399999999998E-3</v>
      </c>
      <c r="E203">
        <v>3.1796770000000001E-3</v>
      </c>
      <c r="F203">
        <v>4.6929299999999997E-3</v>
      </c>
      <c r="G203">
        <v>5.9780750000000001E-2</v>
      </c>
    </row>
    <row r="204" spans="1:7" x14ac:dyDescent="0.25">
      <c r="A204" t="s">
        <v>79</v>
      </c>
      <c r="B204" t="s">
        <v>3</v>
      </c>
      <c r="C204">
        <v>1.98971E-3</v>
      </c>
      <c r="D204">
        <v>0</v>
      </c>
      <c r="E204">
        <v>0</v>
      </c>
      <c r="F204">
        <v>0.15429599999999999</v>
      </c>
      <c r="G204">
        <v>0</v>
      </c>
    </row>
    <row r="205" spans="1:7" x14ac:dyDescent="0.25">
      <c r="A205" t="s">
        <v>80</v>
      </c>
      <c r="B205" t="s">
        <v>1</v>
      </c>
      <c r="C205">
        <v>0</v>
      </c>
      <c r="D205">
        <v>0</v>
      </c>
      <c r="E205">
        <v>1.0243</v>
      </c>
      <c r="F205">
        <v>0</v>
      </c>
      <c r="G205">
        <v>0.98469600000000002</v>
      </c>
    </row>
    <row r="206" spans="1:7" x14ac:dyDescent="0.25">
      <c r="A206" t="s">
        <v>80</v>
      </c>
      <c r="B206" t="s">
        <v>2</v>
      </c>
      <c r="C206">
        <v>1.2682599999999999</v>
      </c>
      <c r="D206">
        <v>0</v>
      </c>
      <c r="E206">
        <v>0</v>
      </c>
      <c r="F206">
        <v>0</v>
      </c>
      <c r="G206">
        <v>1.4770399999999999</v>
      </c>
    </row>
    <row r="207" spans="1:7" x14ac:dyDescent="0.25">
      <c r="A207" t="s">
        <v>80</v>
      </c>
      <c r="B207" t="s">
        <v>3</v>
      </c>
      <c r="C207">
        <v>0</v>
      </c>
      <c r="D207">
        <v>0</v>
      </c>
      <c r="E207">
        <v>0</v>
      </c>
      <c r="F207">
        <v>0</v>
      </c>
      <c r="G207">
        <v>0.228271</v>
      </c>
    </row>
    <row r="208" spans="1:7" x14ac:dyDescent="0.25">
      <c r="A208" t="s">
        <v>81</v>
      </c>
      <c r="B208" t="s">
        <v>1</v>
      </c>
      <c r="C208">
        <v>0</v>
      </c>
      <c r="D208">
        <v>1.3822563000000001</v>
      </c>
      <c r="E208">
        <v>2.6448700000000001</v>
      </c>
      <c r="F208">
        <v>4.7758940000000001</v>
      </c>
      <c r="G208">
        <v>8.8677089999999996</v>
      </c>
    </row>
    <row r="209" spans="1:7" x14ac:dyDescent="0.25">
      <c r="A209" t="s">
        <v>81</v>
      </c>
      <c r="B209" t="s">
        <v>2</v>
      </c>
      <c r="C209">
        <v>10.689815299999999</v>
      </c>
      <c r="D209">
        <v>6.3075299999999999</v>
      </c>
      <c r="E209">
        <v>1.2315419999999999</v>
      </c>
      <c r="F209">
        <v>4.9358320000000004</v>
      </c>
      <c r="G209">
        <v>5.1945129999999997</v>
      </c>
    </row>
    <row r="210" spans="1:7" x14ac:dyDescent="0.25">
      <c r="A210" t="s">
        <v>81</v>
      </c>
      <c r="B210" t="s">
        <v>3</v>
      </c>
      <c r="C210">
        <v>0</v>
      </c>
      <c r="D210">
        <v>3.70736</v>
      </c>
      <c r="E210">
        <v>4.3989099999999999</v>
      </c>
      <c r="F210">
        <v>5.3071267000000004</v>
      </c>
      <c r="G210">
        <v>4.7737550000000004</v>
      </c>
    </row>
    <row r="211" spans="1:7" x14ac:dyDescent="0.25">
      <c r="A211" t="s">
        <v>82</v>
      </c>
      <c r="B211" t="s">
        <v>1</v>
      </c>
      <c r="C211">
        <v>1.4444763899999999</v>
      </c>
      <c r="D211">
        <v>2.3285081060000001</v>
      </c>
      <c r="E211">
        <v>1.5784254419999999</v>
      </c>
      <c r="F211">
        <v>1.7697400000000001</v>
      </c>
      <c r="G211">
        <v>2.6511581259999999</v>
      </c>
    </row>
    <row r="212" spans="1:7" x14ac:dyDescent="0.25">
      <c r="A212" t="s">
        <v>82</v>
      </c>
      <c r="B212" t="s">
        <v>2</v>
      </c>
      <c r="C212">
        <v>2.184411E-2</v>
      </c>
      <c r="D212">
        <v>1.225745E-2</v>
      </c>
      <c r="E212">
        <v>4.9111780000000001E-2</v>
      </c>
      <c r="F212">
        <v>1.2409999999999999E-2</v>
      </c>
      <c r="G212">
        <v>7.7586953E-2</v>
      </c>
    </row>
    <row r="213" spans="1:7" x14ac:dyDescent="0.25">
      <c r="A213" t="s">
        <v>83</v>
      </c>
      <c r="B213" t="s">
        <v>1</v>
      </c>
      <c r="C213">
        <v>7.4089000000000002E-2</v>
      </c>
      <c r="D213">
        <v>0</v>
      </c>
      <c r="E213">
        <v>3.2576099999999997E-2</v>
      </c>
      <c r="F213">
        <v>0</v>
      </c>
      <c r="G213">
        <v>0</v>
      </c>
    </row>
    <row r="214" spans="1:7" x14ac:dyDescent="0.25">
      <c r="A214" t="s">
        <v>83</v>
      </c>
      <c r="B214" t="s">
        <v>2</v>
      </c>
      <c r="C214">
        <v>2.9635600000000002E-2</v>
      </c>
      <c r="D214">
        <v>3.7993800000000001E-2</v>
      </c>
      <c r="E214">
        <v>8.4456500000000004E-2</v>
      </c>
      <c r="F214">
        <v>5.9011000000000001E-2</v>
      </c>
      <c r="G214">
        <v>6.1743300000000001E-2</v>
      </c>
    </row>
    <row r="215" spans="1:7" x14ac:dyDescent="0.25">
      <c r="A215" t="s">
        <v>84</v>
      </c>
      <c r="B215" t="s">
        <v>1</v>
      </c>
      <c r="C215">
        <v>0.38887839419999998</v>
      </c>
      <c r="D215">
        <v>0.76207262799999997</v>
      </c>
      <c r="E215">
        <v>0.64023713699999996</v>
      </c>
      <c r="F215">
        <v>0.62461539200000005</v>
      </c>
      <c r="G215">
        <v>0.68130292000000003</v>
      </c>
    </row>
    <row r="216" spans="1:7" x14ac:dyDescent="0.25">
      <c r="A216" t="s">
        <v>84</v>
      </c>
      <c r="B216" t="s">
        <v>2</v>
      </c>
      <c r="C216">
        <v>0.16449345000000001</v>
      </c>
      <c r="D216">
        <v>0.23834843999999999</v>
      </c>
      <c r="E216">
        <v>0.58958108399999998</v>
      </c>
      <c r="F216">
        <v>0.71455879600000005</v>
      </c>
      <c r="G216">
        <v>1.1214238169999999</v>
      </c>
    </row>
    <row r="217" spans="1:7" x14ac:dyDescent="0.25">
      <c r="A217" t="s">
        <v>84</v>
      </c>
      <c r="B217" t="s">
        <v>3</v>
      </c>
      <c r="C217">
        <v>1.09216E-3</v>
      </c>
      <c r="D217">
        <v>9.1048299999999995E-3</v>
      </c>
      <c r="E217">
        <v>1.5528905000000001E-2</v>
      </c>
      <c r="F217">
        <v>2.5542167000000001E-2</v>
      </c>
      <c r="G217">
        <v>1.0072622999999999E-2</v>
      </c>
    </row>
    <row r="218" spans="1:7" x14ac:dyDescent="0.25">
      <c r="A218" t="s">
        <v>85</v>
      </c>
      <c r="B218" t="s">
        <v>1</v>
      </c>
      <c r="C218">
        <v>66.498973962500003</v>
      </c>
      <c r="D218">
        <v>55.295192749100003</v>
      </c>
      <c r="E218">
        <v>63.707524759999998</v>
      </c>
      <c r="F218">
        <v>55.232022018000002</v>
      </c>
      <c r="G218">
        <v>51.872803017000003</v>
      </c>
    </row>
    <row r="219" spans="1:7" x14ac:dyDescent="0.25">
      <c r="A219" t="s">
        <v>85</v>
      </c>
      <c r="B219" t="s">
        <v>2</v>
      </c>
      <c r="C219">
        <v>42.950235425999999</v>
      </c>
      <c r="D219">
        <v>45.625824416</v>
      </c>
      <c r="E219">
        <v>57.66441622</v>
      </c>
      <c r="F219">
        <v>60.2086512224</v>
      </c>
      <c r="G219">
        <v>59.937275979200002</v>
      </c>
    </row>
    <row r="220" spans="1:7" x14ac:dyDescent="0.25">
      <c r="A220" t="s">
        <v>85</v>
      </c>
      <c r="B220" t="s">
        <v>3</v>
      </c>
      <c r="C220">
        <v>52.659380135059003</v>
      </c>
      <c r="D220">
        <v>45.667792302000002</v>
      </c>
      <c r="E220">
        <v>58.382143347000003</v>
      </c>
      <c r="F220">
        <v>58.733816130000001</v>
      </c>
      <c r="G220">
        <v>60.380908896999998</v>
      </c>
    </row>
    <row r="221" spans="1:7" x14ac:dyDescent="0.25">
      <c r="A221" t="s">
        <v>86</v>
      </c>
      <c r="B221" t="s">
        <v>1</v>
      </c>
      <c r="C221">
        <v>0</v>
      </c>
      <c r="D221">
        <v>0</v>
      </c>
      <c r="E221">
        <v>0</v>
      </c>
      <c r="F221">
        <v>0.23013900000000001</v>
      </c>
      <c r="G221">
        <v>0.45720699999999997</v>
      </c>
    </row>
    <row r="222" spans="1:7" x14ac:dyDescent="0.25">
      <c r="A222" t="s">
        <v>86</v>
      </c>
      <c r="B222" t="s">
        <v>2</v>
      </c>
      <c r="C222">
        <v>0</v>
      </c>
      <c r="D222">
        <v>0</v>
      </c>
      <c r="E222">
        <v>0</v>
      </c>
      <c r="F222">
        <v>3.4242370000000002</v>
      </c>
      <c r="G222">
        <v>0.654752</v>
      </c>
    </row>
    <row r="223" spans="1:7" x14ac:dyDescent="0.25">
      <c r="A223" t="s">
        <v>86</v>
      </c>
      <c r="B223" t="s">
        <v>3</v>
      </c>
      <c r="C223">
        <v>0</v>
      </c>
      <c r="D223">
        <v>0</v>
      </c>
      <c r="E223">
        <v>0</v>
      </c>
      <c r="F223">
        <v>0.57534799999999997</v>
      </c>
      <c r="G223">
        <v>0.50253599999999998</v>
      </c>
    </row>
    <row r="224" spans="1:7" x14ac:dyDescent="0.25">
      <c r="A224" t="s">
        <v>87</v>
      </c>
      <c r="B224" t="s">
        <v>1</v>
      </c>
      <c r="C224">
        <v>11.56257033</v>
      </c>
      <c r="D224">
        <v>9.5810559889999993</v>
      </c>
      <c r="E224">
        <v>12.3595574446</v>
      </c>
      <c r="F224">
        <v>12.837083532799999</v>
      </c>
      <c r="G224">
        <v>11.459831621999999</v>
      </c>
    </row>
    <row r="225" spans="1:7" x14ac:dyDescent="0.25">
      <c r="A225" t="s">
        <v>87</v>
      </c>
      <c r="B225" t="s">
        <v>2</v>
      </c>
      <c r="C225">
        <v>2.3422432299999998</v>
      </c>
      <c r="D225">
        <v>2.0333022999999999</v>
      </c>
      <c r="E225">
        <v>3.1791628749999998</v>
      </c>
      <c r="F225">
        <v>3.4846735</v>
      </c>
      <c r="G225">
        <v>3.6335797190000001</v>
      </c>
    </row>
    <row r="226" spans="1:7" x14ac:dyDescent="0.25">
      <c r="A226" t="s">
        <v>87</v>
      </c>
      <c r="B226" t="s">
        <v>3</v>
      </c>
      <c r="C226">
        <v>0.45381579999999999</v>
      </c>
      <c r="D226">
        <v>0.30060571000000003</v>
      </c>
      <c r="E226">
        <v>0.47249722999999999</v>
      </c>
      <c r="F226">
        <v>0.25436441999999998</v>
      </c>
      <c r="G226">
        <v>0.61004689999999995</v>
      </c>
    </row>
    <row r="227" spans="1:7" x14ac:dyDescent="0.25">
      <c r="A227" t="s">
        <v>88</v>
      </c>
      <c r="B227" t="s">
        <v>1</v>
      </c>
      <c r="C227">
        <v>8.8033200000000006E-2</v>
      </c>
      <c r="D227">
        <v>7.0507100000000003E-2</v>
      </c>
      <c r="E227">
        <v>0.17840700000000001</v>
      </c>
      <c r="F227">
        <v>0.17416799999999999</v>
      </c>
      <c r="G227">
        <v>0.139464</v>
      </c>
    </row>
    <row r="228" spans="1:7" x14ac:dyDescent="0.25">
      <c r="A228" t="s">
        <v>88</v>
      </c>
      <c r="B228" t="s">
        <v>2</v>
      </c>
      <c r="C228">
        <v>0.114691</v>
      </c>
      <c r="D228">
        <v>9.7278600000000007E-2</v>
      </c>
      <c r="E228">
        <v>0.103481</v>
      </c>
      <c r="F228">
        <v>8.4365800000000005E-2</v>
      </c>
      <c r="G228">
        <v>0.10019500000000001</v>
      </c>
    </row>
    <row r="229" spans="1:7" x14ac:dyDescent="0.25">
      <c r="A229" t="s">
        <v>88</v>
      </c>
      <c r="B229" t="s">
        <v>3</v>
      </c>
      <c r="C229">
        <v>1.9350599999999999E-2</v>
      </c>
      <c r="D229">
        <v>1.13448E-2</v>
      </c>
      <c r="E229">
        <v>3.4578600000000001E-2</v>
      </c>
      <c r="F229">
        <v>3.5510300000000002E-2</v>
      </c>
      <c r="G229">
        <v>3.0149700000000001E-2</v>
      </c>
    </row>
    <row r="230" spans="1:7" x14ac:dyDescent="0.25">
      <c r="A230" t="s">
        <v>89</v>
      </c>
      <c r="B230" t="s">
        <v>1</v>
      </c>
      <c r="C230">
        <v>0.1493015</v>
      </c>
      <c r="D230">
        <v>1.5734193000000001</v>
      </c>
      <c r="E230">
        <v>1.7293002</v>
      </c>
      <c r="F230">
        <v>0.65456999999999999</v>
      </c>
      <c r="G230">
        <v>1.4208537761</v>
      </c>
    </row>
    <row r="231" spans="1:7" x14ac:dyDescent="0.25">
      <c r="A231" t="s">
        <v>89</v>
      </c>
      <c r="B231" t="s">
        <v>2</v>
      </c>
      <c r="C231">
        <v>0.24359690000000001</v>
      </c>
      <c r="D231">
        <v>0.91984670000000002</v>
      </c>
      <c r="E231">
        <v>2.1872066000000001</v>
      </c>
      <c r="F231">
        <v>0.29120000000000001</v>
      </c>
      <c r="G231">
        <v>1.3230000799999999</v>
      </c>
    </row>
    <row r="232" spans="1:7" x14ac:dyDescent="0.25">
      <c r="A232" t="s">
        <v>89</v>
      </c>
      <c r="B232" t="s">
        <v>3</v>
      </c>
      <c r="C232">
        <v>5.5005900000000003E-2</v>
      </c>
      <c r="D232">
        <v>0.38730399999999998</v>
      </c>
      <c r="E232">
        <v>1.1163791999999999</v>
      </c>
      <c r="F232">
        <v>0.10449</v>
      </c>
      <c r="G232">
        <v>0.65435076599999997</v>
      </c>
    </row>
    <row r="233" spans="1:7" x14ac:dyDescent="0.25">
      <c r="A233" t="s">
        <v>90</v>
      </c>
      <c r="B233" t="s">
        <v>1</v>
      </c>
      <c r="C233">
        <v>0</v>
      </c>
      <c r="D233">
        <v>0</v>
      </c>
      <c r="E233">
        <v>0</v>
      </c>
      <c r="F233">
        <v>0.15</v>
      </c>
      <c r="G233">
        <v>0</v>
      </c>
    </row>
    <row r="234" spans="1:7" x14ac:dyDescent="0.25">
      <c r="A234" t="s">
        <v>90</v>
      </c>
      <c r="B234" t="s">
        <v>2</v>
      </c>
      <c r="C234">
        <v>0.69723572389999999</v>
      </c>
      <c r="D234">
        <v>2.1467001999999999E-2</v>
      </c>
      <c r="E234">
        <v>2.1768900000000001E-2</v>
      </c>
      <c r="F234">
        <v>8.9559E-2</v>
      </c>
      <c r="G234">
        <v>1.014373</v>
      </c>
    </row>
    <row r="235" spans="1:7" x14ac:dyDescent="0.25">
      <c r="A235" t="s">
        <v>91</v>
      </c>
      <c r="B235" t="s">
        <v>1</v>
      </c>
      <c r="C235">
        <v>1.3844728829999999</v>
      </c>
      <c r="D235">
        <v>1.4464555059999999</v>
      </c>
      <c r="E235">
        <v>1.5614412900000001</v>
      </c>
      <c r="F235">
        <v>0.44779039999999998</v>
      </c>
      <c r="G235">
        <v>1.5487843884000001</v>
      </c>
    </row>
    <row r="236" spans="1:7" x14ac:dyDescent="0.25">
      <c r="A236" t="s">
        <v>91</v>
      </c>
      <c r="B236" t="s">
        <v>2</v>
      </c>
      <c r="C236">
        <v>1.1172645000000001</v>
      </c>
      <c r="D236">
        <v>0.8001739725</v>
      </c>
      <c r="E236">
        <v>0.98121468999999994</v>
      </c>
      <c r="F236">
        <v>0.67538560000000003</v>
      </c>
      <c r="G236">
        <v>1.1288774349999999</v>
      </c>
    </row>
    <row r="237" spans="1:7" x14ac:dyDescent="0.25">
      <c r="A237" t="s">
        <v>91</v>
      </c>
      <c r="B237" t="s">
        <v>3</v>
      </c>
      <c r="C237">
        <v>1.2588172</v>
      </c>
      <c r="D237">
        <v>1.14928896</v>
      </c>
      <c r="E237">
        <v>1.0734377799999999</v>
      </c>
      <c r="F237">
        <v>0.32987709999999998</v>
      </c>
      <c r="G237">
        <v>1.258678988</v>
      </c>
    </row>
    <row r="238" spans="1:7" x14ac:dyDescent="0.25">
      <c r="A238" t="s">
        <v>92</v>
      </c>
      <c r="B238" t="s">
        <v>1</v>
      </c>
      <c r="C238">
        <v>5.0855583629999996</v>
      </c>
      <c r="D238">
        <v>5.2814627999999999</v>
      </c>
      <c r="E238">
        <v>4.2094556489999997</v>
      </c>
      <c r="F238">
        <v>2.0804383199999998</v>
      </c>
      <c r="G238">
        <v>3.2251042537700001</v>
      </c>
    </row>
    <row r="239" spans="1:7" x14ac:dyDescent="0.25">
      <c r="A239" t="s">
        <v>92</v>
      </c>
      <c r="B239" t="s">
        <v>2</v>
      </c>
      <c r="C239">
        <v>8.9943701699999998</v>
      </c>
      <c r="D239">
        <v>7.5872459579999996</v>
      </c>
      <c r="E239">
        <v>7.6147715494207002</v>
      </c>
      <c r="F239">
        <v>6.7749151000000003</v>
      </c>
      <c r="G239">
        <v>7.8391369490000002</v>
      </c>
    </row>
    <row r="240" spans="1:7" x14ac:dyDescent="0.25">
      <c r="A240" t="s">
        <v>92</v>
      </c>
      <c r="B240" t="s">
        <v>3</v>
      </c>
      <c r="C240">
        <v>4.1194155207999996</v>
      </c>
      <c r="D240">
        <v>4.0374345900000002</v>
      </c>
      <c r="E240">
        <v>3.0627009954690001</v>
      </c>
      <c r="F240">
        <v>1.90835512</v>
      </c>
      <c r="G240">
        <v>3.1298768670000001</v>
      </c>
    </row>
    <row r="241" spans="1:7" x14ac:dyDescent="0.25">
      <c r="A241" t="s">
        <v>93</v>
      </c>
      <c r="B241" t="s">
        <v>1</v>
      </c>
      <c r="C241">
        <v>6.8031430625400002</v>
      </c>
      <c r="D241">
        <v>5.4452820590000002</v>
      </c>
      <c r="E241">
        <v>3.1856179666929001</v>
      </c>
      <c r="F241">
        <v>2.9760599999999999</v>
      </c>
      <c r="G241">
        <v>4.4312552829999996</v>
      </c>
    </row>
    <row r="242" spans="1:7" x14ac:dyDescent="0.25">
      <c r="A242" t="s">
        <v>93</v>
      </c>
      <c r="B242" t="s">
        <v>2</v>
      </c>
      <c r="C242">
        <v>5.9958786233266999</v>
      </c>
      <c r="D242">
        <v>4.4447768655999997</v>
      </c>
      <c r="E242">
        <v>3.1293046257718999</v>
      </c>
      <c r="F242">
        <v>2.83622</v>
      </c>
      <c r="G242">
        <v>4.3435979050500002</v>
      </c>
    </row>
    <row r="243" spans="1:7" x14ac:dyDescent="0.25">
      <c r="A243" t="s">
        <v>93</v>
      </c>
      <c r="B243" t="s">
        <v>3</v>
      </c>
      <c r="C243">
        <v>3.0667707141</v>
      </c>
      <c r="D243">
        <v>2.4414694964420001</v>
      </c>
      <c r="E243">
        <v>1.9936854505118</v>
      </c>
      <c r="F243">
        <v>1.7632000000000001</v>
      </c>
      <c r="G243">
        <v>2.6165120398589998</v>
      </c>
    </row>
    <row r="244" spans="1:7" x14ac:dyDescent="0.25">
      <c r="A244" t="s">
        <v>94</v>
      </c>
      <c r="B244" t="s">
        <v>1</v>
      </c>
      <c r="C244">
        <v>0</v>
      </c>
      <c r="D244">
        <v>0</v>
      </c>
      <c r="E244">
        <v>3.7894000000000001</v>
      </c>
      <c r="F244">
        <v>0.32561499999999999</v>
      </c>
      <c r="G244">
        <v>45.766673900000001</v>
      </c>
    </row>
    <row r="245" spans="1:7" x14ac:dyDescent="0.25">
      <c r="A245" t="s">
        <v>94</v>
      </c>
      <c r="B245" t="s">
        <v>2</v>
      </c>
      <c r="C245">
        <v>0</v>
      </c>
      <c r="D245">
        <v>0</v>
      </c>
      <c r="E245">
        <v>0</v>
      </c>
      <c r="F245">
        <v>3.2547999999999999</v>
      </c>
      <c r="G245">
        <v>23.658449090000001</v>
      </c>
    </row>
    <row r="246" spans="1:7" x14ac:dyDescent="0.25">
      <c r="A246" t="s">
        <v>94</v>
      </c>
      <c r="B246" t="s">
        <v>3</v>
      </c>
      <c r="C246">
        <v>2.7883100000000001</v>
      </c>
      <c r="D246">
        <v>4.4532600000000002</v>
      </c>
      <c r="E246">
        <v>7.9775400000000003</v>
      </c>
      <c r="F246">
        <v>4.0815700000000001</v>
      </c>
      <c r="G246">
        <v>10.5594</v>
      </c>
    </row>
    <row r="247" spans="1:7" x14ac:dyDescent="0.25">
      <c r="A247" t="s">
        <v>95</v>
      </c>
      <c r="B247" t="s">
        <v>1</v>
      </c>
      <c r="C247">
        <v>13.539149457900001</v>
      </c>
      <c r="D247">
        <v>18.169831969472</v>
      </c>
      <c r="E247">
        <v>16.92637847</v>
      </c>
      <c r="F247">
        <v>17.9824245</v>
      </c>
      <c r="G247">
        <v>64.762507839999998</v>
      </c>
    </row>
    <row r="248" spans="1:7" x14ac:dyDescent="0.25">
      <c r="A248" t="s">
        <v>95</v>
      </c>
      <c r="B248" t="s">
        <v>2</v>
      </c>
      <c r="C248">
        <v>21.5151294492</v>
      </c>
      <c r="D248">
        <v>23.131719002299999</v>
      </c>
      <c r="E248">
        <v>25.933006209999999</v>
      </c>
      <c r="F248">
        <v>19.878625299999999</v>
      </c>
      <c r="G248">
        <v>71.390420969999994</v>
      </c>
    </row>
    <row r="249" spans="1:7" x14ac:dyDescent="0.25">
      <c r="A249" t="s">
        <v>95</v>
      </c>
      <c r="B249" t="s">
        <v>3</v>
      </c>
      <c r="C249">
        <v>9.2097425640000008</v>
      </c>
      <c r="D249">
        <v>9.72262040789</v>
      </c>
      <c r="E249">
        <v>8.1031574600000003</v>
      </c>
      <c r="F249">
        <v>8.3642409000000004</v>
      </c>
      <c r="G249">
        <v>33.56880992</v>
      </c>
    </row>
    <row r="250" spans="1:7" x14ac:dyDescent="0.25">
      <c r="A250" t="s">
        <v>96</v>
      </c>
      <c r="B250" t="s">
        <v>1</v>
      </c>
      <c r="C250">
        <v>2.24424739</v>
      </c>
      <c r="D250">
        <v>3.22644492</v>
      </c>
      <c r="E250">
        <v>4.8268871500000001</v>
      </c>
      <c r="F250">
        <v>5.5587</v>
      </c>
      <c r="G250">
        <v>4.0322166599999996</v>
      </c>
    </row>
    <row r="251" spans="1:7" x14ac:dyDescent="0.25">
      <c r="A251" t="s">
        <v>96</v>
      </c>
      <c r="B251" t="s">
        <v>2</v>
      </c>
      <c r="C251">
        <v>1.07894391</v>
      </c>
      <c r="D251">
        <v>1.74482326</v>
      </c>
      <c r="E251">
        <v>3.9296490400000001</v>
      </c>
      <c r="F251">
        <v>3.2412700000000001</v>
      </c>
      <c r="G251">
        <v>9.76749285</v>
      </c>
    </row>
    <row r="252" spans="1:7" x14ac:dyDescent="0.25">
      <c r="A252" t="s">
        <v>96</v>
      </c>
      <c r="B252" t="s">
        <v>3</v>
      </c>
      <c r="C252">
        <v>0</v>
      </c>
      <c r="D252">
        <v>0.34057599999999999</v>
      </c>
      <c r="E252">
        <v>0.338673</v>
      </c>
      <c r="F252">
        <v>0</v>
      </c>
      <c r="G252">
        <v>0</v>
      </c>
    </row>
    <row r="253" spans="1:7" x14ac:dyDescent="0.25">
      <c r="A253" t="s">
        <v>97</v>
      </c>
      <c r="B253" t="s">
        <v>1</v>
      </c>
      <c r="C253">
        <v>220.78931875478</v>
      </c>
      <c r="D253">
        <v>185.74532383499999</v>
      </c>
      <c r="E253">
        <v>210.31898493</v>
      </c>
      <c r="F253">
        <v>157.16836241230001</v>
      </c>
      <c r="G253">
        <v>176.30646726500001</v>
      </c>
    </row>
    <row r="254" spans="1:7" x14ac:dyDescent="0.25">
      <c r="A254" t="s">
        <v>97</v>
      </c>
      <c r="B254" t="s">
        <v>2</v>
      </c>
      <c r="C254">
        <v>174.95066230500001</v>
      </c>
      <c r="D254">
        <v>153.89872757200001</v>
      </c>
      <c r="E254">
        <v>191.57973214200001</v>
      </c>
      <c r="F254">
        <v>150.20806997720001</v>
      </c>
      <c r="G254">
        <v>201.37115076009999</v>
      </c>
    </row>
    <row r="255" spans="1:7" x14ac:dyDescent="0.25">
      <c r="A255" t="s">
        <v>97</v>
      </c>
      <c r="B255" t="s">
        <v>3</v>
      </c>
      <c r="C255">
        <v>75.391836619299994</v>
      </c>
      <c r="D255">
        <v>80.106301759999994</v>
      </c>
      <c r="E255">
        <v>72.130517397000006</v>
      </c>
      <c r="F255">
        <v>41.839033329999999</v>
      </c>
      <c r="G255">
        <v>66.971451900000005</v>
      </c>
    </row>
    <row r="256" spans="1:7" x14ac:dyDescent="0.25">
      <c r="A256" t="s">
        <v>98</v>
      </c>
      <c r="B256" t="s">
        <v>1</v>
      </c>
      <c r="C256">
        <v>752.93624567039001</v>
      </c>
      <c r="D256">
        <v>845.98763512865003</v>
      </c>
      <c r="E256">
        <v>882.36604724239999</v>
      </c>
      <c r="F256">
        <v>834.70447999999999</v>
      </c>
      <c r="G256">
        <v>676.46269343785798</v>
      </c>
    </row>
    <row r="257" spans="1:7" x14ac:dyDescent="0.25">
      <c r="A257" t="s">
        <v>98</v>
      </c>
      <c r="B257" t="s">
        <v>2</v>
      </c>
      <c r="C257">
        <v>436.67807000929997</v>
      </c>
      <c r="D257">
        <v>563.90938611688</v>
      </c>
      <c r="E257">
        <v>656.97264367360003</v>
      </c>
      <c r="F257">
        <v>616.95123999999998</v>
      </c>
      <c r="G257">
        <v>511.26838450515402</v>
      </c>
    </row>
    <row r="258" spans="1:7" x14ac:dyDescent="0.25">
      <c r="A258" t="s">
        <v>98</v>
      </c>
      <c r="B258" t="s">
        <v>3</v>
      </c>
      <c r="C258">
        <v>282.51920466334002</v>
      </c>
      <c r="D258">
        <v>384.53201651609999</v>
      </c>
      <c r="E258">
        <v>509.10108709299999</v>
      </c>
      <c r="F258">
        <v>482.755</v>
      </c>
      <c r="G258">
        <v>319.14295954178198</v>
      </c>
    </row>
    <row r="259" spans="1:7" x14ac:dyDescent="0.25">
      <c r="A259" t="s">
        <v>99</v>
      </c>
      <c r="B259" t="s">
        <v>1</v>
      </c>
      <c r="C259">
        <v>12.325203200000001</v>
      </c>
      <c r="D259">
        <v>6.1557494300000002</v>
      </c>
      <c r="E259">
        <v>8.2588646820000005</v>
      </c>
      <c r="F259">
        <v>0.18168000000000001</v>
      </c>
      <c r="G259">
        <v>0.52090756370000002</v>
      </c>
    </row>
    <row r="260" spans="1:7" x14ac:dyDescent="0.25">
      <c r="A260" t="s">
        <v>99</v>
      </c>
      <c r="B260" t="s">
        <v>2</v>
      </c>
      <c r="C260">
        <v>9.5898160000000008</v>
      </c>
      <c r="D260">
        <v>7.0754393000000002</v>
      </c>
      <c r="E260">
        <v>14.012378399999999</v>
      </c>
      <c r="F260">
        <v>3.4811429999999999</v>
      </c>
      <c r="G260">
        <v>0.77170278599999997</v>
      </c>
    </row>
    <row r="261" spans="1:7" x14ac:dyDescent="0.25">
      <c r="A261" t="s">
        <v>99</v>
      </c>
      <c r="B261" t="s">
        <v>3</v>
      </c>
      <c r="C261">
        <v>1.3227788</v>
      </c>
      <c r="D261">
        <v>0.87561659999999997</v>
      </c>
      <c r="E261">
        <v>2.3615110000000001</v>
      </c>
      <c r="F261">
        <v>2.8378139</v>
      </c>
      <c r="G261">
        <v>2.5373913699999999</v>
      </c>
    </row>
    <row r="262" spans="1:7" x14ac:dyDescent="0.25">
      <c r="A262" t="s">
        <v>100</v>
      </c>
      <c r="B262" t="s">
        <v>1</v>
      </c>
      <c r="C262">
        <v>0</v>
      </c>
      <c r="D262">
        <v>0</v>
      </c>
      <c r="E262">
        <v>3.8240859999999999</v>
      </c>
      <c r="F262">
        <v>4.1848232000000003</v>
      </c>
      <c r="G262">
        <v>2.1806285000000001</v>
      </c>
    </row>
    <row r="263" spans="1:7" x14ac:dyDescent="0.25">
      <c r="A263" t="s">
        <v>100</v>
      </c>
      <c r="B263" t="s">
        <v>2</v>
      </c>
      <c r="C263">
        <v>0</v>
      </c>
      <c r="D263">
        <v>0</v>
      </c>
      <c r="E263">
        <v>0.41372959999999998</v>
      </c>
      <c r="F263">
        <v>0.8214745</v>
      </c>
      <c r="G263">
        <v>4.1603679700000002</v>
      </c>
    </row>
    <row r="264" spans="1:7" x14ac:dyDescent="0.25">
      <c r="A264" t="s">
        <v>100</v>
      </c>
      <c r="B264" t="s">
        <v>3</v>
      </c>
      <c r="C264">
        <v>0</v>
      </c>
      <c r="D264">
        <v>0</v>
      </c>
      <c r="E264">
        <v>0</v>
      </c>
      <c r="F264">
        <v>0.37928800000000001</v>
      </c>
      <c r="G264">
        <v>0</v>
      </c>
    </row>
    <row r="265" spans="1:7" x14ac:dyDescent="0.25">
      <c r="A265" t="s">
        <v>101</v>
      </c>
      <c r="B265" t="s">
        <v>1</v>
      </c>
      <c r="C265">
        <v>0</v>
      </c>
      <c r="D265">
        <v>0</v>
      </c>
      <c r="E265">
        <v>3.8291628000000002</v>
      </c>
      <c r="F265">
        <v>3.7389999999999999</v>
      </c>
      <c r="G265">
        <v>4.4507383999999997</v>
      </c>
    </row>
    <row r="266" spans="1:7" x14ac:dyDescent="0.25">
      <c r="A266" t="s">
        <v>101</v>
      </c>
      <c r="B266" t="s">
        <v>2</v>
      </c>
      <c r="C266">
        <v>0</v>
      </c>
      <c r="D266">
        <v>0</v>
      </c>
      <c r="E266">
        <v>2.5259005999999999</v>
      </c>
      <c r="F266">
        <v>1.5175000000000001</v>
      </c>
      <c r="G266">
        <v>3.7317893</v>
      </c>
    </row>
    <row r="267" spans="1:7" x14ac:dyDescent="0.25">
      <c r="A267" t="s">
        <v>101</v>
      </c>
      <c r="B267" t="s">
        <v>3</v>
      </c>
      <c r="C267">
        <v>0</v>
      </c>
      <c r="D267">
        <v>0</v>
      </c>
      <c r="E267">
        <v>0.51217990000000002</v>
      </c>
      <c r="F267">
        <v>0.6</v>
      </c>
      <c r="G267">
        <v>0.5567472</v>
      </c>
    </row>
    <row r="268" spans="1:7" x14ac:dyDescent="0.25">
      <c r="A268" t="s">
        <v>102</v>
      </c>
      <c r="B268" t="s">
        <v>1</v>
      </c>
      <c r="C268">
        <v>0</v>
      </c>
      <c r="D268">
        <v>1.172582</v>
      </c>
      <c r="E268">
        <v>3.1636499999999998E-2</v>
      </c>
      <c r="F268">
        <v>0</v>
      </c>
      <c r="G268">
        <v>0</v>
      </c>
    </row>
    <row r="269" spans="1:7" x14ac:dyDescent="0.25">
      <c r="A269" t="s">
        <v>102</v>
      </c>
      <c r="B269" t="s">
        <v>2</v>
      </c>
      <c r="C269">
        <v>0</v>
      </c>
      <c r="D269">
        <v>0</v>
      </c>
      <c r="E269">
        <v>3.1636499999999998E-2</v>
      </c>
      <c r="F269">
        <v>0</v>
      </c>
      <c r="G269">
        <v>0.30049480000000001</v>
      </c>
    </row>
    <row r="270" spans="1:7" x14ac:dyDescent="0.25">
      <c r="A270" t="s">
        <v>102</v>
      </c>
      <c r="B270" t="s">
        <v>3</v>
      </c>
      <c r="C270">
        <v>0</v>
      </c>
      <c r="D270">
        <v>4.6980599999999997E-2</v>
      </c>
      <c r="E270">
        <v>0</v>
      </c>
      <c r="F270">
        <v>0</v>
      </c>
      <c r="G270">
        <v>0</v>
      </c>
    </row>
    <row r="271" spans="1:7" x14ac:dyDescent="0.25">
      <c r="A271" t="s">
        <v>103</v>
      </c>
      <c r="B271" t="s">
        <v>1</v>
      </c>
      <c r="C271">
        <v>6.6521457440000002</v>
      </c>
      <c r="D271">
        <v>1.803841901</v>
      </c>
      <c r="E271">
        <v>2.3540335510000001</v>
      </c>
      <c r="F271">
        <v>2.0028258800000001</v>
      </c>
      <c r="G271">
        <v>1.5103126</v>
      </c>
    </row>
    <row r="272" spans="1:7" x14ac:dyDescent="0.25">
      <c r="A272" t="s">
        <v>103</v>
      </c>
      <c r="B272" t="s">
        <v>2</v>
      </c>
      <c r="C272">
        <v>2.4415073755500001</v>
      </c>
      <c r="D272">
        <v>1.8304656130000001</v>
      </c>
      <c r="E272">
        <v>1.5805773449</v>
      </c>
      <c r="F272">
        <v>2.0595221499999998</v>
      </c>
      <c r="G272">
        <v>1.39930018</v>
      </c>
    </row>
    <row r="273" spans="1:7" x14ac:dyDescent="0.25">
      <c r="A273" t="s">
        <v>103</v>
      </c>
      <c r="B273" t="s">
        <v>3</v>
      </c>
      <c r="C273">
        <v>1.9917819999999999</v>
      </c>
      <c r="D273">
        <v>1.5260658680000001</v>
      </c>
      <c r="E273">
        <v>1.886643442</v>
      </c>
      <c r="F273">
        <v>1.6262348200000001</v>
      </c>
      <c r="G273">
        <v>0.97852017000000002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8CE4-F1B7-456C-8B68-EC3E163FCE0E}">
  <dimension ref="A1:G75"/>
  <sheetViews>
    <sheetView workbookViewId="0">
      <selection activeCell="A4" sqref="A4"/>
    </sheetView>
  </sheetViews>
  <sheetFormatPr defaultRowHeight="15" x14ac:dyDescent="0.25"/>
  <sheetData>
    <row r="1" spans="1:7" x14ac:dyDescent="0.25">
      <c r="A1" t="s">
        <v>108</v>
      </c>
      <c r="B1" t="s">
        <v>0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25">
      <c r="B2" t="s">
        <v>1</v>
      </c>
      <c r="C2">
        <v>48.0737961998</v>
      </c>
      <c r="D2">
        <v>70.516375896471999</v>
      </c>
      <c r="E2">
        <v>45.545134583600003</v>
      </c>
      <c r="F2">
        <v>47.317376779999996</v>
      </c>
      <c r="G2">
        <v>54.197809300469999</v>
      </c>
    </row>
    <row r="3" spans="1:7" x14ac:dyDescent="0.25">
      <c r="B3" t="s">
        <v>2</v>
      </c>
      <c r="C3">
        <v>80.879821474750003</v>
      </c>
      <c r="D3">
        <v>104.5135481243</v>
      </c>
      <c r="E3">
        <v>75.688917657420703</v>
      </c>
      <c r="F3">
        <v>63.016844450000001</v>
      </c>
      <c r="G3">
        <v>37.132314730049998</v>
      </c>
    </row>
    <row r="4" spans="1:7" x14ac:dyDescent="0.25">
      <c r="B4" t="s">
        <v>3</v>
      </c>
      <c r="C4">
        <v>34.383920211000003</v>
      </c>
      <c r="D4">
        <v>37.387154424889999</v>
      </c>
      <c r="E4">
        <v>32.347228801469001</v>
      </c>
      <c r="F4">
        <v>34.010519719999998</v>
      </c>
      <c r="G4">
        <v>19.079973076859002</v>
      </c>
    </row>
    <row r="5" spans="1:7" x14ac:dyDescent="0.25">
      <c r="A5" t="s">
        <v>109</v>
      </c>
      <c r="B5" t="s">
        <v>1</v>
      </c>
      <c r="C5">
        <v>51.390471060000003</v>
      </c>
      <c r="D5">
        <v>58.512547990000002</v>
      </c>
      <c r="E5">
        <v>74.142378453999996</v>
      </c>
      <c r="F5">
        <v>91.306474411400004</v>
      </c>
      <c r="G5">
        <v>113.415950662</v>
      </c>
    </row>
    <row r="6" spans="1:7" x14ac:dyDescent="0.25">
      <c r="A6" t="s">
        <v>109</v>
      </c>
      <c r="B6" t="s">
        <v>2</v>
      </c>
      <c r="C6">
        <v>42.590618020000001</v>
      </c>
      <c r="D6">
        <v>56.134002703999997</v>
      </c>
      <c r="E6">
        <v>63.945147569</v>
      </c>
      <c r="F6">
        <v>39.5766536</v>
      </c>
      <c r="G6">
        <v>50.107123981999997</v>
      </c>
    </row>
    <row r="7" spans="1:7" x14ac:dyDescent="0.25">
      <c r="A7" t="s">
        <v>109</v>
      </c>
      <c r="B7" t="s">
        <v>3</v>
      </c>
      <c r="C7">
        <v>50.407742374199998</v>
      </c>
      <c r="D7">
        <v>41.176993647000003</v>
      </c>
      <c r="E7">
        <v>55.828886517000001</v>
      </c>
      <c r="F7">
        <v>31.261902542000001</v>
      </c>
      <c r="G7">
        <v>17.088389070000002</v>
      </c>
    </row>
    <row r="8" spans="1:7" x14ac:dyDescent="0.25">
      <c r="A8" t="s">
        <v>110</v>
      </c>
      <c r="B8" t="s">
        <v>1</v>
      </c>
      <c r="C8">
        <v>235.49898090561999</v>
      </c>
      <c r="D8">
        <v>329.07662667800003</v>
      </c>
      <c r="E8">
        <v>348.37472413559999</v>
      </c>
      <c r="F8">
        <v>348.1862722628</v>
      </c>
      <c r="G8">
        <v>155.762750846518</v>
      </c>
    </row>
    <row r="9" spans="1:7" x14ac:dyDescent="0.25">
      <c r="A9" t="s">
        <v>110</v>
      </c>
      <c r="B9" t="s">
        <v>2</v>
      </c>
      <c r="C9">
        <v>169.86151088599999</v>
      </c>
      <c r="D9">
        <v>253.06403982290001</v>
      </c>
      <c r="E9">
        <v>314.17555638239998</v>
      </c>
      <c r="F9">
        <v>287.56089637899998</v>
      </c>
      <c r="G9">
        <v>151.67411888135999</v>
      </c>
    </row>
    <row r="10" spans="1:7" x14ac:dyDescent="0.25">
      <c r="A10" t="s">
        <v>110</v>
      </c>
      <c r="B10" t="s">
        <v>3</v>
      </c>
      <c r="C10">
        <v>117.231371177</v>
      </c>
      <c r="D10">
        <v>228.03044492480001</v>
      </c>
      <c r="E10">
        <v>288.35002494640003</v>
      </c>
      <c r="F10">
        <v>286.94656931436998</v>
      </c>
      <c r="G10">
        <v>116.322758101494</v>
      </c>
    </row>
    <row r="11" spans="1:7" x14ac:dyDescent="0.25">
      <c r="A11" t="s">
        <v>111</v>
      </c>
      <c r="B11" t="s">
        <v>1</v>
      </c>
      <c r="C11">
        <v>338.77609883000002</v>
      </c>
      <c r="D11">
        <v>351.70140059340002</v>
      </c>
      <c r="E11">
        <v>395.97171764770002</v>
      </c>
      <c r="F11">
        <v>343.25867956934002</v>
      </c>
      <c r="G11">
        <v>353.89373135710002</v>
      </c>
    </row>
    <row r="12" spans="1:7" x14ac:dyDescent="0.25">
      <c r="A12" t="s">
        <v>111</v>
      </c>
      <c r="B12" t="s">
        <v>2</v>
      </c>
      <c r="C12">
        <v>202.631880747</v>
      </c>
      <c r="D12">
        <v>203.83507875199999</v>
      </c>
      <c r="E12">
        <v>297.779886084</v>
      </c>
      <c r="F12">
        <v>277.37525916384197</v>
      </c>
      <c r="G12">
        <v>264.02756454175</v>
      </c>
    </row>
    <row r="13" spans="1:7" x14ac:dyDescent="0.25">
      <c r="A13" t="s">
        <v>111</v>
      </c>
      <c r="B13" t="s">
        <v>3</v>
      </c>
      <c r="C13">
        <v>151.87452733846001</v>
      </c>
      <c r="D13">
        <v>107.9028847543</v>
      </c>
      <c r="E13">
        <v>140.137896082</v>
      </c>
      <c r="F13">
        <v>154.18292253929999</v>
      </c>
      <c r="G13">
        <v>147.97908417349399</v>
      </c>
    </row>
    <row r="14" spans="1:7" x14ac:dyDescent="0.25">
      <c r="A14" t="s">
        <v>112</v>
      </c>
      <c r="B14" t="s">
        <v>1</v>
      </c>
      <c r="C14">
        <v>0</v>
      </c>
      <c r="D14">
        <v>0</v>
      </c>
      <c r="E14">
        <v>5.9483300000000003E-2</v>
      </c>
      <c r="F14">
        <v>0.56696438999999998</v>
      </c>
      <c r="G14">
        <v>5.6465199999999998</v>
      </c>
    </row>
    <row r="15" spans="1:7" x14ac:dyDescent="0.25">
      <c r="A15" t="s">
        <v>112</v>
      </c>
      <c r="B15" t="s">
        <v>3</v>
      </c>
      <c r="C15">
        <v>3.0432399999999999</v>
      </c>
      <c r="D15">
        <v>0</v>
      </c>
      <c r="E15">
        <v>0</v>
      </c>
      <c r="F15">
        <v>1.0806100000000001</v>
      </c>
      <c r="G15">
        <v>0</v>
      </c>
    </row>
    <row r="16" spans="1:7" x14ac:dyDescent="0.25">
      <c r="A16" t="s">
        <v>113</v>
      </c>
      <c r="B16" t="s">
        <v>1</v>
      </c>
      <c r="C16">
        <v>130.19477866</v>
      </c>
      <c r="D16">
        <v>126.204686573</v>
      </c>
      <c r="E16">
        <v>132.25333101800001</v>
      </c>
      <c r="F16">
        <v>132.02801351880001</v>
      </c>
      <c r="G16">
        <v>124.31901551209999</v>
      </c>
    </row>
    <row r="17" spans="1:7" x14ac:dyDescent="0.25">
      <c r="A17" t="s">
        <v>113</v>
      </c>
      <c r="B17" t="s">
        <v>2</v>
      </c>
      <c r="C17">
        <v>51.257303878000002</v>
      </c>
      <c r="D17">
        <v>54.756426372999996</v>
      </c>
      <c r="E17">
        <v>52.082524319999997</v>
      </c>
      <c r="F17">
        <v>50.137055734999997</v>
      </c>
      <c r="G17">
        <v>73.854557083000003</v>
      </c>
    </row>
    <row r="18" spans="1:7" x14ac:dyDescent="0.25">
      <c r="A18" t="s">
        <v>113</v>
      </c>
      <c r="B18" t="s">
        <v>3</v>
      </c>
      <c r="C18">
        <v>25.081279580699999</v>
      </c>
      <c r="D18">
        <v>71.328382520000005</v>
      </c>
      <c r="E18">
        <v>101.28506672</v>
      </c>
      <c r="F18">
        <v>47.598524478000002</v>
      </c>
      <c r="G18">
        <v>49.740295097000001</v>
      </c>
    </row>
    <row r="19" spans="1:7" x14ac:dyDescent="0.25">
      <c r="A19" t="s">
        <v>114</v>
      </c>
      <c r="B19" t="s">
        <v>1</v>
      </c>
      <c r="C19">
        <v>0</v>
      </c>
      <c r="D19">
        <v>0</v>
      </c>
      <c r="E19">
        <v>0.12184</v>
      </c>
      <c r="F19">
        <v>0</v>
      </c>
      <c r="G19">
        <v>1.94767E-2</v>
      </c>
    </row>
    <row r="20" spans="1:7" x14ac:dyDescent="0.25">
      <c r="A20" t="s">
        <v>114</v>
      </c>
      <c r="B20" t="s">
        <v>2</v>
      </c>
      <c r="C20">
        <v>0</v>
      </c>
      <c r="D20">
        <v>0</v>
      </c>
      <c r="E20">
        <v>0.11715399999999999</v>
      </c>
      <c r="F20">
        <v>0</v>
      </c>
      <c r="G20">
        <v>1.87276E-2</v>
      </c>
    </row>
    <row r="21" spans="1:7" x14ac:dyDescent="0.25">
      <c r="A21" t="s">
        <v>114</v>
      </c>
      <c r="B21" t="s">
        <v>3</v>
      </c>
      <c r="C21">
        <v>0.26636199999999999</v>
      </c>
      <c r="D21">
        <v>0.54069500000000004</v>
      </c>
      <c r="E21">
        <v>0.112468</v>
      </c>
      <c r="F21">
        <v>0</v>
      </c>
      <c r="G21">
        <v>1.7978500000000001E-2</v>
      </c>
    </row>
    <row r="22" spans="1:7" x14ac:dyDescent="0.25">
      <c r="A22" t="s">
        <v>115</v>
      </c>
      <c r="B22" t="s">
        <v>1</v>
      </c>
      <c r="C22">
        <v>5.9431099999999999</v>
      </c>
      <c r="D22">
        <v>0</v>
      </c>
      <c r="E22">
        <v>8.922307</v>
      </c>
      <c r="F22">
        <v>0</v>
      </c>
      <c r="G22">
        <v>4.1970799999999997</v>
      </c>
    </row>
    <row r="23" spans="1:7" x14ac:dyDescent="0.25">
      <c r="A23" t="s">
        <v>115</v>
      </c>
      <c r="B23" t="s">
        <v>2</v>
      </c>
      <c r="C23">
        <v>0</v>
      </c>
      <c r="D23">
        <v>0</v>
      </c>
      <c r="E23">
        <v>0</v>
      </c>
      <c r="F23">
        <v>0.29675109999999999</v>
      </c>
      <c r="G23">
        <v>0</v>
      </c>
    </row>
    <row r="24" spans="1:7" x14ac:dyDescent="0.25">
      <c r="A24" t="s">
        <v>115</v>
      </c>
      <c r="B24" t="s">
        <v>3</v>
      </c>
      <c r="C24">
        <v>3.0919300000000001</v>
      </c>
      <c r="D24">
        <v>0</v>
      </c>
      <c r="E24">
        <v>0.676763</v>
      </c>
      <c r="F24">
        <v>0.67741099999999999</v>
      </c>
      <c r="G24">
        <v>1.31385</v>
      </c>
    </row>
    <row r="25" spans="1:7" x14ac:dyDescent="0.25">
      <c r="A25" t="s">
        <v>116</v>
      </c>
      <c r="B25" t="s">
        <v>1</v>
      </c>
      <c r="C25">
        <v>13.6936861368</v>
      </c>
      <c r="D25">
        <v>8.0875342180000001</v>
      </c>
      <c r="E25">
        <v>5.1085717920000002</v>
      </c>
      <c r="F25">
        <v>1.82093354</v>
      </c>
      <c r="G25">
        <v>0.19781747999999999</v>
      </c>
    </row>
    <row r="26" spans="1:7" x14ac:dyDescent="0.25">
      <c r="A26" t="s">
        <v>116</v>
      </c>
      <c r="B26" t="s">
        <v>2</v>
      </c>
      <c r="C26">
        <v>1.6226456785971</v>
      </c>
      <c r="D26">
        <v>4.1991674513000001</v>
      </c>
      <c r="E26">
        <v>0.54719795090000001</v>
      </c>
      <c r="F26">
        <v>18.736849213999999</v>
      </c>
      <c r="G26">
        <v>9.1407550000000004</v>
      </c>
    </row>
    <row r="27" spans="1:7" x14ac:dyDescent="0.25">
      <c r="A27" t="s">
        <v>116</v>
      </c>
      <c r="B27" t="s">
        <v>3</v>
      </c>
      <c r="C27">
        <v>0.5885911264</v>
      </c>
      <c r="D27">
        <v>0.44469607846800002</v>
      </c>
      <c r="E27">
        <v>6.8786050000000001E-2</v>
      </c>
      <c r="F27">
        <v>32.614346355000002</v>
      </c>
      <c r="G27">
        <v>27.9710158</v>
      </c>
    </row>
    <row r="28" spans="1:7" x14ac:dyDescent="0.25">
      <c r="A28" t="s">
        <v>117</v>
      </c>
      <c r="B28" t="s">
        <v>1</v>
      </c>
      <c r="C28">
        <v>0.500423697</v>
      </c>
      <c r="D28">
        <v>0.37370015000000001</v>
      </c>
      <c r="E28">
        <v>4.6279312600000004</v>
      </c>
      <c r="F28">
        <v>4.4839563880000002</v>
      </c>
      <c r="G28">
        <v>6.3200973899999999</v>
      </c>
    </row>
    <row r="29" spans="1:7" x14ac:dyDescent="0.25">
      <c r="A29" t="s">
        <v>117</v>
      </c>
      <c r="B29" t="s">
        <v>2</v>
      </c>
      <c r="C29">
        <v>1.40950497</v>
      </c>
      <c r="D29">
        <v>1.5758413499999999</v>
      </c>
      <c r="E29">
        <v>6.2834838599999996</v>
      </c>
      <c r="F29">
        <v>6.1787607080000004</v>
      </c>
      <c r="G29">
        <v>6.5826373</v>
      </c>
    </row>
    <row r="30" spans="1:7" x14ac:dyDescent="0.25">
      <c r="A30" t="s">
        <v>117</v>
      </c>
      <c r="B30" t="s">
        <v>3</v>
      </c>
      <c r="C30">
        <v>9.4271645000000001E-2</v>
      </c>
      <c r="D30">
        <v>0.1000817</v>
      </c>
      <c r="E30">
        <v>4.0848099999999998E-2</v>
      </c>
      <c r="F30">
        <v>0.67193400000000003</v>
      </c>
      <c r="G30">
        <v>2.7825574999999998</v>
      </c>
    </row>
    <row r="31" spans="1:7" x14ac:dyDescent="0.25">
      <c r="A31" t="s">
        <v>118</v>
      </c>
      <c r="B31" t="s">
        <v>1</v>
      </c>
      <c r="C31">
        <v>260.40675070505</v>
      </c>
      <c r="D31">
        <v>71.1923791416</v>
      </c>
      <c r="E31">
        <v>15.611578696</v>
      </c>
      <c r="F31">
        <v>3.7485807100000001</v>
      </c>
      <c r="G31">
        <v>7.70144027</v>
      </c>
    </row>
    <row r="32" spans="1:7" x14ac:dyDescent="0.25">
      <c r="A32" t="s">
        <v>118</v>
      </c>
      <c r="B32" t="s">
        <v>2</v>
      </c>
      <c r="C32">
        <v>189.15989673609999</v>
      </c>
      <c r="D32">
        <v>42.873594355000002</v>
      </c>
      <c r="E32">
        <v>5.3571126549999999</v>
      </c>
      <c r="F32">
        <v>4.6782225103000004</v>
      </c>
      <c r="G32">
        <v>7.1504713654999996</v>
      </c>
    </row>
    <row r="33" spans="1:7" x14ac:dyDescent="0.25">
      <c r="A33" t="s">
        <v>118</v>
      </c>
      <c r="B33" t="s">
        <v>3</v>
      </c>
      <c r="C33">
        <v>107.80073799877999</v>
      </c>
      <c r="D33">
        <v>33.026056502499998</v>
      </c>
      <c r="E33">
        <v>2.7325044319999998</v>
      </c>
      <c r="F33">
        <v>5.8613203227000001</v>
      </c>
      <c r="G33">
        <v>3.0007930229999999</v>
      </c>
    </row>
    <row r="34" spans="1:7" x14ac:dyDescent="0.25">
      <c r="A34" t="s">
        <v>119</v>
      </c>
      <c r="B34" t="s">
        <v>1</v>
      </c>
      <c r="C34">
        <v>15.587850400000001</v>
      </c>
      <c r="D34">
        <v>18.71149548</v>
      </c>
      <c r="E34">
        <v>20.879343720000001</v>
      </c>
      <c r="F34">
        <v>25.2391574</v>
      </c>
      <c r="G34">
        <v>30.551224179999998</v>
      </c>
    </row>
    <row r="35" spans="1:7" x14ac:dyDescent="0.25">
      <c r="A35" t="s">
        <v>119</v>
      </c>
      <c r="B35" t="s">
        <v>2</v>
      </c>
      <c r="C35">
        <v>10.178914199999999</v>
      </c>
      <c r="D35">
        <v>12.362973999999999</v>
      </c>
      <c r="E35">
        <v>15.78836278</v>
      </c>
      <c r="F35">
        <v>14.6005529</v>
      </c>
      <c r="G35">
        <v>12.630490099999999</v>
      </c>
    </row>
    <row r="36" spans="1:7" x14ac:dyDescent="0.25">
      <c r="A36" t="s">
        <v>119</v>
      </c>
      <c r="B36" t="s">
        <v>3</v>
      </c>
      <c r="C36">
        <v>11.88552936</v>
      </c>
      <c r="D36">
        <v>1.6557310000000001</v>
      </c>
      <c r="E36">
        <v>2.8517022000000001</v>
      </c>
      <c r="F36">
        <v>1.0051159999999999</v>
      </c>
      <c r="G36">
        <v>2.2581199000000001</v>
      </c>
    </row>
    <row r="37" spans="1:7" x14ac:dyDescent="0.25">
      <c r="A37" t="s">
        <v>120</v>
      </c>
      <c r="B37" t="s">
        <v>1</v>
      </c>
      <c r="C37">
        <v>48.586384566</v>
      </c>
      <c r="D37">
        <v>2.3466137319999998</v>
      </c>
      <c r="E37">
        <v>1.3931941999999999</v>
      </c>
      <c r="F37">
        <v>1.2087581000000001</v>
      </c>
      <c r="G37">
        <v>1.5857840599999999</v>
      </c>
    </row>
    <row r="38" spans="1:7" x14ac:dyDescent="0.25">
      <c r="A38" t="s">
        <v>120</v>
      </c>
      <c r="B38" t="s">
        <v>2</v>
      </c>
      <c r="C38">
        <v>47.395347544000003</v>
      </c>
      <c r="D38">
        <v>1.1448768620000001</v>
      </c>
      <c r="E38">
        <v>0.1486796</v>
      </c>
      <c r="F38">
        <v>2.2992287999999999</v>
      </c>
      <c r="G38">
        <v>1.4770399999999999</v>
      </c>
    </row>
    <row r="39" spans="1:7" x14ac:dyDescent="0.25">
      <c r="A39" t="s">
        <v>120</v>
      </c>
      <c r="B39" t="s">
        <v>3</v>
      </c>
      <c r="C39">
        <v>34.456498355000001</v>
      </c>
      <c r="D39">
        <v>1.6593900000000002E-2</v>
      </c>
      <c r="E39">
        <v>0</v>
      </c>
      <c r="F39">
        <v>0.29640918999999999</v>
      </c>
      <c r="G39">
        <v>0.228271</v>
      </c>
    </row>
    <row r="40" spans="1:7" x14ac:dyDescent="0.25">
      <c r="A40" t="s">
        <v>121</v>
      </c>
      <c r="B40" t="s">
        <v>1</v>
      </c>
      <c r="C40">
        <v>1.21247E-2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121</v>
      </c>
      <c r="B41" t="s">
        <v>2</v>
      </c>
      <c r="C41">
        <v>0</v>
      </c>
      <c r="D41">
        <v>0</v>
      </c>
      <c r="E41">
        <v>0</v>
      </c>
      <c r="F41">
        <v>3.3872300000000002E-3</v>
      </c>
      <c r="G41">
        <v>0</v>
      </c>
    </row>
    <row r="42" spans="1:7" x14ac:dyDescent="0.25">
      <c r="A42" t="s">
        <v>122</v>
      </c>
      <c r="B42" t="s">
        <v>1</v>
      </c>
      <c r="C42">
        <v>0</v>
      </c>
      <c r="D42">
        <v>52.943953576349998</v>
      </c>
      <c r="E42">
        <v>121.48370812420001</v>
      </c>
      <c r="F42">
        <v>110.5244853753</v>
      </c>
      <c r="G42">
        <v>120.08173819574</v>
      </c>
    </row>
    <row r="43" spans="1:7" x14ac:dyDescent="0.25">
      <c r="A43" t="s">
        <v>122</v>
      </c>
      <c r="B43" t="s">
        <v>2</v>
      </c>
      <c r="C43">
        <v>0</v>
      </c>
      <c r="D43">
        <v>88.098619730699994</v>
      </c>
      <c r="E43">
        <v>132.3717014586</v>
      </c>
      <c r="F43">
        <v>172.972366446</v>
      </c>
      <c r="G43">
        <v>235.36192882819401</v>
      </c>
    </row>
    <row r="44" spans="1:7" x14ac:dyDescent="0.25">
      <c r="A44" t="s">
        <v>122</v>
      </c>
      <c r="B44" t="s">
        <v>3</v>
      </c>
      <c r="C44">
        <v>0</v>
      </c>
      <c r="D44">
        <v>56.233892690799998</v>
      </c>
      <c r="E44">
        <v>76.379783989000003</v>
      </c>
      <c r="F44">
        <v>69.075864746999997</v>
      </c>
      <c r="G44">
        <v>89.593123798150003</v>
      </c>
    </row>
    <row r="45" spans="1:7" x14ac:dyDescent="0.25">
      <c r="A45" t="s">
        <v>123</v>
      </c>
      <c r="B45" t="s">
        <v>1</v>
      </c>
      <c r="C45">
        <v>0</v>
      </c>
      <c r="D45">
        <v>52.395182708100002</v>
      </c>
      <c r="E45">
        <v>39.853365516799997</v>
      </c>
      <c r="F45">
        <v>39.656392238000002</v>
      </c>
      <c r="G45">
        <v>67.465892218999997</v>
      </c>
    </row>
    <row r="46" spans="1:7" x14ac:dyDescent="0.25">
      <c r="A46" t="s">
        <v>123</v>
      </c>
      <c r="B46" t="s">
        <v>2</v>
      </c>
      <c r="C46">
        <v>0</v>
      </c>
      <c r="D46">
        <v>41.191380382600002</v>
      </c>
      <c r="E46">
        <v>57.935887214600001</v>
      </c>
      <c r="F46">
        <v>41.072901880000003</v>
      </c>
      <c r="G46">
        <v>35.011026227099997</v>
      </c>
    </row>
    <row r="47" spans="1:7" x14ac:dyDescent="0.25">
      <c r="A47" t="s">
        <v>123</v>
      </c>
      <c r="B47" t="s">
        <v>3</v>
      </c>
      <c r="C47">
        <v>0</v>
      </c>
      <c r="D47">
        <v>11.310655515000001</v>
      </c>
      <c r="E47">
        <v>15.7761868026</v>
      </c>
      <c r="F47">
        <v>16.189634989999998</v>
      </c>
      <c r="G47">
        <v>24.73808160215</v>
      </c>
    </row>
    <row r="48" spans="1:7" x14ac:dyDescent="0.25">
      <c r="A48" t="s">
        <v>124</v>
      </c>
      <c r="B48" t="s">
        <v>1</v>
      </c>
      <c r="C48">
        <v>0</v>
      </c>
      <c r="D48">
        <v>1.327834</v>
      </c>
      <c r="E48">
        <v>3.4422890000000002</v>
      </c>
      <c r="F48">
        <v>8.4084275000000002</v>
      </c>
      <c r="G48">
        <v>8.4958720099999994</v>
      </c>
    </row>
    <row r="49" spans="1:7" x14ac:dyDescent="0.25">
      <c r="A49" t="s">
        <v>124</v>
      </c>
      <c r="B49" t="s">
        <v>2</v>
      </c>
      <c r="C49">
        <v>0</v>
      </c>
      <c r="D49">
        <v>0.83877650000000004</v>
      </c>
      <c r="E49">
        <v>2.3557153</v>
      </c>
      <c r="F49">
        <v>3.2478544</v>
      </c>
      <c r="G49">
        <v>0.9565939</v>
      </c>
    </row>
    <row r="50" spans="1:7" x14ac:dyDescent="0.25">
      <c r="A50" t="s">
        <v>124</v>
      </c>
      <c r="B50" t="s">
        <v>3</v>
      </c>
      <c r="C50">
        <v>0</v>
      </c>
      <c r="D50">
        <v>0</v>
      </c>
      <c r="E50">
        <v>1.746456</v>
      </c>
      <c r="F50">
        <v>2.8166482839999998</v>
      </c>
      <c r="G50">
        <v>2.7696734900000002</v>
      </c>
    </row>
    <row r="51" spans="1:7" x14ac:dyDescent="0.25">
      <c r="A51" t="s">
        <v>125</v>
      </c>
      <c r="B51" t="s">
        <v>1</v>
      </c>
      <c r="C51">
        <v>0</v>
      </c>
      <c r="D51">
        <v>0.86418337099999998</v>
      </c>
      <c r="E51">
        <v>8.1241907100000006</v>
      </c>
      <c r="F51">
        <v>5.2358839599999998</v>
      </c>
      <c r="G51">
        <v>2.8724646294</v>
      </c>
    </row>
    <row r="52" spans="1:7" x14ac:dyDescent="0.25">
      <c r="A52" t="s">
        <v>125</v>
      </c>
      <c r="B52" t="s">
        <v>2</v>
      </c>
      <c r="C52">
        <v>0</v>
      </c>
      <c r="D52">
        <v>0.3369741</v>
      </c>
      <c r="E52">
        <v>7.0784366800000003</v>
      </c>
      <c r="F52">
        <v>1.1850053190000001</v>
      </c>
      <c r="G52">
        <v>0.41182597999999998</v>
      </c>
    </row>
    <row r="53" spans="1:7" x14ac:dyDescent="0.25">
      <c r="A53" t="s">
        <v>125</v>
      </c>
      <c r="B53" t="s">
        <v>3</v>
      </c>
      <c r="C53">
        <v>0</v>
      </c>
      <c r="D53">
        <v>0.2975351</v>
      </c>
      <c r="E53">
        <v>0.967924542</v>
      </c>
      <c r="F53">
        <v>0.59688419999999998</v>
      </c>
      <c r="G53">
        <v>0.32986109800000002</v>
      </c>
    </row>
    <row r="54" spans="1:7" x14ac:dyDescent="0.25">
      <c r="A54" t="s">
        <v>126</v>
      </c>
      <c r="B54" t="s">
        <v>1</v>
      </c>
      <c r="C54">
        <v>6.4198852999999998</v>
      </c>
      <c r="D54">
        <v>3.5444129000000002</v>
      </c>
      <c r="E54">
        <v>4.0378790999999996</v>
      </c>
      <c r="F54">
        <v>3.0515104000000002</v>
      </c>
      <c r="G54">
        <v>5.6719843000000001</v>
      </c>
    </row>
    <row r="55" spans="1:7" x14ac:dyDescent="0.25">
      <c r="A55" t="s">
        <v>126</v>
      </c>
      <c r="B55" t="s">
        <v>2</v>
      </c>
      <c r="C55">
        <v>1.5030172900000001</v>
      </c>
      <c r="D55">
        <v>1.457760671</v>
      </c>
      <c r="E55">
        <v>4.1234864900000003</v>
      </c>
      <c r="F55">
        <v>4.2701019999999996</v>
      </c>
      <c r="G55">
        <v>2.4554288999999998</v>
      </c>
    </row>
    <row r="56" spans="1:7" x14ac:dyDescent="0.25">
      <c r="A56" t="s">
        <v>126</v>
      </c>
      <c r="B56" t="s">
        <v>3</v>
      </c>
      <c r="C56">
        <v>0</v>
      </c>
      <c r="D56">
        <v>0.3150829</v>
      </c>
      <c r="E56">
        <v>8.7104099999999995</v>
      </c>
      <c r="F56">
        <v>1.1031975000000001</v>
      </c>
      <c r="G56">
        <v>10.822172200000001</v>
      </c>
    </row>
    <row r="57" spans="1:7" x14ac:dyDescent="0.25">
      <c r="A57" t="s">
        <v>127</v>
      </c>
      <c r="B57" t="s">
        <v>1</v>
      </c>
      <c r="C57">
        <v>1378.26654553054</v>
      </c>
      <c r="D57">
        <v>1270.8299957839999</v>
      </c>
      <c r="E57">
        <v>1496.53655910409</v>
      </c>
      <c r="F57">
        <v>1565.4323052950001</v>
      </c>
      <c r="G57">
        <v>2321.0874061201198</v>
      </c>
    </row>
    <row r="58" spans="1:7" x14ac:dyDescent="0.25">
      <c r="A58" t="s">
        <v>127</v>
      </c>
      <c r="B58" t="s">
        <v>2</v>
      </c>
      <c r="C58">
        <v>720.79892401772997</v>
      </c>
      <c r="D58">
        <v>731.56658575599999</v>
      </c>
      <c r="E58">
        <v>710.73329840477197</v>
      </c>
      <c r="F58">
        <v>724.27134441099997</v>
      </c>
      <c r="G58">
        <v>892.16842033800003</v>
      </c>
    </row>
    <row r="59" spans="1:7" x14ac:dyDescent="0.25">
      <c r="A59" t="s">
        <v>127</v>
      </c>
      <c r="B59" t="s">
        <v>3</v>
      </c>
      <c r="C59">
        <v>288.87440469345898</v>
      </c>
      <c r="D59">
        <v>435.31013695397399</v>
      </c>
      <c r="E59">
        <v>365.32078737611198</v>
      </c>
      <c r="F59">
        <v>335.44982751100002</v>
      </c>
      <c r="G59">
        <v>398.672135857</v>
      </c>
    </row>
    <row r="60" spans="1:7" x14ac:dyDescent="0.25">
      <c r="A60" t="s">
        <v>128</v>
      </c>
      <c r="B60" t="s">
        <v>1</v>
      </c>
      <c r="C60">
        <v>4.54969</v>
      </c>
      <c r="D60">
        <v>1.3756740000000001</v>
      </c>
      <c r="E60">
        <v>8.2030580000000004</v>
      </c>
      <c r="F60">
        <v>2.6354030000000002</v>
      </c>
      <c r="G60">
        <v>7.4190300000000002</v>
      </c>
    </row>
    <row r="61" spans="1:7" x14ac:dyDescent="0.25">
      <c r="A61" t="s">
        <v>128</v>
      </c>
      <c r="B61" t="s">
        <v>2</v>
      </c>
      <c r="C61">
        <v>10.81481</v>
      </c>
      <c r="D61">
        <v>2.0708410000000002</v>
      </c>
      <c r="E61">
        <v>6.4736399999999996</v>
      </c>
      <c r="F61">
        <v>2.5639699999999999</v>
      </c>
      <c r="G61">
        <v>6.63368</v>
      </c>
    </row>
    <row r="62" spans="1:7" x14ac:dyDescent="0.25">
      <c r="A62" t="s">
        <v>128</v>
      </c>
      <c r="B62" t="s">
        <v>3</v>
      </c>
      <c r="C62">
        <v>1.9963299999999999</v>
      </c>
      <c r="D62">
        <v>1.7339032000000001</v>
      </c>
      <c r="E62">
        <v>8.6603499999999993</v>
      </c>
      <c r="F62">
        <v>9.7561941999999995</v>
      </c>
      <c r="G62">
        <v>0</v>
      </c>
    </row>
    <row r="63" spans="1:7" x14ac:dyDescent="0.25">
      <c r="A63" t="s">
        <v>129</v>
      </c>
      <c r="B63" t="s">
        <v>1</v>
      </c>
      <c r="C63">
        <v>15.0661422</v>
      </c>
      <c r="D63">
        <v>5.2349649999999999</v>
      </c>
      <c r="E63">
        <v>19.409469900000001</v>
      </c>
      <c r="F63">
        <v>8.1771720899999991</v>
      </c>
      <c r="G63">
        <v>7.5243789699999999</v>
      </c>
    </row>
    <row r="64" spans="1:7" x14ac:dyDescent="0.25">
      <c r="A64" t="s">
        <v>129</v>
      </c>
      <c r="B64" t="s">
        <v>2</v>
      </c>
      <c r="C64">
        <v>57.839354</v>
      </c>
      <c r="D64">
        <v>50.974914740000003</v>
      </c>
      <c r="E64">
        <v>32.689740389999997</v>
      </c>
      <c r="F64">
        <v>34.303367799999997</v>
      </c>
      <c r="G64">
        <v>27.127362255000001</v>
      </c>
    </row>
    <row r="65" spans="1:7" x14ac:dyDescent="0.25">
      <c r="A65" t="s">
        <v>129</v>
      </c>
      <c r="B65" t="s">
        <v>3</v>
      </c>
      <c r="C65">
        <v>4.2836812000000002</v>
      </c>
      <c r="D65">
        <v>8.9192509999999992</v>
      </c>
      <c r="E65">
        <v>7.8431920000000002</v>
      </c>
      <c r="F65">
        <v>7.9689752</v>
      </c>
      <c r="G65">
        <v>1.554511</v>
      </c>
    </row>
    <row r="66" spans="1:7" x14ac:dyDescent="0.25">
      <c r="A66" t="s">
        <v>130</v>
      </c>
      <c r="B66" t="s">
        <v>1</v>
      </c>
      <c r="C66">
        <v>329.20574980700002</v>
      </c>
      <c r="D66">
        <v>250.52329231900001</v>
      </c>
      <c r="E66">
        <v>289.51824255999998</v>
      </c>
      <c r="F66">
        <v>247.4848992288</v>
      </c>
      <c r="G66">
        <v>308.23350056100003</v>
      </c>
    </row>
    <row r="67" spans="1:7" x14ac:dyDescent="0.25">
      <c r="A67" t="s">
        <v>130</v>
      </c>
      <c r="B67" t="s">
        <v>2</v>
      </c>
      <c r="C67">
        <v>166.65746627117201</v>
      </c>
      <c r="D67">
        <v>239.944933115</v>
      </c>
      <c r="E67">
        <v>351.665796831683</v>
      </c>
      <c r="F67">
        <v>306.93991006329998</v>
      </c>
      <c r="G67">
        <v>451.02056487499999</v>
      </c>
    </row>
    <row r="68" spans="1:7" x14ac:dyDescent="0.25">
      <c r="A68" t="s">
        <v>130</v>
      </c>
      <c r="B68" t="s">
        <v>3</v>
      </c>
      <c r="C68">
        <v>82.499654706000001</v>
      </c>
      <c r="D68">
        <v>84.378645168999995</v>
      </c>
      <c r="E68">
        <v>67.110179110420702</v>
      </c>
      <c r="F68">
        <v>60.419356071999999</v>
      </c>
      <c r="G68">
        <v>120.536251615</v>
      </c>
    </row>
    <row r="69" spans="1:7" x14ac:dyDescent="0.25">
      <c r="A69" t="s">
        <v>131</v>
      </c>
      <c r="B69" t="s">
        <v>1</v>
      </c>
      <c r="C69">
        <v>64.089145749799997</v>
      </c>
      <c r="D69">
        <v>87.462052345000004</v>
      </c>
      <c r="E69">
        <v>118.3952102794</v>
      </c>
      <c r="F69">
        <v>125.71296841067</v>
      </c>
      <c r="G69">
        <v>123.2727496772</v>
      </c>
    </row>
    <row r="70" spans="1:7" x14ac:dyDescent="0.25">
      <c r="A70" t="s">
        <v>131</v>
      </c>
      <c r="B70" t="s">
        <v>2</v>
      </c>
      <c r="C70">
        <v>72.783407603699999</v>
      </c>
      <c r="D70">
        <v>78.453758796580004</v>
      </c>
      <c r="E70">
        <v>103.2858803309</v>
      </c>
      <c r="F70">
        <v>93.580588252699997</v>
      </c>
      <c r="G70">
        <v>83.139265426999998</v>
      </c>
    </row>
    <row r="71" spans="1:7" x14ac:dyDescent="0.25">
      <c r="A71" t="s">
        <v>131</v>
      </c>
      <c r="B71" t="s">
        <v>3</v>
      </c>
      <c r="C71">
        <v>20.443068650800001</v>
      </c>
      <c r="D71">
        <v>13.481298860000001</v>
      </c>
      <c r="E71">
        <v>18.645777679999998</v>
      </c>
      <c r="F71">
        <v>21.510690431</v>
      </c>
      <c r="G71">
        <v>21.675884387494001</v>
      </c>
    </row>
    <row r="72" spans="1:7" x14ac:dyDescent="0.25">
      <c r="A72" t="s">
        <v>132</v>
      </c>
      <c r="B72" t="s">
        <v>1</v>
      </c>
      <c r="C72">
        <v>26.923753133000002</v>
      </c>
      <c r="D72">
        <v>17.801257140000001</v>
      </c>
      <c r="E72">
        <v>19.912997499999999</v>
      </c>
      <c r="F72">
        <v>25.395040099999999</v>
      </c>
      <c r="G72">
        <v>50.660274875699997</v>
      </c>
    </row>
    <row r="73" spans="1:7" x14ac:dyDescent="0.25">
      <c r="A73" t="s">
        <v>132</v>
      </c>
      <c r="B73" t="s">
        <v>2</v>
      </c>
      <c r="C73">
        <v>6.4281854000000003</v>
      </c>
      <c r="D73">
        <v>1.7750619999999999</v>
      </c>
      <c r="E73">
        <v>16.690081599999999</v>
      </c>
      <c r="F73">
        <v>11.115676000000001</v>
      </c>
      <c r="G73">
        <v>19.070074300000002</v>
      </c>
    </row>
    <row r="74" spans="1:7" x14ac:dyDescent="0.25">
      <c r="A74" t="s">
        <v>132</v>
      </c>
      <c r="B74" t="s">
        <v>3</v>
      </c>
      <c r="C74">
        <v>12.638659199999999</v>
      </c>
      <c r="D74">
        <v>1.6124609999999999</v>
      </c>
      <c r="E74">
        <v>19.735426499999999</v>
      </c>
      <c r="F74">
        <v>16.817486299999999</v>
      </c>
      <c r="G74">
        <v>5.6685074100000001</v>
      </c>
    </row>
    <row r="75" spans="1:7" x14ac:dyDescent="0.25">
      <c r="A75" t="s">
        <v>133</v>
      </c>
      <c r="B75" t="s">
        <v>1</v>
      </c>
      <c r="C75">
        <v>0</v>
      </c>
      <c r="D75">
        <v>0.104313</v>
      </c>
      <c r="E75">
        <v>0.100788</v>
      </c>
      <c r="F75">
        <v>0</v>
      </c>
      <c r="G7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0078-DB7B-4925-A418-B9046EB00E10}">
  <dimension ref="A1:G7"/>
  <sheetViews>
    <sheetView workbookViewId="0">
      <selection activeCell="A2" sqref="A2:B7"/>
    </sheetView>
  </sheetViews>
  <sheetFormatPr defaultRowHeight="15" x14ac:dyDescent="0.25"/>
  <sheetData>
    <row r="1" spans="1:7" x14ac:dyDescent="0.25">
      <c r="A1" t="s">
        <v>0</v>
      </c>
      <c r="B1" t="s">
        <v>150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25">
      <c r="A2" t="s">
        <v>1</v>
      </c>
      <c r="B2" t="s">
        <v>151</v>
      </c>
      <c r="C2">
        <v>1.093377697</v>
      </c>
      <c r="D2">
        <v>3.2271880159999999</v>
      </c>
      <c r="E2">
        <v>5.2258075640000001</v>
      </c>
      <c r="F2">
        <v>42.565362067999999</v>
      </c>
      <c r="G2">
        <v>24.85444695</v>
      </c>
    </row>
    <row r="3" spans="1:7" x14ac:dyDescent="0.25">
      <c r="A3" t="s">
        <v>1</v>
      </c>
      <c r="B3" t="s">
        <v>152</v>
      </c>
      <c r="C3">
        <v>52.003888670000002</v>
      </c>
      <c r="D3">
        <v>36.790819740000003</v>
      </c>
      <c r="E3">
        <v>69.996373337999998</v>
      </c>
      <c r="F3">
        <v>72.368675048</v>
      </c>
      <c r="G3">
        <v>105.23287103920001</v>
      </c>
    </row>
    <row r="4" spans="1:7" x14ac:dyDescent="0.25">
      <c r="A4" t="s">
        <v>2</v>
      </c>
      <c r="B4" t="s">
        <v>151</v>
      </c>
      <c r="C4">
        <v>1.893465567</v>
      </c>
      <c r="D4">
        <v>2.3596120219999999</v>
      </c>
      <c r="E4">
        <v>2.8928287720000001</v>
      </c>
      <c r="F4">
        <v>5.2621453120000004</v>
      </c>
      <c r="G4">
        <v>4.6474170130000001</v>
      </c>
    </row>
    <row r="5" spans="1:7" x14ac:dyDescent="0.25">
      <c r="A5" t="s">
        <v>2</v>
      </c>
      <c r="B5" t="s">
        <v>152</v>
      </c>
      <c r="C5">
        <v>27.240036872000001</v>
      </c>
      <c r="D5">
        <v>49.242308604000002</v>
      </c>
      <c r="E5">
        <v>77.556830282999996</v>
      </c>
      <c r="F5">
        <v>64.213786420999995</v>
      </c>
      <c r="G5">
        <v>98.665388313999998</v>
      </c>
    </row>
    <row r="6" spans="1:7" x14ac:dyDescent="0.25">
      <c r="A6" t="s">
        <v>3</v>
      </c>
      <c r="B6" t="s">
        <v>151</v>
      </c>
      <c r="C6">
        <v>1.5318410200000001</v>
      </c>
      <c r="D6">
        <v>1.9872420900000001</v>
      </c>
      <c r="E6">
        <v>2.6207270079999998</v>
      </c>
      <c r="F6">
        <v>1.6344332800000001</v>
      </c>
      <c r="G6">
        <v>1.7183016600000001</v>
      </c>
    </row>
    <row r="7" spans="1:7" x14ac:dyDescent="0.25">
      <c r="A7" t="s">
        <v>3</v>
      </c>
      <c r="B7" t="s">
        <v>152</v>
      </c>
      <c r="C7">
        <v>29.499176227</v>
      </c>
      <c r="D7">
        <v>34.957262370999999</v>
      </c>
      <c r="E7">
        <v>49.509901290000002</v>
      </c>
      <c r="F7">
        <v>17.087825672000001</v>
      </c>
      <c r="G7">
        <v>20.179613117999999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D422-ABF4-4D91-AC4F-50D931303C4D}">
  <dimension ref="A1:G103"/>
  <sheetViews>
    <sheetView topLeftCell="A71" workbookViewId="0">
      <selection activeCell="N6" sqref="N6"/>
    </sheetView>
  </sheetViews>
  <sheetFormatPr defaultRowHeight="15" x14ac:dyDescent="0.25"/>
  <sheetData>
    <row r="1" spans="1:7" x14ac:dyDescent="0.25">
      <c r="A1" t="s">
        <v>4</v>
      </c>
      <c r="B1" t="s">
        <v>0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25">
      <c r="A2" t="s">
        <v>10</v>
      </c>
      <c r="B2" t="s">
        <v>1</v>
      </c>
      <c r="C2">
        <v>2.3070393999999999</v>
      </c>
      <c r="D2">
        <v>0.13729040000000001</v>
      </c>
      <c r="E2">
        <v>2.626602E-3</v>
      </c>
      <c r="F2">
        <v>0.18391016800000001</v>
      </c>
      <c r="G2">
        <v>0</v>
      </c>
    </row>
    <row r="3" spans="1:7" x14ac:dyDescent="0.25">
      <c r="A3" t="s">
        <v>10</v>
      </c>
      <c r="B3" t="s">
        <v>2</v>
      </c>
      <c r="C3">
        <v>1.2966753</v>
      </c>
      <c r="D3">
        <v>0.30132230999999998</v>
      </c>
      <c r="E3">
        <v>6.1358612E-2</v>
      </c>
      <c r="F3">
        <v>0.10631292000000001</v>
      </c>
      <c r="G3">
        <v>4.7701100000000003E-2</v>
      </c>
    </row>
    <row r="4" spans="1:7" x14ac:dyDescent="0.25">
      <c r="A4" t="s">
        <v>10</v>
      </c>
      <c r="B4" t="s">
        <v>3</v>
      </c>
      <c r="C4">
        <v>0.59032039999999997</v>
      </c>
      <c r="D4">
        <v>1.34343E-2</v>
      </c>
      <c r="E4">
        <v>2.2142799999999999E-4</v>
      </c>
      <c r="F4">
        <v>0.113006808</v>
      </c>
      <c r="G4">
        <v>0</v>
      </c>
    </row>
    <row r="5" spans="1:7" x14ac:dyDescent="0.25">
      <c r="A5" t="s">
        <v>11</v>
      </c>
      <c r="B5" t="s">
        <v>1</v>
      </c>
      <c r="C5">
        <v>1.82218E-2</v>
      </c>
      <c r="D5">
        <v>4.5909940000000003E-2</v>
      </c>
      <c r="E5">
        <v>4.20554E-2</v>
      </c>
      <c r="F5">
        <v>0</v>
      </c>
      <c r="G5">
        <v>0</v>
      </c>
    </row>
    <row r="6" spans="1:7" x14ac:dyDescent="0.25">
      <c r="A6" t="s">
        <v>11</v>
      </c>
      <c r="B6" t="s">
        <v>2</v>
      </c>
      <c r="C6">
        <v>2.4681600000000001E-2</v>
      </c>
      <c r="D6">
        <v>0.1160916</v>
      </c>
      <c r="E6">
        <v>2.9566800000000001E-2</v>
      </c>
      <c r="F6">
        <v>2.95055E-2</v>
      </c>
      <c r="G6">
        <v>2.2164027000000002</v>
      </c>
    </row>
    <row r="7" spans="1:7" x14ac:dyDescent="0.25">
      <c r="A7" t="s">
        <v>11</v>
      </c>
      <c r="B7" t="s">
        <v>3</v>
      </c>
      <c r="C7">
        <v>0</v>
      </c>
      <c r="D7">
        <v>0</v>
      </c>
      <c r="E7">
        <v>0</v>
      </c>
      <c r="F7">
        <v>3.1393799999999999E-2</v>
      </c>
      <c r="G7">
        <v>2.4969700000000001E-2</v>
      </c>
    </row>
    <row r="8" spans="1:7" x14ac:dyDescent="0.25">
      <c r="A8" t="s">
        <v>12</v>
      </c>
      <c r="B8" t="s">
        <v>1</v>
      </c>
      <c r="C8">
        <v>0</v>
      </c>
      <c r="D8">
        <v>0</v>
      </c>
      <c r="E8">
        <v>0</v>
      </c>
      <c r="F8">
        <v>4.5872700000000002</v>
      </c>
      <c r="G8">
        <v>3.3723000000000001</v>
      </c>
    </row>
    <row r="9" spans="1:7" x14ac:dyDescent="0.25">
      <c r="A9" t="s">
        <v>12</v>
      </c>
      <c r="B9" t="s">
        <v>2</v>
      </c>
      <c r="C9">
        <v>1.0649114</v>
      </c>
      <c r="D9">
        <v>2.9770466</v>
      </c>
      <c r="E9">
        <v>0</v>
      </c>
      <c r="F9">
        <v>6.1615820000000001</v>
      </c>
      <c r="G9">
        <v>5.2788579999999996</v>
      </c>
    </row>
    <row r="10" spans="1:7" x14ac:dyDescent="0.25">
      <c r="A10" t="s">
        <v>12</v>
      </c>
      <c r="B10" t="s">
        <v>3</v>
      </c>
      <c r="C10">
        <v>0</v>
      </c>
      <c r="D10">
        <v>0</v>
      </c>
      <c r="E10">
        <v>0</v>
      </c>
      <c r="F10">
        <v>1.25875</v>
      </c>
      <c r="G10">
        <v>1.2001299999999999</v>
      </c>
    </row>
    <row r="11" spans="1:7" x14ac:dyDescent="0.25">
      <c r="A11" t="s">
        <v>13</v>
      </c>
      <c r="B11" t="s">
        <v>1</v>
      </c>
      <c r="C11">
        <v>0.65593900000000005</v>
      </c>
      <c r="D11">
        <v>0.51252200000000003</v>
      </c>
      <c r="E11">
        <v>0.58873600000000004</v>
      </c>
      <c r="F11">
        <v>0.76761999999999997</v>
      </c>
      <c r="G11">
        <v>0.35662840000000001</v>
      </c>
    </row>
    <row r="12" spans="1:7" x14ac:dyDescent="0.25">
      <c r="A12" t="s">
        <v>13</v>
      </c>
      <c r="B12" t="s">
        <v>2</v>
      </c>
      <c r="C12">
        <v>0.65593900000000005</v>
      </c>
      <c r="D12">
        <v>0.51252200000000003</v>
      </c>
      <c r="E12">
        <v>0.99297199999999997</v>
      </c>
      <c r="F12">
        <v>0.23502600000000001</v>
      </c>
      <c r="G12">
        <v>0.179753</v>
      </c>
    </row>
    <row r="13" spans="1:7" x14ac:dyDescent="0.25">
      <c r="A13" t="s">
        <v>13</v>
      </c>
      <c r="B13" t="s">
        <v>3</v>
      </c>
      <c r="C13">
        <v>0.65593900000000005</v>
      </c>
      <c r="D13">
        <v>0.51252200000000003</v>
      </c>
      <c r="E13">
        <v>0.19361900000000001</v>
      </c>
      <c r="F13">
        <v>0</v>
      </c>
      <c r="G13">
        <v>5.9917600000000001E-2</v>
      </c>
    </row>
    <row r="14" spans="1:7" x14ac:dyDescent="0.25">
      <c r="A14" t="s">
        <v>14</v>
      </c>
      <c r="B14" t="s">
        <v>1</v>
      </c>
      <c r="C14">
        <v>1.5178366999999999</v>
      </c>
      <c r="D14">
        <v>2.3273100000000002</v>
      </c>
      <c r="E14">
        <v>5.3335357300000004</v>
      </c>
      <c r="F14">
        <v>0.11398899999999999</v>
      </c>
      <c r="G14">
        <v>6.7568441632000003</v>
      </c>
    </row>
    <row r="15" spans="1:7" x14ac:dyDescent="0.25">
      <c r="A15" t="s">
        <v>14</v>
      </c>
      <c r="B15" t="s">
        <v>2</v>
      </c>
      <c r="C15">
        <v>2.0270055999999999</v>
      </c>
      <c r="D15">
        <v>0.36278447000000003</v>
      </c>
      <c r="E15">
        <v>0.94865334000000001</v>
      </c>
      <c r="F15">
        <v>0.16723726999999999</v>
      </c>
      <c r="G15">
        <v>0.98610207999999999</v>
      </c>
    </row>
    <row r="16" spans="1:7" x14ac:dyDescent="0.25">
      <c r="A16" t="s">
        <v>14</v>
      </c>
      <c r="B16" t="s">
        <v>3</v>
      </c>
      <c r="C16">
        <v>0.36977300000000002</v>
      </c>
      <c r="D16">
        <v>0</v>
      </c>
      <c r="E16">
        <v>5.7579999999999999E-2</v>
      </c>
      <c r="F16">
        <v>0</v>
      </c>
      <c r="G16">
        <v>0.13078699999999999</v>
      </c>
    </row>
    <row r="17" spans="1:7" x14ac:dyDescent="0.25">
      <c r="A17" t="s">
        <v>15</v>
      </c>
      <c r="B17" t="s">
        <v>1</v>
      </c>
      <c r="C17">
        <v>0</v>
      </c>
      <c r="D17">
        <v>0</v>
      </c>
      <c r="E17">
        <v>0</v>
      </c>
      <c r="F17">
        <v>0</v>
      </c>
      <c r="G17">
        <v>0.25498399999999999</v>
      </c>
    </row>
    <row r="18" spans="1:7" x14ac:dyDescent="0.25">
      <c r="A18" t="s">
        <v>16</v>
      </c>
      <c r="B18" t="s">
        <v>1</v>
      </c>
      <c r="C18">
        <v>1.521765</v>
      </c>
      <c r="D18">
        <v>0.242342</v>
      </c>
      <c r="E18">
        <v>0.39694639999999998</v>
      </c>
      <c r="F18">
        <v>0.23730599999999999</v>
      </c>
      <c r="G18">
        <v>0.21322859999999999</v>
      </c>
    </row>
    <row r="19" spans="1:7" x14ac:dyDescent="0.25">
      <c r="A19" t="s">
        <v>16</v>
      </c>
      <c r="B19" t="s">
        <v>2</v>
      </c>
      <c r="C19">
        <v>1.9310399</v>
      </c>
      <c r="D19">
        <v>0</v>
      </c>
      <c r="E19">
        <v>0.53691630000000001</v>
      </c>
      <c r="F19">
        <v>0.54139939999999998</v>
      </c>
      <c r="G19">
        <v>0.65470209999999995</v>
      </c>
    </row>
    <row r="20" spans="1:7" x14ac:dyDescent="0.25">
      <c r="A20" t="s">
        <v>16</v>
      </c>
      <c r="B20" t="s">
        <v>3</v>
      </c>
      <c r="C20">
        <v>0</v>
      </c>
      <c r="D20">
        <v>0</v>
      </c>
      <c r="E20">
        <v>2.1838400000000001E-2</v>
      </c>
      <c r="F20">
        <v>2.3933289999999999E-2</v>
      </c>
      <c r="G20">
        <v>2.262113E-2</v>
      </c>
    </row>
    <row r="21" spans="1:7" x14ac:dyDescent="0.25">
      <c r="A21" t="s">
        <v>20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0.21762200000000001</v>
      </c>
    </row>
    <row r="22" spans="1:7" x14ac:dyDescent="0.25">
      <c r="A22" t="s">
        <v>22</v>
      </c>
      <c r="B22" t="s">
        <v>3</v>
      </c>
      <c r="C22">
        <v>0</v>
      </c>
      <c r="D22">
        <v>1.9484700000000001E-2</v>
      </c>
      <c r="E22">
        <v>0</v>
      </c>
      <c r="F22">
        <v>0.13115599999999999</v>
      </c>
      <c r="G22">
        <v>0.43633100000000002</v>
      </c>
    </row>
    <row r="23" spans="1:7" x14ac:dyDescent="0.25">
      <c r="A23" t="s">
        <v>23</v>
      </c>
      <c r="B23" t="s">
        <v>1</v>
      </c>
      <c r="C23">
        <v>0</v>
      </c>
      <c r="D23">
        <v>0</v>
      </c>
      <c r="E23">
        <v>0.51217999999999997</v>
      </c>
      <c r="F23">
        <v>0</v>
      </c>
      <c r="G23">
        <v>0</v>
      </c>
    </row>
    <row r="24" spans="1:7" x14ac:dyDescent="0.25">
      <c r="A24" t="s">
        <v>26</v>
      </c>
      <c r="B24" t="s">
        <v>1</v>
      </c>
      <c r="C24">
        <v>2.9981879</v>
      </c>
      <c r="D24">
        <v>0.83964399999999995</v>
      </c>
      <c r="E24">
        <v>1.2749991000000001</v>
      </c>
      <c r="F24">
        <v>4.7390150000000002</v>
      </c>
      <c r="G24">
        <v>5.4084229600000002</v>
      </c>
    </row>
    <row r="25" spans="1:7" x14ac:dyDescent="0.25">
      <c r="A25" t="s">
        <v>26</v>
      </c>
      <c r="B25" t="s">
        <v>2</v>
      </c>
      <c r="C25">
        <v>0.315523</v>
      </c>
      <c r="D25">
        <v>0.62829000000000002</v>
      </c>
      <c r="E25">
        <v>0.46014860000000002</v>
      </c>
      <c r="F25">
        <v>0.88811479999999998</v>
      </c>
      <c r="G25">
        <v>1.9731890000000001</v>
      </c>
    </row>
    <row r="26" spans="1:7" x14ac:dyDescent="0.25">
      <c r="A26" t="s">
        <v>26</v>
      </c>
      <c r="B26" t="s">
        <v>3</v>
      </c>
      <c r="C26">
        <v>24.797692139999999</v>
      </c>
      <c r="D26">
        <v>20.409189399999999</v>
      </c>
      <c r="E26">
        <v>8.6717552999999992</v>
      </c>
      <c r="F26">
        <v>1.5066558999999999</v>
      </c>
      <c r="G26">
        <v>0.46287528999999999</v>
      </c>
    </row>
    <row r="27" spans="1:7" x14ac:dyDescent="0.25">
      <c r="A27" t="s">
        <v>27</v>
      </c>
      <c r="B27" t="s">
        <v>1</v>
      </c>
      <c r="C27">
        <v>2.3426900000000001E-2</v>
      </c>
      <c r="D27">
        <v>3.8404699999999999E-3</v>
      </c>
      <c r="E27">
        <v>1.4801E-2</v>
      </c>
      <c r="F27">
        <v>1.0621999999999999E-2</v>
      </c>
      <c r="G27">
        <v>2.28312E-3</v>
      </c>
    </row>
    <row r="28" spans="1:7" x14ac:dyDescent="0.25">
      <c r="A28" t="s">
        <v>27</v>
      </c>
      <c r="B28" t="s">
        <v>2</v>
      </c>
      <c r="C28">
        <v>2.3426900000000001E-2</v>
      </c>
      <c r="D28">
        <v>3.8404699999999999E-3</v>
      </c>
      <c r="E28">
        <v>1.4801E-2</v>
      </c>
      <c r="F28">
        <v>1.0621999999999999E-2</v>
      </c>
      <c r="G28">
        <v>3.3105219999999998E-2</v>
      </c>
    </row>
    <row r="29" spans="1:7" x14ac:dyDescent="0.25">
      <c r="A29" t="s">
        <v>28</v>
      </c>
      <c r="B29" t="s">
        <v>1</v>
      </c>
      <c r="C29">
        <v>5.2981603369999997</v>
      </c>
      <c r="D29">
        <v>5.39682409</v>
      </c>
      <c r="E29">
        <v>1.854469578</v>
      </c>
      <c r="F29">
        <v>1.633691</v>
      </c>
      <c r="G29">
        <v>2.92751275</v>
      </c>
    </row>
    <row r="30" spans="1:7" x14ac:dyDescent="0.25">
      <c r="A30" t="s">
        <v>28</v>
      </c>
      <c r="B30" t="s">
        <v>2</v>
      </c>
      <c r="C30">
        <v>2.043224929</v>
      </c>
      <c r="D30">
        <v>1.1329824959999999</v>
      </c>
      <c r="E30">
        <v>2.1912326700000002</v>
      </c>
      <c r="F30">
        <v>2.559219133</v>
      </c>
      <c r="G30">
        <v>1.8677936509999999</v>
      </c>
    </row>
    <row r="31" spans="1:7" x14ac:dyDescent="0.25">
      <c r="A31" t="s">
        <v>28</v>
      </c>
      <c r="B31" t="s">
        <v>3</v>
      </c>
      <c r="C31">
        <v>1.1820594499999999</v>
      </c>
      <c r="D31">
        <v>2.9612405609999999</v>
      </c>
      <c r="E31">
        <v>4.6789182609999997</v>
      </c>
      <c r="F31">
        <v>1.9940220420000001</v>
      </c>
      <c r="G31">
        <v>0.293837138</v>
      </c>
    </row>
    <row r="32" spans="1:7" x14ac:dyDescent="0.25">
      <c r="A32" t="s">
        <v>29</v>
      </c>
      <c r="B32" t="s">
        <v>2</v>
      </c>
      <c r="C32">
        <v>0</v>
      </c>
      <c r="D32">
        <v>0</v>
      </c>
      <c r="E32">
        <v>0</v>
      </c>
      <c r="F32">
        <v>6.5759999999999999E-2</v>
      </c>
      <c r="G32">
        <v>1.9599800000000001E-2</v>
      </c>
    </row>
    <row r="33" spans="1:7" x14ac:dyDescent="0.25">
      <c r="A33" t="s">
        <v>30</v>
      </c>
      <c r="B33" t="s">
        <v>1</v>
      </c>
      <c r="C33">
        <v>0</v>
      </c>
      <c r="D33">
        <v>0</v>
      </c>
      <c r="E33">
        <v>3.0730799999999999E-2</v>
      </c>
      <c r="F33">
        <v>0.255</v>
      </c>
      <c r="G33">
        <v>0.27671249999999997</v>
      </c>
    </row>
    <row r="34" spans="1:7" x14ac:dyDescent="0.25">
      <c r="A34" t="s">
        <v>30</v>
      </c>
      <c r="B34" t="s">
        <v>3</v>
      </c>
      <c r="C34">
        <v>0</v>
      </c>
      <c r="D34">
        <v>0</v>
      </c>
      <c r="E34">
        <v>0</v>
      </c>
      <c r="F34">
        <v>2.3400000000000001E-2</v>
      </c>
      <c r="G34">
        <v>1.13969E-2</v>
      </c>
    </row>
    <row r="35" spans="1:7" x14ac:dyDescent="0.25">
      <c r="A35" t="s">
        <v>31</v>
      </c>
      <c r="B35" t="s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31</v>
      </c>
      <c r="B36" t="s">
        <v>2</v>
      </c>
      <c r="C36">
        <v>0</v>
      </c>
      <c r="D36">
        <v>0</v>
      </c>
      <c r="E36">
        <v>0.35686600000000002</v>
      </c>
      <c r="F36">
        <v>0</v>
      </c>
      <c r="G36">
        <v>0</v>
      </c>
    </row>
    <row r="37" spans="1:7" x14ac:dyDescent="0.25">
      <c r="A37" t="s">
        <v>33</v>
      </c>
      <c r="B37" t="s">
        <v>1</v>
      </c>
      <c r="C37">
        <v>0.12889909999999999</v>
      </c>
      <c r="D37">
        <v>0.28368130000000003</v>
      </c>
      <c r="E37">
        <v>0.39347402999999997</v>
      </c>
      <c r="F37">
        <v>4.5598079</v>
      </c>
      <c r="G37">
        <v>3.6416401</v>
      </c>
    </row>
    <row r="38" spans="1:7" x14ac:dyDescent="0.25">
      <c r="A38" t="s">
        <v>33</v>
      </c>
      <c r="B38" t="s">
        <v>2</v>
      </c>
      <c r="C38">
        <v>0.23886499999999999</v>
      </c>
      <c r="D38">
        <v>1.8115224000000001</v>
      </c>
      <c r="E38">
        <v>0.60229900000000003</v>
      </c>
      <c r="F38">
        <v>0.27607989999999999</v>
      </c>
      <c r="G38">
        <v>0.14544594999999999</v>
      </c>
    </row>
    <row r="39" spans="1:7" x14ac:dyDescent="0.25">
      <c r="A39" t="s">
        <v>33</v>
      </c>
      <c r="B39" t="s">
        <v>3</v>
      </c>
      <c r="C39">
        <v>1.5924399999999998E-2</v>
      </c>
      <c r="D39">
        <v>7.0461499999999996E-2</v>
      </c>
      <c r="E39">
        <v>5.9904600000000002E-2</v>
      </c>
      <c r="F39">
        <v>0</v>
      </c>
      <c r="G39">
        <v>0</v>
      </c>
    </row>
    <row r="40" spans="1:7" x14ac:dyDescent="0.25">
      <c r="A40" t="s">
        <v>34</v>
      </c>
      <c r="B40" t="s">
        <v>1</v>
      </c>
      <c r="C40">
        <v>0</v>
      </c>
      <c r="D40">
        <v>0</v>
      </c>
      <c r="E40">
        <v>0</v>
      </c>
      <c r="F40">
        <v>2.4099599999999999</v>
      </c>
      <c r="G40">
        <v>0</v>
      </c>
    </row>
    <row r="41" spans="1:7" x14ac:dyDescent="0.25">
      <c r="A41" t="s">
        <v>34</v>
      </c>
      <c r="B41" t="s">
        <v>2</v>
      </c>
      <c r="C41">
        <v>0</v>
      </c>
      <c r="D41">
        <v>5.8727</v>
      </c>
      <c r="E41">
        <v>0</v>
      </c>
      <c r="F41">
        <v>0</v>
      </c>
      <c r="G41">
        <v>0</v>
      </c>
    </row>
    <row r="42" spans="1:7" x14ac:dyDescent="0.25">
      <c r="A42" t="s">
        <v>36</v>
      </c>
      <c r="B42" t="s">
        <v>1</v>
      </c>
      <c r="C42">
        <v>0</v>
      </c>
      <c r="D42">
        <v>0</v>
      </c>
      <c r="E42">
        <v>0</v>
      </c>
      <c r="F42">
        <v>32.876600000000003</v>
      </c>
      <c r="G42">
        <v>18.577220000000001</v>
      </c>
    </row>
    <row r="43" spans="1:7" x14ac:dyDescent="0.25">
      <c r="A43" t="s">
        <v>38</v>
      </c>
      <c r="B43" t="s">
        <v>1</v>
      </c>
      <c r="C43">
        <v>0</v>
      </c>
      <c r="D43">
        <v>0</v>
      </c>
      <c r="E43">
        <v>0.54897700000000005</v>
      </c>
      <c r="F43">
        <v>0.63820299999999996</v>
      </c>
      <c r="G43">
        <v>2.3420000000000001</v>
      </c>
    </row>
    <row r="44" spans="1:7" x14ac:dyDescent="0.25">
      <c r="A44" t="s">
        <v>41</v>
      </c>
      <c r="B44" t="s">
        <v>2</v>
      </c>
      <c r="C44">
        <v>0</v>
      </c>
      <c r="D44">
        <v>0</v>
      </c>
      <c r="E44">
        <v>0</v>
      </c>
      <c r="F44">
        <v>0.57534799999999997</v>
      </c>
      <c r="G44">
        <v>0.55961700000000003</v>
      </c>
    </row>
    <row r="45" spans="1:7" x14ac:dyDescent="0.25">
      <c r="A45" t="s">
        <v>42</v>
      </c>
      <c r="B45" t="s">
        <v>2</v>
      </c>
      <c r="C45">
        <v>0</v>
      </c>
      <c r="D45">
        <v>0</v>
      </c>
      <c r="E45">
        <v>0</v>
      </c>
      <c r="F45">
        <v>0</v>
      </c>
      <c r="G45">
        <v>1.3462700000000001</v>
      </c>
    </row>
    <row r="46" spans="1:7" x14ac:dyDescent="0.25">
      <c r="A46" t="s">
        <v>46</v>
      </c>
      <c r="B46" t="s">
        <v>1</v>
      </c>
      <c r="C46">
        <v>0</v>
      </c>
      <c r="D46">
        <v>0</v>
      </c>
      <c r="E46">
        <v>7.5805999999999998E-2</v>
      </c>
      <c r="F46">
        <v>0</v>
      </c>
      <c r="G46">
        <v>0</v>
      </c>
    </row>
    <row r="47" spans="1:7" x14ac:dyDescent="0.25">
      <c r="A47" t="s">
        <v>46</v>
      </c>
      <c r="B47" t="s">
        <v>2</v>
      </c>
      <c r="C47">
        <v>0</v>
      </c>
      <c r="D47">
        <v>9.5210100000000006E-2</v>
      </c>
      <c r="E47">
        <v>0</v>
      </c>
      <c r="F47">
        <v>0</v>
      </c>
      <c r="G47">
        <v>0</v>
      </c>
    </row>
    <row r="48" spans="1:7" x14ac:dyDescent="0.25">
      <c r="A48" t="s">
        <v>48</v>
      </c>
      <c r="B48" t="s">
        <v>1</v>
      </c>
      <c r="C48">
        <v>5.3463900000000004</v>
      </c>
      <c r="D48">
        <v>0</v>
      </c>
      <c r="E48">
        <v>-0.22750000000000001</v>
      </c>
      <c r="F48">
        <v>0</v>
      </c>
      <c r="G48">
        <v>0</v>
      </c>
    </row>
    <row r="49" spans="1:7" x14ac:dyDescent="0.25">
      <c r="A49" t="s">
        <v>48</v>
      </c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t="s">
        <v>49</v>
      </c>
      <c r="B50" t="s">
        <v>1</v>
      </c>
      <c r="C50">
        <v>0</v>
      </c>
      <c r="D50">
        <v>0</v>
      </c>
      <c r="E50">
        <v>4.5330200000000001E-2</v>
      </c>
      <c r="F50">
        <v>5.8338000000000001E-2</v>
      </c>
      <c r="G50">
        <v>0.42127406000000001</v>
      </c>
    </row>
    <row r="51" spans="1:7" x14ac:dyDescent="0.25">
      <c r="A51" t="s">
        <v>49</v>
      </c>
      <c r="B51" t="s">
        <v>2</v>
      </c>
      <c r="C51">
        <v>0</v>
      </c>
      <c r="D51">
        <v>4.9832100000000001E-3</v>
      </c>
      <c r="E51">
        <v>5.3770900000000002E-3</v>
      </c>
      <c r="F51">
        <v>0</v>
      </c>
      <c r="G51">
        <v>0</v>
      </c>
    </row>
    <row r="52" spans="1:7" x14ac:dyDescent="0.25">
      <c r="A52" t="s">
        <v>49</v>
      </c>
      <c r="B52" t="s">
        <v>3</v>
      </c>
      <c r="C52">
        <v>2.5384500000000001E-2</v>
      </c>
      <c r="D52">
        <v>3.1404830000000002E-2</v>
      </c>
      <c r="E52">
        <v>2.1404159999999998E-2</v>
      </c>
      <c r="F52">
        <v>0.25760440200000001</v>
      </c>
      <c r="G52">
        <v>1.283883712</v>
      </c>
    </row>
    <row r="53" spans="1:7" x14ac:dyDescent="0.25">
      <c r="A53" t="s">
        <v>50</v>
      </c>
      <c r="B53" t="s">
        <v>1</v>
      </c>
      <c r="C53">
        <v>0.67415639999999999</v>
      </c>
      <c r="D53">
        <v>0.8909705</v>
      </c>
      <c r="E53">
        <v>0.26667269999999998</v>
      </c>
      <c r="F53">
        <v>0.56300099999999997</v>
      </c>
      <c r="G53">
        <v>0.46934500000000001</v>
      </c>
    </row>
    <row r="54" spans="1:7" x14ac:dyDescent="0.25">
      <c r="A54" t="s">
        <v>50</v>
      </c>
      <c r="B54" t="s">
        <v>2</v>
      </c>
      <c r="C54">
        <v>9.4908500000000007E-2</v>
      </c>
      <c r="D54">
        <v>0.17711767</v>
      </c>
      <c r="E54">
        <v>0.17283316000000001</v>
      </c>
      <c r="F54">
        <v>0</v>
      </c>
      <c r="G54">
        <v>0.32679780000000003</v>
      </c>
    </row>
    <row r="55" spans="1:7" x14ac:dyDescent="0.25">
      <c r="A55" t="s">
        <v>50</v>
      </c>
      <c r="B55" t="s">
        <v>3</v>
      </c>
      <c r="C55">
        <v>0.20510500000000001</v>
      </c>
      <c r="D55">
        <v>0</v>
      </c>
      <c r="E55">
        <v>0.19271751000000001</v>
      </c>
      <c r="F55">
        <v>0.42349199999999998</v>
      </c>
      <c r="G55">
        <v>0.17438090000000001</v>
      </c>
    </row>
    <row r="56" spans="1:7" x14ac:dyDescent="0.25">
      <c r="A56" t="s">
        <v>53</v>
      </c>
      <c r="B56" t="s">
        <v>1</v>
      </c>
      <c r="C56">
        <v>0.61959116999999997</v>
      </c>
      <c r="D56">
        <v>0.82938623</v>
      </c>
      <c r="E56">
        <v>1.8394428700000001</v>
      </c>
      <c r="F56">
        <v>2.0973200379999999</v>
      </c>
      <c r="G56">
        <v>2.5713987299999999</v>
      </c>
    </row>
    <row r="57" spans="1:7" x14ac:dyDescent="0.25">
      <c r="A57" t="s">
        <v>53</v>
      </c>
      <c r="B57" t="s">
        <v>2</v>
      </c>
      <c r="C57">
        <v>2.5401409999999999E-2</v>
      </c>
      <c r="D57">
        <v>0.41435820000000001</v>
      </c>
      <c r="E57">
        <v>3.0093399999999999E-2</v>
      </c>
      <c r="F57">
        <v>0</v>
      </c>
      <c r="G57">
        <v>0.74717126300000003</v>
      </c>
    </row>
    <row r="58" spans="1:7" x14ac:dyDescent="0.25">
      <c r="A58" t="s">
        <v>53</v>
      </c>
      <c r="B58" t="s">
        <v>3</v>
      </c>
      <c r="C58">
        <v>5.9796500000000004E-3</v>
      </c>
      <c r="D58">
        <v>1.3795699999999999E-2</v>
      </c>
      <c r="E58">
        <v>0</v>
      </c>
      <c r="F58">
        <v>0</v>
      </c>
      <c r="G58">
        <v>0</v>
      </c>
    </row>
    <row r="59" spans="1:7" x14ac:dyDescent="0.25">
      <c r="A59" t="s">
        <v>55</v>
      </c>
      <c r="B59" t="s">
        <v>1</v>
      </c>
      <c r="C59">
        <v>0.1578551</v>
      </c>
      <c r="D59">
        <v>0</v>
      </c>
      <c r="E59">
        <v>8.0218700000000004E-2</v>
      </c>
      <c r="F59">
        <v>0</v>
      </c>
      <c r="G59">
        <v>5.0428599999999997E-2</v>
      </c>
    </row>
    <row r="60" spans="1:7" x14ac:dyDescent="0.25">
      <c r="A60" t="s">
        <v>55</v>
      </c>
      <c r="B60" t="s">
        <v>2</v>
      </c>
      <c r="C60">
        <v>0.41013939999999999</v>
      </c>
      <c r="D60">
        <v>0.45137100000000002</v>
      </c>
      <c r="E60">
        <v>0.51747600000000005</v>
      </c>
      <c r="F60">
        <v>0.17266500000000001</v>
      </c>
      <c r="G60">
        <v>0.86074700000000004</v>
      </c>
    </row>
    <row r="61" spans="1:7" x14ac:dyDescent="0.25">
      <c r="A61" t="s">
        <v>55</v>
      </c>
      <c r="B61" t="s">
        <v>3</v>
      </c>
      <c r="C61">
        <v>0.1741241</v>
      </c>
      <c r="D61">
        <v>1.8967000000000001E-2</v>
      </c>
      <c r="E61">
        <v>0.35679159999999999</v>
      </c>
      <c r="F61">
        <v>0</v>
      </c>
      <c r="G61">
        <v>4.3862100000000001E-2</v>
      </c>
    </row>
    <row r="62" spans="1:7" x14ac:dyDescent="0.25">
      <c r="A62" t="s">
        <v>57</v>
      </c>
      <c r="B62" t="s">
        <v>1</v>
      </c>
      <c r="C62">
        <v>0</v>
      </c>
      <c r="D62">
        <v>0</v>
      </c>
      <c r="E62">
        <v>1.2252631</v>
      </c>
      <c r="F62">
        <v>1.491752</v>
      </c>
      <c r="G62">
        <v>0.115193</v>
      </c>
    </row>
    <row r="63" spans="1:7" x14ac:dyDescent="0.25">
      <c r="A63" t="s">
        <v>57</v>
      </c>
      <c r="B63" t="s">
        <v>2</v>
      </c>
      <c r="C63">
        <v>0</v>
      </c>
      <c r="D63">
        <v>0</v>
      </c>
      <c r="E63">
        <v>5.4793700000000001E-2</v>
      </c>
      <c r="F63">
        <v>0.19087699999999999</v>
      </c>
      <c r="G63">
        <v>1.5812649999999999</v>
      </c>
    </row>
    <row r="64" spans="1:7" x14ac:dyDescent="0.25">
      <c r="A64" t="s">
        <v>57</v>
      </c>
      <c r="B64" t="s">
        <v>3</v>
      </c>
      <c r="C64">
        <v>0</v>
      </c>
      <c r="D64">
        <v>7.4680899999999995E-2</v>
      </c>
      <c r="E64">
        <v>2.53741E-2</v>
      </c>
      <c r="F64">
        <v>5.1144000000000002E-2</v>
      </c>
      <c r="G64">
        <v>3.5286199999999997E-2</v>
      </c>
    </row>
    <row r="65" spans="1:7" x14ac:dyDescent="0.25">
      <c r="A65" t="s">
        <v>61</v>
      </c>
      <c r="B65" t="s">
        <v>1</v>
      </c>
      <c r="C65">
        <v>0</v>
      </c>
      <c r="D65">
        <v>0.110153</v>
      </c>
      <c r="E65">
        <v>0</v>
      </c>
      <c r="F65">
        <v>0</v>
      </c>
      <c r="G65">
        <v>0</v>
      </c>
    </row>
    <row r="66" spans="1:7" x14ac:dyDescent="0.25">
      <c r="A66" t="s">
        <v>65</v>
      </c>
      <c r="B66" t="s">
        <v>1</v>
      </c>
      <c r="C66">
        <v>0</v>
      </c>
      <c r="D66">
        <v>0</v>
      </c>
      <c r="E66">
        <v>0</v>
      </c>
      <c r="F66">
        <v>2.5000000000000001E-2</v>
      </c>
      <c r="G66">
        <v>0</v>
      </c>
    </row>
    <row r="67" spans="1:7" x14ac:dyDescent="0.25">
      <c r="A67" t="s">
        <v>67</v>
      </c>
      <c r="B67" t="s">
        <v>1</v>
      </c>
      <c r="C67">
        <v>0</v>
      </c>
      <c r="D67">
        <v>0</v>
      </c>
      <c r="E67">
        <v>0.80510599999999999</v>
      </c>
      <c r="F67">
        <v>0.85500799999999999</v>
      </c>
      <c r="G67">
        <v>0.73599199999999998</v>
      </c>
    </row>
    <row r="68" spans="1:7" x14ac:dyDescent="0.25">
      <c r="A68" t="s">
        <v>67</v>
      </c>
      <c r="B68" t="s">
        <v>2</v>
      </c>
      <c r="C68">
        <v>0</v>
      </c>
      <c r="D68">
        <v>0</v>
      </c>
      <c r="E68">
        <v>0.25188100000000002</v>
      </c>
      <c r="F68">
        <v>0.36142999999999997</v>
      </c>
      <c r="G68">
        <v>7.2602500000000001</v>
      </c>
    </row>
    <row r="69" spans="1:7" x14ac:dyDescent="0.25">
      <c r="A69" t="s">
        <v>70</v>
      </c>
      <c r="B69" t="s">
        <v>1</v>
      </c>
      <c r="C69">
        <v>0.26636199999999999</v>
      </c>
      <c r="D69">
        <v>0.27981</v>
      </c>
      <c r="E69">
        <v>0</v>
      </c>
      <c r="F69">
        <v>3.2581600000000002E-2</v>
      </c>
      <c r="G69">
        <v>2.7201099999999999E-2</v>
      </c>
    </row>
    <row r="70" spans="1:7" x14ac:dyDescent="0.25">
      <c r="A70" t="s">
        <v>70</v>
      </c>
      <c r="B70" t="s">
        <v>2</v>
      </c>
      <c r="C70">
        <v>4.3553356000000001</v>
      </c>
      <c r="D70">
        <v>3.4358939999999998</v>
      </c>
      <c r="E70">
        <v>3.421521383</v>
      </c>
      <c r="F70">
        <v>3.3367599700000001</v>
      </c>
      <c r="G70">
        <v>5.8310452899999996</v>
      </c>
    </row>
    <row r="71" spans="1:7" x14ac:dyDescent="0.25">
      <c r="A71" t="s">
        <v>70</v>
      </c>
      <c r="B71" t="s">
        <v>3</v>
      </c>
      <c r="C71">
        <v>0.95515810000000001</v>
      </c>
      <c r="D71">
        <v>1.5777934499999999</v>
      </c>
      <c r="E71">
        <v>2.5393696430000001</v>
      </c>
      <c r="F71">
        <v>2.5435373000000001</v>
      </c>
      <c r="G71">
        <v>2.6795602000000001</v>
      </c>
    </row>
    <row r="72" spans="1:7" x14ac:dyDescent="0.25">
      <c r="A72" t="s">
        <v>75</v>
      </c>
      <c r="B72" t="s">
        <v>1</v>
      </c>
      <c r="C72">
        <v>0</v>
      </c>
      <c r="D72">
        <v>0</v>
      </c>
      <c r="E72">
        <v>0.223944</v>
      </c>
      <c r="F72">
        <v>0.20988399999999999</v>
      </c>
      <c r="G72">
        <v>0</v>
      </c>
    </row>
    <row r="73" spans="1:7" x14ac:dyDescent="0.25">
      <c r="A73" t="s">
        <v>78</v>
      </c>
      <c r="B73" t="s">
        <v>1</v>
      </c>
      <c r="C73">
        <v>0</v>
      </c>
      <c r="D73">
        <v>0</v>
      </c>
      <c r="E73">
        <v>0</v>
      </c>
      <c r="F73">
        <v>0.6</v>
      </c>
      <c r="G73">
        <v>0.60243599999999997</v>
      </c>
    </row>
    <row r="74" spans="1:7" x14ac:dyDescent="0.25">
      <c r="A74" t="s">
        <v>78</v>
      </c>
      <c r="B74" t="s">
        <v>3</v>
      </c>
      <c r="C74">
        <v>0</v>
      </c>
      <c r="D74">
        <v>0</v>
      </c>
      <c r="E74">
        <v>0</v>
      </c>
      <c r="F74">
        <v>0.25058000000000002</v>
      </c>
      <c r="G74">
        <v>0.17193600000000001</v>
      </c>
    </row>
    <row r="75" spans="1:7" x14ac:dyDescent="0.25">
      <c r="A75" t="s">
        <v>82</v>
      </c>
      <c r="B75" t="s">
        <v>1</v>
      </c>
      <c r="C75">
        <v>0.14310136000000001</v>
      </c>
      <c r="D75">
        <v>0.37804047600000001</v>
      </c>
      <c r="E75">
        <v>0.26684069199999999</v>
      </c>
      <c r="F75">
        <v>0.22040999999999999</v>
      </c>
      <c r="G75">
        <v>3.5407826000000003E-2</v>
      </c>
    </row>
    <row r="76" spans="1:7" x14ac:dyDescent="0.25">
      <c r="A76" t="s">
        <v>82</v>
      </c>
      <c r="B76" t="s">
        <v>2</v>
      </c>
      <c r="C76">
        <v>0</v>
      </c>
      <c r="D76">
        <v>0</v>
      </c>
      <c r="E76">
        <v>0</v>
      </c>
      <c r="F76">
        <v>3.3999999999999998E-3</v>
      </c>
      <c r="G76">
        <v>5.7540300000000005E-4</v>
      </c>
    </row>
    <row r="77" spans="1:7" x14ac:dyDescent="0.25">
      <c r="A77" t="s">
        <v>84</v>
      </c>
      <c r="B77" t="s">
        <v>1</v>
      </c>
      <c r="C77">
        <v>0</v>
      </c>
      <c r="D77">
        <v>0</v>
      </c>
      <c r="E77">
        <v>1.43175E-2</v>
      </c>
      <c r="F77">
        <v>0</v>
      </c>
      <c r="G77">
        <v>6.9809979999999994E-2</v>
      </c>
    </row>
    <row r="78" spans="1:7" x14ac:dyDescent="0.25">
      <c r="A78" t="s">
        <v>84</v>
      </c>
      <c r="B78" t="s">
        <v>2</v>
      </c>
      <c r="C78">
        <v>0</v>
      </c>
      <c r="D78">
        <v>0</v>
      </c>
      <c r="E78">
        <v>0</v>
      </c>
      <c r="F78">
        <v>1.46347E-2</v>
      </c>
      <c r="G78">
        <v>0</v>
      </c>
    </row>
    <row r="79" spans="1:7" x14ac:dyDescent="0.25">
      <c r="A79" t="s">
        <v>84</v>
      </c>
      <c r="B79" t="s">
        <v>3</v>
      </c>
      <c r="C79">
        <v>1.09216E-3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85</v>
      </c>
      <c r="B80" t="s">
        <v>1</v>
      </c>
      <c r="C80">
        <v>0</v>
      </c>
      <c r="D80">
        <v>11.170033</v>
      </c>
      <c r="E80">
        <v>16.5007655</v>
      </c>
      <c r="F80">
        <v>9.1240147</v>
      </c>
      <c r="G80">
        <v>9.0225532000000008</v>
      </c>
    </row>
    <row r="81" spans="1:7" x14ac:dyDescent="0.25">
      <c r="A81" t="s">
        <v>85</v>
      </c>
      <c r="B81" t="s">
        <v>2</v>
      </c>
      <c r="C81">
        <v>1.0357090600000001</v>
      </c>
      <c r="D81">
        <v>4.9976116700000004</v>
      </c>
      <c r="E81">
        <v>3.6804315000000001</v>
      </c>
      <c r="F81">
        <v>12.640635899999999</v>
      </c>
      <c r="G81">
        <v>16.791440999999999</v>
      </c>
    </row>
    <row r="82" spans="1:7" x14ac:dyDescent="0.25">
      <c r="A82" t="s">
        <v>85</v>
      </c>
      <c r="B82" t="s">
        <v>3</v>
      </c>
      <c r="C82">
        <v>0</v>
      </c>
      <c r="D82">
        <v>7.5667900000000001</v>
      </c>
      <c r="E82">
        <v>10.532056000000001</v>
      </c>
      <c r="F82">
        <v>4.1827772999999997</v>
      </c>
      <c r="G82">
        <v>5.9990839999999999</v>
      </c>
    </row>
    <row r="83" spans="1:7" x14ac:dyDescent="0.25">
      <c r="A83" t="s">
        <v>86</v>
      </c>
      <c r="B83" t="s">
        <v>2</v>
      </c>
      <c r="C83">
        <v>0</v>
      </c>
      <c r="D83">
        <v>0</v>
      </c>
      <c r="E83">
        <v>0</v>
      </c>
      <c r="F83">
        <v>1.1228499999999999</v>
      </c>
      <c r="G83">
        <v>0</v>
      </c>
    </row>
    <row r="84" spans="1:7" x14ac:dyDescent="0.25">
      <c r="A84" t="s">
        <v>87</v>
      </c>
      <c r="B84" t="s">
        <v>1</v>
      </c>
      <c r="C84">
        <v>0</v>
      </c>
      <c r="D84">
        <v>0</v>
      </c>
      <c r="E84">
        <v>0</v>
      </c>
      <c r="F84">
        <v>0.30483797000000001</v>
      </c>
      <c r="G84">
        <v>3.9504339999999999E-2</v>
      </c>
    </row>
    <row r="85" spans="1:7" x14ac:dyDescent="0.25">
      <c r="A85" t="s">
        <v>87</v>
      </c>
      <c r="B85" t="s">
        <v>2</v>
      </c>
      <c r="C85">
        <v>0</v>
      </c>
      <c r="D85">
        <v>0</v>
      </c>
      <c r="E85">
        <v>0</v>
      </c>
      <c r="F85">
        <v>1.5173300000000001E-2</v>
      </c>
      <c r="G85">
        <v>7.1071099999999998E-2</v>
      </c>
    </row>
    <row r="86" spans="1:7" x14ac:dyDescent="0.25">
      <c r="A86" t="s">
        <v>87</v>
      </c>
      <c r="B86" t="s">
        <v>3</v>
      </c>
      <c r="C86">
        <v>0</v>
      </c>
      <c r="D86">
        <v>0</v>
      </c>
      <c r="E86">
        <v>0</v>
      </c>
      <c r="F86">
        <v>0.2039135</v>
      </c>
      <c r="G86">
        <v>6.6981499999999999E-2</v>
      </c>
    </row>
    <row r="87" spans="1:7" x14ac:dyDescent="0.25">
      <c r="A87" t="s">
        <v>91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2.6503600000000002E-4</v>
      </c>
    </row>
    <row r="88" spans="1:7" x14ac:dyDescent="0.25">
      <c r="A88" t="s">
        <v>93</v>
      </c>
      <c r="B88" t="s">
        <v>2</v>
      </c>
      <c r="C88">
        <v>0</v>
      </c>
      <c r="D88">
        <v>3.1687899999999999E-3</v>
      </c>
      <c r="E88">
        <v>0</v>
      </c>
      <c r="F88">
        <v>0</v>
      </c>
      <c r="G88">
        <v>0</v>
      </c>
    </row>
    <row r="89" spans="1:7" x14ac:dyDescent="0.25">
      <c r="A89" t="s">
        <v>93</v>
      </c>
      <c r="B89" t="s">
        <v>3</v>
      </c>
      <c r="C89">
        <v>0</v>
      </c>
      <c r="D89">
        <v>7.2990700000000006E-2</v>
      </c>
      <c r="E89">
        <v>8.0008196000000004E-2</v>
      </c>
      <c r="F89">
        <v>0</v>
      </c>
      <c r="G89">
        <v>3.3538102E-2</v>
      </c>
    </row>
    <row r="90" spans="1:7" x14ac:dyDescent="0.25">
      <c r="A90" t="s">
        <v>96</v>
      </c>
      <c r="B90" t="s">
        <v>1</v>
      </c>
      <c r="C90">
        <v>0</v>
      </c>
      <c r="D90">
        <v>0</v>
      </c>
      <c r="E90">
        <v>0</v>
      </c>
      <c r="F90">
        <v>5.6800000000000002E-3</v>
      </c>
      <c r="G90">
        <v>0</v>
      </c>
    </row>
    <row r="91" spans="1:7" x14ac:dyDescent="0.25">
      <c r="A91" t="s">
        <v>96</v>
      </c>
      <c r="B91" t="s">
        <v>2</v>
      </c>
      <c r="C91">
        <v>0</v>
      </c>
      <c r="D91">
        <v>0</v>
      </c>
      <c r="E91">
        <v>0.306369</v>
      </c>
      <c r="F91">
        <v>1.09399</v>
      </c>
      <c r="G91">
        <v>0.26214300000000001</v>
      </c>
    </row>
    <row r="92" spans="1:7" x14ac:dyDescent="0.25">
      <c r="A92" t="s">
        <v>97</v>
      </c>
      <c r="B92" t="s">
        <v>1</v>
      </c>
      <c r="C92">
        <v>13.963294599999999</v>
      </c>
      <c r="D92">
        <v>5.1613995600000004</v>
      </c>
      <c r="E92">
        <v>8.3695869999999992</v>
      </c>
      <c r="F92">
        <v>3.6628940000000001</v>
      </c>
      <c r="G92">
        <v>5.9638529</v>
      </c>
    </row>
    <row r="93" spans="1:7" x14ac:dyDescent="0.25">
      <c r="A93" t="s">
        <v>97</v>
      </c>
      <c r="B93" t="s">
        <v>2</v>
      </c>
      <c r="C93">
        <v>4.7444842400000002</v>
      </c>
      <c r="D93">
        <v>4.3127513000000004</v>
      </c>
      <c r="E93">
        <v>16.704306500000001</v>
      </c>
      <c r="F93">
        <v>6.2086389400000002</v>
      </c>
      <c r="G93">
        <v>14.918754209999999</v>
      </c>
    </row>
    <row r="94" spans="1:7" x14ac:dyDescent="0.25">
      <c r="A94" t="s">
        <v>97</v>
      </c>
      <c r="B94" t="s">
        <v>3</v>
      </c>
      <c r="C94">
        <v>0</v>
      </c>
      <c r="D94">
        <v>1.3425849999999999</v>
      </c>
      <c r="E94">
        <v>5.3901960000000004</v>
      </c>
      <c r="F94">
        <v>0.46907280000000001</v>
      </c>
      <c r="G94">
        <v>7.2310524599999999</v>
      </c>
    </row>
    <row r="95" spans="1:7" x14ac:dyDescent="0.25">
      <c r="A95" t="s">
        <v>98</v>
      </c>
      <c r="B95" t="s">
        <v>1</v>
      </c>
      <c r="C95">
        <v>17.4510431</v>
      </c>
      <c r="D95">
        <v>11.408850790000001</v>
      </c>
      <c r="E95">
        <v>34.742854999999999</v>
      </c>
      <c r="F95">
        <v>42.571120000000001</v>
      </c>
      <c r="G95">
        <v>65.452461360000001</v>
      </c>
    </row>
    <row r="96" spans="1:7" x14ac:dyDescent="0.25">
      <c r="A96" t="s">
        <v>98</v>
      </c>
      <c r="B96" t="s">
        <v>2</v>
      </c>
      <c r="C96">
        <v>8.8462315999999994</v>
      </c>
      <c r="D96">
        <v>23.990352340000001</v>
      </c>
      <c r="E96">
        <v>49.109762000000003</v>
      </c>
      <c r="F96">
        <v>32.69867</v>
      </c>
      <c r="G96">
        <v>36.499289660000002</v>
      </c>
    </row>
    <row r="97" spans="1:7" x14ac:dyDescent="0.25">
      <c r="A97" t="s">
        <v>98</v>
      </c>
      <c r="B97" t="s">
        <v>3</v>
      </c>
      <c r="C97">
        <v>2.0510847069999998</v>
      </c>
      <c r="D97">
        <v>2.2591644199999998</v>
      </c>
      <c r="E97">
        <v>19.308874100000001</v>
      </c>
      <c r="F97">
        <v>5.2549700000000001</v>
      </c>
      <c r="G97">
        <v>1.3138342999999999</v>
      </c>
    </row>
    <row r="98" spans="1:7" x14ac:dyDescent="0.25">
      <c r="A98" t="s">
        <v>100</v>
      </c>
      <c r="B98" t="s">
        <v>1</v>
      </c>
      <c r="C98">
        <v>0</v>
      </c>
      <c r="D98">
        <v>0</v>
      </c>
      <c r="E98">
        <v>0</v>
      </c>
      <c r="F98">
        <v>9.8193900000000001E-2</v>
      </c>
      <c r="G98">
        <v>0</v>
      </c>
    </row>
    <row r="99" spans="1:7" x14ac:dyDescent="0.25">
      <c r="A99" t="s">
        <v>100</v>
      </c>
      <c r="B99" t="s">
        <v>2</v>
      </c>
      <c r="C99">
        <v>0</v>
      </c>
      <c r="D99">
        <v>0</v>
      </c>
      <c r="E99">
        <v>0</v>
      </c>
      <c r="F99">
        <v>0</v>
      </c>
      <c r="G99">
        <v>2.4852799999999999</v>
      </c>
    </row>
    <row r="100" spans="1:7" x14ac:dyDescent="0.25">
      <c r="A100" t="s">
        <v>101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0.36843500000000001</v>
      </c>
    </row>
    <row r="101" spans="1:7" x14ac:dyDescent="0.25">
      <c r="A101" t="s">
        <v>101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0.36843500000000001</v>
      </c>
    </row>
    <row r="102" spans="1:7" x14ac:dyDescent="0.25">
      <c r="A102" t="s">
        <v>103</v>
      </c>
      <c r="B102" t="s">
        <v>1</v>
      </c>
      <c r="C102">
        <v>5.9965000000000001E-3</v>
      </c>
      <c r="D102">
        <v>0</v>
      </c>
      <c r="E102">
        <v>0</v>
      </c>
      <c r="F102">
        <v>1.0078400000000001E-3</v>
      </c>
      <c r="G102">
        <v>1.22483E-2</v>
      </c>
    </row>
    <row r="103" spans="1:7" x14ac:dyDescent="0.25">
      <c r="A103" t="s">
        <v>103</v>
      </c>
      <c r="B103" t="s">
        <v>3</v>
      </c>
      <c r="C103">
        <v>1.38064E-3</v>
      </c>
      <c r="D103">
        <v>0</v>
      </c>
      <c r="E103">
        <v>0</v>
      </c>
      <c r="F103">
        <v>2.8498099999999999E-3</v>
      </c>
      <c r="G103">
        <v>3.7625100000000002E-3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F6DC-75C2-4A33-BD8F-CD27FE30BDB4}">
  <dimension ref="A1:G48"/>
  <sheetViews>
    <sheetView topLeftCell="A16" workbookViewId="0">
      <selection activeCell="W11" sqref="W11"/>
    </sheetView>
  </sheetViews>
  <sheetFormatPr defaultRowHeight="15" x14ac:dyDescent="0.25"/>
  <sheetData>
    <row r="1" spans="1:7" x14ac:dyDescent="0.25">
      <c r="A1" t="s">
        <v>108</v>
      </c>
      <c r="B1" t="s">
        <v>0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25">
      <c r="B2" t="s">
        <v>1</v>
      </c>
      <c r="C2">
        <v>5.9965000000000001E-3</v>
      </c>
      <c r="D2">
        <v>0</v>
      </c>
      <c r="E2">
        <v>0</v>
      </c>
      <c r="F2">
        <v>1.0078400000000001E-3</v>
      </c>
      <c r="G2">
        <v>0</v>
      </c>
    </row>
    <row r="3" spans="1:7" x14ac:dyDescent="0.25">
      <c r="B3" t="s">
        <v>3</v>
      </c>
      <c r="C3">
        <v>1.38064E-3</v>
      </c>
      <c r="D3">
        <v>4.4709699999999998E-2</v>
      </c>
      <c r="E3">
        <v>2.7048496000000002E-2</v>
      </c>
      <c r="F3">
        <v>2.8498099999999999E-3</v>
      </c>
      <c r="G3">
        <v>3.3538102E-2</v>
      </c>
    </row>
    <row r="4" spans="1:7" x14ac:dyDescent="0.25">
      <c r="A4" t="s">
        <v>109</v>
      </c>
      <c r="B4" t="s">
        <v>1</v>
      </c>
      <c r="C4">
        <v>3.0680605000000001</v>
      </c>
      <c r="D4">
        <v>0.51252200000000003</v>
      </c>
      <c r="E4">
        <v>2.2238863599999998</v>
      </c>
      <c r="F4">
        <v>3.9990266000000001</v>
      </c>
      <c r="G4">
        <v>3.8043665</v>
      </c>
    </row>
    <row r="5" spans="1:7" x14ac:dyDescent="0.25">
      <c r="A5" t="s">
        <v>109</v>
      </c>
      <c r="B5" t="s">
        <v>2</v>
      </c>
      <c r="C5">
        <v>0.89054999999999995</v>
      </c>
      <c r="D5">
        <v>0.54294471</v>
      </c>
      <c r="E5">
        <v>0.37044674</v>
      </c>
      <c r="F5">
        <v>0.377473</v>
      </c>
      <c r="G5">
        <v>0.95577144999999997</v>
      </c>
    </row>
    <row r="6" spans="1:7" x14ac:dyDescent="0.25">
      <c r="A6" t="s">
        <v>109</v>
      </c>
      <c r="B6" t="s">
        <v>3</v>
      </c>
      <c r="C6">
        <v>1.1395871</v>
      </c>
      <c r="D6">
        <v>0.77487030000000001</v>
      </c>
      <c r="E6">
        <v>0.75610770999999999</v>
      </c>
      <c r="F6">
        <v>0.35935179</v>
      </c>
      <c r="G6">
        <v>0.24400917</v>
      </c>
    </row>
    <row r="7" spans="1:7" x14ac:dyDescent="0.25">
      <c r="A7" t="s">
        <v>110</v>
      </c>
      <c r="B7" t="s">
        <v>1</v>
      </c>
      <c r="C7">
        <v>0.34500160000000002</v>
      </c>
      <c r="D7">
        <v>1.80162</v>
      </c>
      <c r="E7">
        <v>1.2295442919999999</v>
      </c>
      <c r="F7">
        <v>1.8884452679999999</v>
      </c>
      <c r="G7">
        <v>0.33446818</v>
      </c>
    </row>
    <row r="8" spans="1:7" x14ac:dyDescent="0.25">
      <c r="A8" t="s">
        <v>110</v>
      </c>
      <c r="B8" t="s">
        <v>2</v>
      </c>
      <c r="C8">
        <v>1.0982978000000001</v>
      </c>
      <c r="D8">
        <v>3.8837999999999999</v>
      </c>
      <c r="E8">
        <v>0.47473017499999998</v>
      </c>
      <c r="F8">
        <v>3.1808549199999998</v>
      </c>
      <c r="G8">
        <v>5.5662257000000004</v>
      </c>
    </row>
    <row r="9" spans="1:7" x14ac:dyDescent="0.25">
      <c r="A9" t="s">
        <v>110</v>
      </c>
      <c r="B9" t="s">
        <v>3</v>
      </c>
      <c r="C9">
        <v>0.27969290000000002</v>
      </c>
      <c r="D9">
        <v>0.41836214999999999</v>
      </c>
      <c r="E9">
        <v>0.13067447099999999</v>
      </c>
      <c r="F9">
        <v>0.2025554</v>
      </c>
      <c r="G9">
        <v>6.1536227999999998E-2</v>
      </c>
    </row>
    <row r="10" spans="1:7" x14ac:dyDescent="0.25">
      <c r="A10" t="s">
        <v>111</v>
      </c>
      <c r="B10" t="s">
        <v>1</v>
      </c>
      <c r="C10">
        <v>23.547200867000001</v>
      </c>
      <c r="D10">
        <v>16.245032636000001</v>
      </c>
      <c r="E10">
        <v>41.680100908</v>
      </c>
      <c r="F10">
        <v>48.017476828</v>
      </c>
      <c r="G10">
        <v>50.202687709199999</v>
      </c>
    </row>
    <row r="11" spans="1:7" x14ac:dyDescent="0.25">
      <c r="A11" t="s">
        <v>111</v>
      </c>
      <c r="B11" t="s">
        <v>2</v>
      </c>
      <c r="C11">
        <v>13.081396139000001</v>
      </c>
      <c r="D11">
        <v>9.5451939659999994</v>
      </c>
      <c r="E11">
        <v>25.815905470000001</v>
      </c>
      <c r="F11">
        <v>26.961735373</v>
      </c>
      <c r="G11">
        <v>42.187128977</v>
      </c>
    </row>
    <row r="12" spans="1:7" x14ac:dyDescent="0.25">
      <c r="A12" t="s">
        <v>111</v>
      </c>
      <c r="B12" t="s">
        <v>3</v>
      </c>
      <c r="C12">
        <v>2.432786847</v>
      </c>
      <c r="D12">
        <v>2.3466572010000002</v>
      </c>
      <c r="E12">
        <v>5.177579261</v>
      </c>
      <c r="F12">
        <v>8.3643367499999997</v>
      </c>
      <c r="G12">
        <v>7.5838231599999997</v>
      </c>
    </row>
    <row r="13" spans="1:7" x14ac:dyDescent="0.25">
      <c r="A13" t="s">
        <v>113</v>
      </c>
      <c r="B13" t="s">
        <v>1</v>
      </c>
      <c r="C13">
        <v>2.4433253000000001</v>
      </c>
      <c r="D13">
        <v>0.1114797</v>
      </c>
      <c r="E13">
        <v>0.20548921000000001</v>
      </c>
      <c r="F13">
        <v>11.56366278</v>
      </c>
      <c r="G13">
        <v>17.028193300000002</v>
      </c>
    </row>
    <row r="14" spans="1:7" x14ac:dyDescent="0.25">
      <c r="A14" t="s">
        <v>113</v>
      </c>
      <c r="B14" t="s">
        <v>2</v>
      </c>
      <c r="C14">
        <v>3.2687583999999998</v>
      </c>
      <c r="D14">
        <v>7.4345080000000001</v>
      </c>
      <c r="E14">
        <v>1.6357505800000001</v>
      </c>
      <c r="F14">
        <v>2.4191229999999999</v>
      </c>
      <c r="G14">
        <v>4.1282278999999997</v>
      </c>
    </row>
    <row r="15" spans="1:7" x14ac:dyDescent="0.25">
      <c r="A15" t="s">
        <v>113</v>
      </c>
      <c r="B15" t="s">
        <v>3</v>
      </c>
      <c r="C15">
        <v>0.48999700000000002</v>
      </c>
      <c r="D15">
        <v>9.4144699999999998E-2</v>
      </c>
      <c r="E15">
        <v>5.2044613000000002</v>
      </c>
      <c r="F15">
        <v>3.5046140000000001</v>
      </c>
      <c r="G15">
        <v>1.5405172</v>
      </c>
    </row>
    <row r="16" spans="1:7" x14ac:dyDescent="0.25">
      <c r="A16" t="s">
        <v>115</v>
      </c>
      <c r="B16" t="s">
        <v>1</v>
      </c>
      <c r="C16">
        <v>0</v>
      </c>
      <c r="D16">
        <v>0</v>
      </c>
      <c r="E16">
        <v>0</v>
      </c>
      <c r="F16">
        <v>0</v>
      </c>
      <c r="G16">
        <v>0.20683000000000001</v>
      </c>
    </row>
    <row r="17" spans="1:7" x14ac:dyDescent="0.25">
      <c r="A17" t="s">
        <v>116</v>
      </c>
      <c r="B17" t="s">
        <v>1</v>
      </c>
      <c r="C17">
        <v>0.10793</v>
      </c>
      <c r="D17">
        <v>6.6567200000000007E-2</v>
      </c>
      <c r="E17">
        <v>4.5230300000000003</v>
      </c>
      <c r="F17">
        <v>0.11151999999999999</v>
      </c>
      <c r="G17">
        <v>0</v>
      </c>
    </row>
    <row r="18" spans="1:7" x14ac:dyDescent="0.25">
      <c r="A18" t="s">
        <v>116</v>
      </c>
      <c r="B18" t="s">
        <v>2</v>
      </c>
      <c r="C18">
        <v>9.3931100000000003E-2</v>
      </c>
      <c r="D18">
        <v>0.15199460000000001</v>
      </c>
      <c r="E18">
        <v>0</v>
      </c>
      <c r="F18">
        <v>0</v>
      </c>
      <c r="G18">
        <v>0</v>
      </c>
    </row>
    <row r="19" spans="1:7" x14ac:dyDescent="0.25">
      <c r="A19" t="s">
        <v>116</v>
      </c>
      <c r="B19" t="s">
        <v>3</v>
      </c>
      <c r="C19">
        <v>0</v>
      </c>
      <c r="D19">
        <v>2.8281000000000001E-2</v>
      </c>
      <c r="E19">
        <v>5.2959699999999998E-2</v>
      </c>
      <c r="F19">
        <v>0</v>
      </c>
      <c r="G19">
        <v>0.43633100000000002</v>
      </c>
    </row>
    <row r="20" spans="1:7" x14ac:dyDescent="0.25">
      <c r="A20" t="s">
        <v>117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0.36843500000000001</v>
      </c>
    </row>
    <row r="21" spans="1:7" x14ac:dyDescent="0.25">
      <c r="A21" t="s">
        <v>117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0.36843500000000001</v>
      </c>
    </row>
    <row r="22" spans="1:7" x14ac:dyDescent="0.25">
      <c r="A22" t="s">
        <v>118</v>
      </c>
      <c r="B22" t="s">
        <v>1</v>
      </c>
      <c r="C22">
        <v>4.182105</v>
      </c>
      <c r="D22">
        <v>0.43112070000000002</v>
      </c>
      <c r="E22">
        <v>0</v>
      </c>
      <c r="F22">
        <v>0</v>
      </c>
      <c r="G22">
        <v>3.5673900000000001E-2</v>
      </c>
    </row>
    <row r="23" spans="1:7" x14ac:dyDescent="0.25">
      <c r="A23" t="s">
        <v>118</v>
      </c>
      <c r="B23" t="s">
        <v>2</v>
      </c>
      <c r="C23">
        <v>4.4990451199999999</v>
      </c>
      <c r="D23">
        <v>2.2756030100000002</v>
      </c>
      <c r="E23">
        <v>0</v>
      </c>
      <c r="F23">
        <v>0</v>
      </c>
      <c r="G23">
        <v>5.5895099999999998E-3</v>
      </c>
    </row>
    <row r="24" spans="1:7" x14ac:dyDescent="0.25">
      <c r="A24" t="s">
        <v>118</v>
      </c>
      <c r="B24" t="s">
        <v>3</v>
      </c>
      <c r="C24">
        <v>1.8415859999999999</v>
      </c>
      <c r="D24">
        <v>0.139765</v>
      </c>
      <c r="E24">
        <v>2.53741E-2</v>
      </c>
      <c r="F24">
        <v>0</v>
      </c>
      <c r="G24">
        <v>0.1660732</v>
      </c>
    </row>
    <row r="25" spans="1:7" x14ac:dyDescent="0.25">
      <c r="A25" t="s">
        <v>119</v>
      </c>
      <c r="B25" t="s">
        <v>1</v>
      </c>
      <c r="C25">
        <v>0</v>
      </c>
      <c r="D25">
        <v>0.360323</v>
      </c>
      <c r="E25">
        <v>2.4929619999999999</v>
      </c>
      <c r="F25">
        <v>3.9737369999999999</v>
      </c>
      <c r="G25">
        <v>2.7699793800000001</v>
      </c>
    </row>
    <row r="26" spans="1:7" x14ac:dyDescent="0.25">
      <c r="A26" t="s">
        <v>119</v>
      </c>
      <c r="B26" t="s">
        <v>2</v>
      </c>
      <c r="C26">
        <v>0</v>
      </c>
      <c r="D26">
        <v>0</v>
      </c>
      <c r="E26">
        <v>0.37164999999999998</v>
      </c>
      <c r="F26">
        <v>3.8821469999999998</v>
      </c>
      <c r="G26">
        <v>0</v>
      </c>
    </row>
    <row r="27" spans="1:7" x14ac:dyDescent="0.25">
      <c r="A27" t="s">
        <v>120</v>
      </c>
      <c r="B27" t="s">
        <v>1</v>
      </c>
      <c r="C27">
        <v>2.8181899999999999E-2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122</v>
      </c>
      <c r="B28" t="s">
        <v>1</v>
      </c>
      <c r="C28">
        <v>0</v>
      </c>
      <c r="D28">
        <v>1.678444</v>
      </c>
      <c r="E28">
        <v>1.0073654000000001</v>
      </c>
      <c r="F28">
        <v>1.69754</v>
      </c>
      <c r="G28">
        <v>2.5100150000000001</v>
      </c>
    </row>
    <row r="29" spans="1:7" x14ac:dyDescent="0.25">
      <c r="A29" t="s">
        <v>122</v>
      </c>
      <c r="B29" t="s">
        <v>2</v>
      </c>
      <c r="C29">
        <v>0</v>
      </c>
      <c r="D29">
        <v>6.7133658399999998</v>
      </c>
      <c r="E29">
        <v>23.814331899999999</v>
      </c>
      <c r="F29">
        <v>19.50281854</v>
      </c>
      <c r="G29">
        <v>19.5061514</v>
      </c>
    </row>
    <row r="30" spans="1:7" x14ac:dyDescent="0.25">
      <c r="A30" t="s">
        <v>122</v>
      </c>
      <c r="B30" t="s">
        <v>3</v>
      </c>
      <c r="C30">
        <v>0</v>
      </c>
      <c r="D30">
        <v>2.2500595799999998</v>
      </c>
      <c r="E30">
        <v>2.8940131</v>
      </c>
      <c r="F30">
        <v>1.2011025</v>
      </c>
      <c r="G30">
        <v>0.19638675999999999</v>
      </c>
    </row>
    <row r="31" spans="1:7" x14ac:dyDescent="0.25">
      <c r="A31" t="s">
        <v>123</v>
      </c>
      <c r="B31" t="s">
        <v>1</v>
      </c>
      <c r="C31">
        <v>0</v>
      </c>
      <c r="D31">
        <v>0.1007294</v>
      </c>
      <c r="E31">
        <v>0.62518929999999995</v>
      </c>
      <c r="F31">
        <v>0.68678300000000003</v>
      </c>
      <c r="G31">
        <v>2.3936025000000001</v>
      </c>
    </row>
    <row r="32" spans="1:7" x14ac:dyDescent="0.25">
      <c r="A32" t="s">
        <v>123</v>
      </c>
      <c r="B32" t="s">
        <v>2</v>
      </c>
      <c r="C32">
        <v>0</v>
      </c>
      <c r="D32">
        <v>5.3761685000000003</v>
      </c>
      <c r="E32">
        <v>22.182269999999999</v>
      </c>
      <c r="F32">
        <v>5.4138099999999998</v>
      </c>
      <c r="G32">
        <v>0.12112464000000001</v>
      </c>
    </row>
    <row r="33" spans="1:7" x14ac:dyDescent="0.25">
      <c r="A33" t="s">
        <v>126</v>
      </c>
      <c r="B33" t="s">
        <v>1</v>
      </c>
      <c r="C33">
        <v>0</v>
      </c>
      <c r="D33">
        <v>0</v>
      </c>
      <c r="E33">
        <v>3.0972400000000001E-2</v>
      </c>
      <c r="F33">
        <v>0</v>
      </c>
      <c r="G33">
        <v>0</v>
      </c>
    </row>
    <row r="34" spans="1:7" x14ac:dyDescent="0.25">
      <c r="A34" t="s">
        <v>126</v>
      </c>
      <c r="B34" t="s">
        <v>2</v>
      </c>
      <c r="C34">
        <v>0</v>
      </c>
      <c r="D34">
        <v>0</v>
      </c>
      <c r="E34">
        <v>5.4793700000000001E-2</v>
      </c>
      <c r="F34">
        <v>0</v>
      </c>
      <c r="G34">
        <v>0.350026</v>
      </c>
    </row>
    <row r="35" spans="1:7" x14ac:dyDescent="0.25">
      <c r="A35" t="s">
        <v>127</v>
      </c>
      <c r="B35" t="s">
        <v>1</v>
      </c>
      <c r="C35">
        <v>5.3463900000000004</v>
      </c>
      <c r="D35">
        <v>4.3406517200000003</v>
      </c>
      <c r="E35">
        <v>-0.17568546800000001</v>
      </c>
      <c r="F35">
        <v>27.301983</v>
      </c>
      <c r="G35">
        <v>10.59991318</v>
      </c>
    </row>
    <row r="36" spans="1:7" x14ac:dyDescent="0.25">
      <c r="A36" t="s">
        <v>127</v>
      </c>
      <c r="B36" t="s">
        <v>2</v>
      </c>
      <c r="C36">
        <v>0</v>
      </c>
      <c r="D36">
        <v>3.1687899999999999E-3</v>
      </c>
      <c r="E36">
        <v>0</v>
      </c>
      <c r="F36">
        <v>6.5759999999999999E-2</v>
      </c>
      <c r="G36">
        <v>0.15054242000000001</v>
      </c>
    </row>
    <row r="37" spans="1:7" x14ac:dyDescent="0.25">
      <c r="A37" t="s">
        <v>127</v>
      </c>
      <c r="B37" t="s">
        <v>3</v>
      </c>
      <c r="C37">
        <v>7.3166099999999998E-2</v>
      </c>
      <c r="D37">
        <v>9.9956300000000002</v>
      </c>
      <c r="E37">
        <v>18.653416</v>
      </c>
      <c r="F37">
        <v>1.5342899999999999</v>
      </c>
      <c r="G37">
        <v>0</v>
      </c>
    </row>
    <row r="38" spans="1:7" x14ac:dyDescent="0.25">
      <c r="A38" t="s">
        <v>129</v>
      </c>
      <c r="B38" t="s">
        <v>1</v>
      </c>
      <c r="C38">
        <v>0</v>
      </c>
      <c r="D38">
        <v>0</v>
      </c>
      <c r="E38">
        <v>0</v>
      </c>
      <c r="F38">
        <v>0</v>
      </c>
      <c r="G38">
        <v>5.7256800000000004E-3</v>
      </c>
    </row>
    <row r="39" spans="1:7" x14ac:dyDescent="0.25">
      <c r="A39" t="s">
        <v>129</v>
      </c>
      <c r="B39" t="s">
        <v>2</v>
      </c>
      <c r="C39">
        <v>0</v>
      </c>
      <c r="D39">
        <v>0</v>
      </c>
      <c r="E39">
        <v>0.58085699999999996</v>
      </c>
      <c r="F39">
        <v>0</v>
      </c>
      <c r="G39">
        <v>0</v>
      </c>
    </row>
    <row r="40" spans="1:7" x14ac:dyDescent="0.25">
      <c r="A40" t="s">
        <v>129</v>
      </c>
      <c r="B40" t="s">
        <v>3</v>
      </c>
      <c r="C40">
        <v>0</v>
      </c>
      <c r="D40">
        <v>0</v>
      </c>
      <c r="E40">
        <v>0.19361900000000001</v>
      </c>
      <c r="F40">
        <v>0</v>
      </c>
      <c r="G40">
        <v>0</v>
      </c>
    </row>
    <row r="41" spans="1:7" x14ac:dyDescent="0.25">
      <c r="A41" t="s">
        <v>130</v>
      </c>
      <c r="B41" t="s">
        <v>1</v>
      </c>
      <c r="C41">
        <v>2.8765599999999999E-2</v>
      </c>
      <c r="D41">
        <v>9.5942039000000001</v>
      </c>
      <c r="E41">
        <v>15.0079761</v>
      </c>
      <c r="F41">
        <v>10.457452999999999</v>
      </c>
      <c r="G41">
        <v>38.952673359999999</v>
      </c>
    </row>
    <row r="42" spans="1:7" x14ac:dyDescent="0.25">
      <c r="A42" t="s">
        <v>130</v>
      </c>
      <c r="B42" t="s">
        <v>2</v>
      </c>
      <c r="C42">
        <v>5.6498610999999999</v>
      </c>
      <c r="D42">
        <v>14.749345509999999</v>
      </c>
      <c r="E42">
        <v>4.35315809</v>
      </c>
      <c r="F42">
        <v>7.0849378999999999</v>
      </c>
      <c r="G42">
        <v>26.099653</v>
      </c>
    </row>
    <row r="43" spans="1:7" x14ac:dyDescent="0.25">
      <c r="A43" t="s">
        <v>130</v>
      </c>
      <c r="B43" t="s">
        <v>3</v>
      </c>
      <c r="C43">
        <v>24.771728499999998</v>
      </c>
      <c r="D43">
        <v>20.852024830000001</v>
      </c>
      <c r="E43">
        <v>18.95068916</v>
      </c>
      <c r="F43">
        <v>3.489484402</v>
      </c>
      <c r="G43">
        <v>10.683384058</v>
      </c>
    </row>
    <row r="44" spans="1:7" x14ac:dyDescent="0.25">
      <c r="A44" t="s">
        <v>131</v>
      </c>
      <c r="B44" t="s">
        <v>1</v>
      </c>
      <c r="C44">
        <v>0.48390909999999998</v>
      </c>
      <c r="D44">
        <v>1.14635E-2</v>
      </c>
      <c r="E44">
        <v>2.5247934000000001</v>
      </c>
      <c r="F44">
        <v>1.9007318</v>
      </c>
      <c r="G44">
        <v>0.87475429999999998</v>
      </c>
    </row>
    <row r="45" spans="1:7" x14ac:dyDescent="0.25">
      <c r="A45" t="s">
        <v>131</v>
      </c>
      <c r="B45" t="s">
        <v>2</v>
      </c>
      <c r="C45">
        <v>0.55166278000000002</v>
      </c>
      <c r="D45">
        <v>0.92582770000000003</v>
      </c>
      <c r="E45">
        <v>0.79576539999999996</v>
      </c>
      <c r="F45">
        <v>0.58727200000000002</v>
      </c>
      <c r="G45">
        <v>3.8739293300000002</v>
      </c>
    </row>
    <row r="46" spans="1:7" x14ac:dyDescent="0.25">
      <c r="A46" t="s">
        <v>131</v>
      </c>
      <c r="B46" t="s">
        <v>3</v>
      </c>
      <c r="C46">
        <v>1.09216E-3</v>
      </c>
      <c r="D46">
        <v>0</v>
      </c>
      <c r="E46">
        <v>6.4685999999999994E-2</v>
      </c>
      <c r="F46">
        <v>6.3674300000000003E-2</v>
      </c>
      <c r="G46">
        <v>0.29894789999999999</v>
      </c>
    </row>
    <row r="47" spans="1:7" x14ac:dyDescent="0.25">
      <c r="A47" t="s">
        <v>132</v>
      </c>
      <c r="B47" t="s">
        <v>1</v>
      </c>
      <c r="C47">
        <v>13.510400000000001</v>
      </c>
      <c r="D47">
        <v>4.7638499999999997</v>
      </c>
      <c r="E47">
        <v>3.8465569999999998</v>
      </c>
      <c r="F47">
        <v>3.33467</v>
      </c>
      <c r="G47">
        <v>0</v>
      </c>
    </row>
    <row r="48" spans="1:7" x14ac:dyDescent="0.25">
      <c r="A48" t="s">
        <v>132</v>
      </c>
      <c r="B48" t="s">
        <v>3</v>
      </c>
      <c r="C48">
        <v>0</v>
      </c>
      <c r="D48">
        <v>0</v>
      </c>
      <c r="E48">
        <v>0</v>
      </c>
      <c r="F48">
        <v>0</v>
      </c>
      <c r="G48">
        <v>0.65336799999999995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28DF-FAC3-43E3-83DB-3AF7D0CCB5D4}">
  <dimension ref="A1:F4"/>
  <sheetViews>
    <sheetView workbookViewId="0"/>
  </sheetViews>
  <sheetFormatPr defaultRowHeight="15" x14ac:dyDescent="0.25"/>
  <sheetData>
    <row r="1" spans="1:6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25">
      <c r="A2" t="s">
        <v>1</v>
      </c>
      <c r="B2">
        <v>0.41126760000000001</v>
      </c>
      <c r="C2">
        <v>1.15148805</v>
      </c>
      <c r="D2">
        <v>1.78684413</v>
      </c>
      <c r="E2">
        <v>4.3120108999999998</v>
      </c>
      <c r="F2">
        <v>1.7884095259999999</v>
      </c>
    </row>
    <row r="3" spans="1:6" x14ac:dyDescent="0.25">
      <c r="A3" t="s">
        <v>2</v>
      </c>
      <c r="B3">
        <v>7.0029610000000003E-3</v>
      </c>
      <c r="C3">
        <v>0</v>
      </c>
      <c r="D3">
        <v>0</v>
      </c>
      <c r="E3">
        <v>2.6715149</v>
      </c>
      <c r="F3">
        <v>4.7632058500000003</v>
      </c>
    </row>
    <row r="4" spans="1:6" x14ac:dyDescent="0.25">
      <c r="A4" t="s">
        <v>3</v>
      </c>
      <c r="B4">
        <v>1.38064E-3</v>
      </c>
      <c r="C4">
        <v>0</v>
      </c>
      <c r="D4">
        <v>0</v>
      </c>
      <c r="E4">
        <v>2.1170036099999998</v>
      </c>
      <c r="F4">
        <v>0.24635420999999999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1307-1CCE-49B5-9C80-6BC5776DB7D9}">
  <dimension ref="A1:G21"/>
  <sheetViews>
    <sheetView workbookViewId="0">
      <selection activeCell="L24" sqref="L24"/>
    </sheetView>
  </sheetViews>
  <sheetFormatPr defaultRowHeight="15" x14ac:dyDescent="0.25"/>
  <sheetData>
    <row r="1" spans="1:7" x14ac:dyDescent="0.25">
      <c r="A1" t="s">
        <v>4</v>
      </c>
      <c r="B1" t="s">
        <v>0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25">
      <c r="A2" t="s">
        <v>11</v>
      </c>
      <c r="B2" t="s">
        <v>3</v>
      </c>
      <c r="C2">
        <v>0</v>
      </c>
      <c r="D2">
        <v>0</v>
      </c>
      <c r="E2">
        <v>0</v>
      </c>
      <c r="F2">
        <v>3.1393799999999999E-2</v>
      </c>
      <c r="G2">
        <v>2.4969700000000001E-2</v>
      </c>
    </row>
    <row r="3" spans="1:7" x14ac:dyDescent="0.25">
      <c r="A3" t="s">
        <v>12</v>
      </c>
      <c r="B3" t="s">
        <v>2</v>
      </c>
      <c r="C3">
        <v>0</v>
      </c>
      <c r="D3">
        <v>0</v>
      </c>
      <c r="E3">
        <v>0</v>
      </c>
      <c r="F3">
        <v>1.6523099999999999</v>
      </c>
      <c r="G3">
        <v>0</v>
      </c>
    </row>
    <row r="4" spans="1:7" x14ac:dyDescent="0.25">
      <c r="A4" t="s">
        <v>13</v>
      </c>
      <c r="B4" t="s">
        <v>1</v>
      </c>
      <c r="C4">
        <v>0</v>
      </c>
      <c r="D4">
        <v>0</v>
      </c>
      <c r="E4">
        <v>0</v>
      </c>
      <c r="F4">
        <v>0.2</v>
      </c>
      <c r="G4">
        <v>0</v>
      </c>
    </row>
    <row r="5" spans="1:7" x14ac:dyDescent="0.25">
      <c r="A5" t="s">
        <v>16</v>
      </c>
      <c r="B5" t="s">
        <v>1</v>
      </c>
      <c r="C5">
        <v>0</v>
      </c>
      <c r="D5">
        <v>0</v>
      </c>
      <c r="E5">
        <v>0</v>
      </c>
      <c r="F5">
        <v>0</v>
      </c>
      <c r="G5">
        <v>7.2598399999999993E-2</v>
      </c>
    </row>
    <row r="6" spans="1:7" x14ac:dyDescent="0.25">
      <c r="A6" t="s">
        <v>16</v>
      </c>
      <c r="B6" t="s">
        <v>2</v>
      </c>
      <c r="C6">
        <v>0</v>
      </c>
      <c r="D6">
        <v>0</v>
      </c>
      <c r="E6">
        <v>0</v>
      </c>
      <c r="F6">
        <v>0.13030900000000001</v>
      </c>
      <c r="G6">
        <v>0.19581815</v>
      </c>
    </row>
    <row r="7" spans="1:7" x14ac:dyDescent="0.25">
      <c r="A7" t="s">
        <v>20</v>
      </c>
      <c r="B7" t="s">
        <v>3</v>
      </c>
      <c r="C7">
        <v>0</v>
      </c>
      <c r="D7">
        <v>0</v>
      </c>
      <c r="E7">
        <v>0</v>
      </c>
      <c r="F7">
        <v>0</v>
      </c>
      <c r="G7">
        <v>0.21762200000000001</v>
      </c>
    </row>
    <row r="8" spans="1:7" x14ac:dyDescent="0.25">
      <c r="A8" t="s">
        <v>26</v>
      </c>
      <c r="B8" t="s">
        <v>2</v>
      </c>
      <c r="C8">
        <v>0</v>
      </c>
      <c r="D8">
        <v>0</v>
      </c>
      <c r="E8">
        <v>0</v>
      </c>
      <c r="F8">
        <v>0.56650500000000004</v>
      </c>
      <c r="G8">
        <v>1.6730400000000001</v>
      </c>
    </row>
    <row r="9" spans="1:7" x14ac:dyDescent="0.25">
      <c r="A9" t="s">
        <v>28</v>
      </c>
      <c r="B9" t="s">
        <v>2</v>
      </c>
      <c r="C9">
        <v>2.9570099999999999E-4</v>
      </c>
      <c r="D9">
        <v>0</v>
      </c>
      <c r="E9">
        <v>0</v>
      </c>
      <c r="F9">
        <v>0.32239089999999998</v>
      </c>
      <c r="G9">
        <v>0.33799659999999998</v>
      </c>
    </row>
    <row r="10" spans="1:7" x14ac:dyDescent="0.25">
      <c r="A10" t="s">
        <v>33</v>
      </c>
      <c r="B10" t="s">
        <v>1</v>
      </c>
      <c r="C10">
        <v>7.8396800000000003E-2</v>
      </c>
      <c r="D10">
        <v>0.1401965</v>
      </c>
      <c r="E10">
        <v>8.7820229999999999E-2</v>
      </c>
      <c r="F10">
        <v>0.176207</v>
      </c>
      <c r="G10">
        <v>3.09194E-2</v>
      </c>
    </row>
    <row r="11" spans="1:7" x14ac:dyDescent="0.25">
      <c r="A11" t="s">
        <v>70</v>
      </c>
      <c r="B11" t="s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82</v>
      </c>
      <c r="B12" t="s">
        <v>1</v>
      </c>
      <c r="C12">
        <v>0</v>
      </c>
      <c r="D12">
        <v>0</v>
      </c>
      <c r="E12">
        <v>0</v>
      </c>
      <c r="F12">
        <v>1.16E-3</v>
      </c>
      <c r="G12">
        <v>2.77426E-4</v>
      </c>
    </row>
    <row r="13" spans="1:7" x14ac:dyDescent="0.25">
      <c r="A13" t="s">
        <v>85</v>
      </c>
      <c r="B13" t="s">
        <v>2</v>
      </c>
      <c r="C13">
        <v>6.7072599999999996E-3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85</v>
      </c>
      <c r="B14" t="s">
        <v>3</v>
      </c>
      <c r="C14">
        <v>0</v>
      </c>
      <c r="D14">
        <v>0</v>
      </c>
      <c r="E14">
        <v>0</v>
      </c>
      <c r="F14">
        <v>2.0827599999999999</v>
      </c>
      <c r="G14">
        <v>0</v>
      </c>
    </row>
    <row r="15" spans="1:7" x14ac:dyDescent="0.25">
      <c r="A15" t="s">
        <v>87</v>
      </c>
      <c r="B15" t="s">
        <v>2</v>
      </c>
      <c r="C15">
        <v>0</v>
      </c>
      <c r="D15">
        <v>0</v>
      </c>
      <c r="E15">
        <v>0</v>
      </c>
      <c r="F15">
        <v>0</v>
      </c>
      <c r="G15">
        <v>7.1071099999999998E-2</v>
      </c>
    </row>
    <row r="16" spans="1:7" x14ac:dyDescent="0.25">
      <c r="A16" t="s">
        <v>97</v>
      </c>
      <c r="B16" t="s">
        <v>1</v>
      </c>
      <c r="C16">
        <v>1.8051299999999999E-2</v>
      </c>
      <c r="D16">
        <v>1.96656E-3</v>
      </c>
      <c r="E16">
        <v>0</v>
      </c>
      <c r="F16">
        <v>0</v>
      </c>
      <c r="G16">
        <v>0</v>
      </c>
    </row>
    <row r="17" spans="1:7" x14ac:dyDescent="0.25">
      <c r="A17" t="s">
        <v>98</v>
      </c>
      <c r="B17" t="s">
        <v>1</v>
      </c>
      <c r="C17">
        <v>0.30882300000000001</v>
      </c>
      <c r="D17">
        <v>1.0093249900000001</v>
      </c>
      <c r="E17">
        <v>1.6990239</v>
      </c>
      <c r="F17">
        <v>3.8364500000000001</v>
      </c>
      <c r="G17">
        <v>1.672366</v>
      </c>
    </row>
    <row r="18" spans="1:7" x14ac:dyDescent="0.25">
      <c r="A18" t="s">
        <v>100</v>
      </c>
      <c r="B18" t="s">
        <v>1</v>
      </c>
      <c r="C18">
        <v>0</v>
      </c>
      <c r="D18">
        <v>0</v>
      </c>
      <c r="E18">
        <v>0</v>
      </c>
      <c r="F18">
        <v>9.8193900000000001E-2</v>
      </c>
      <c r="G18">
        <v>0</v>
      </c>
    </row>
    <row r="19" spans="1:7" x14ac:dyDescent="0.25">
      <c r="A19" t="s">
        <v>100</v>
      </c>
      <c r="B19" t="s">
        <v>2</v>
      </c>
      <c r="C19">
        <v>0</v>
      </c>
      <c r="D19">
        <v>0</v>
      </c>
      <c r="E19">
        <v>0</v>
      </c>
      <c r="F19">
        <v>0</v>
      </c>
      <c r="G19">
        <v>2.4852799999999999</v>
      </c>
    </row>
    <row r="20" spans="1:7" x14ac:dyDescent="0.25">
      <c r="A20" t="s">
        <v>103</v>
      </c>
      <c r="B20" t="s">
        <v>1</v>
      </c>
      <c r="C20">
        <v>5.9965000000000001E-3</v>
      </c>
      <c r="D20">
        <v>0</v>
      </c>
      <c r="E20">
        <v>0</v>
      </c>
      <c r="F20">
        <v>0</v>
      </c>
      <c r="G20">
        <v>1.22483E-2</v>
      </c>
    </row>
    <row r="21" spans="1:7" x14ac:dyDescent="0.25">
      <c r="A21" t="s">
        <v>103</v>
      </c>
      <c r="B21" t="s">
        <v>3</v>
      </c>
      <c r="C21">
        <v>1.38064E-3</v>
      </c>
      <c r="D21">
        <v>0</v>
      </c>
      <c r="E21">
        <v>0</v>
      </c>
      <c r="F21">
        <v>2.8498099999999999E-3</v>
      </c>
      <c r="G21">
        <v>3.7625100000000002E-3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23C5-C111-4F61-8C3A-908FB4C8DB15}">
  <dimension ref="A1:G16"/>
  <sheetViews>
    <sheetView workbookViewId="0"/>
  </sheetViews>
  <sheetFormatPr defaultRowHeight="15" x14ac:dyDescent="0.25"/>
  <sheetData>
    <row r="1" spans="1:7" x14ac:dyDescent="0.25">
      <c r="A1" t="s">
        <v>108</v>
      </c>
      <c r="B1" t="s">
        <v>0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25">
      <c r="B2" t="s">
        <v>1</v>
      </c>
      <c r="C2">
        <v>5.9965000000000001E-3</v>
      </c>
      <c r="D2">
        <v>0</v>
      </c>
      <c r="E2">
        <v>0</v>
      </c>
      <c r="F2">
        <v>0</v>
      </c>
      <c r="G2">
        <v>0</v>
      </c>
    </row>
    <row r="3" spans="1:7" x14ac:dyDescent="0.25">
      <c r="B3" t="s">
        <v>3</v>
      </c>
      <c r="C3">
        <v>1.38064E-3</v>
      </c>
      <c r="D3">
        <v>0</v>
      </c>
      <c r="E3">
        <v>0</v>
      </c>
      <c r="F3">
        <v>2.8498099999999999E-3</v>
      </c>
      <c r="G3">
        <v>0</v>
      </c>
    </row>
    <row r="4" spans="1:7" x14ac:dyDescent="0.25">
      <c r="A4" t="s">
        <v>109</v>
      </c>
      <c r="B4" t="s">
        <v>1</v>
      </c>
      <c r="C4">
        <v>0</v>
      </c>
      <c r="D4">
        <v>0</v>
      </c>
      <c r="E4">
        <v>0</v>
      </c>
      <c r="F4">
        <v>0</v>
      </c>
      <c r="G4">
        <v>7.2598399999999993E-2</v>
      </c>
    </row>
    <row r="5" spans="1:7" x14ac:dyDescent="0.25">
      <c r="A5" t="s">
        <v>109</v>
      </c>
      <c r="B5" t="s">
        <v>2</v>
      </c>
      <c r="C5">
        <v>0</v>
      </c>
      <c r="D5">
        <v>0</v>
      </c>
      <c r="E5">
        <v>0</v>
      </c>
      <c r="F5">
        <v>0</v>
      </c>
      <c r="G5">
        <v>6.4683500000000003E-3</v>
      </c>
    </row>
    <row r="6" spans="1:7" x14ac:dyDescent="0.25">
      <c r="A6" t="s">
        <v>110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111</v>
      </c>
      <c r="B7" t="s">
        <v>1</v>
      </c>
      <c r="C7">
        <v>0.3872198</v>
      </c>
      <c r="D7">
        <v>1.1495214899999999</v>
      </c>
      <c r="E7">
        <v>1.78684413</v>
      </c>
      <c r="F7">
        <v>4.0138170000000004</v>
      </c>
      <c r="G7">
        <v>1.703562826</v>
      </c>
    </row>
    <row r="8" spans="1:7" x14ac:dyDescent="0.25">
      <c r="A8" t="s">
        <v>111</v>
      </c>
      <c r="B8" t="s">
        <v>2</v>
      </c>
      <c r="C8">
        <v>2.9570099999999999E-4</v>
      </c>
      <c r="D8">
        <v>0</v>
      </c>
      <c r="E8">
        <v>0</v>
      </c>
      <c r="F8">
        <v>2.6715149</v>
      </c>
      <c r="G8">
        <v>2.2073817</v>
      </c>
    </row>
    <row r="9" spans="1:7" x14ac:dyDescent="0.25">
      <c r="A9" t="s">
        <v>111</v>
      </c>
      <c r="B9" t="s">
        <v>3</v>
      </c>
      <c r="C9">
        <v>0</v>
      </c>
      <c r="D9">
        <v>0</v>
      </c>
      <c r="E9">
        <v>0</v>
      </c>
      <c r="F9">
        <v>3.1393799999999999E-2</v>
      </c>
      <c r="G9">
        <v>2.4969700000000001E-2</v>
      </c>
    </row>
    <row r="10" spans="1:7" x14ac:dyDescent="0.25">
      <c r="A10" t="s">
        <v>113</v>
      </c>
      <c r="B10" t="s">
        <v>1</v>
      </c>
      <c r="C10">
        <v>0</v>
      </c>
      <c r="D10">
        <v>0</v>
      </c>
      <c r="E10">
        <v>0</v>
      </c>
      <c r="F10">
        <v>0.1</v>
      </c>
      <c r="G10">
        <v>0</v>
      </c>
    </row>
    <row r="11" spans="1:7" x14ac:dyDescent="0.25">
      <c r="A11" t="s">
        <v>113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6.4075800000000002E-2</v>
      </c>
    </row>
    <row r="12" spans="1:7" x14ac:dyDescent="0.25">
      <c r="A12" t="s">
        <v>113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0.21762200000000001</v>
      </c>
    </row>
    <row r="13" spans="1:7" x14ac:dyDescent="0.25">
      <c r="A13" t="s">
        <v>130</v>
      </c>
      <c r="B13" t="s">
        <v>1</v>
      </c>
      <c r="C13">
        <v>0</v>
      </c>
      <c r="D13">
        <v>0</v>
      </c>
      <c r="E13">
        <v>0</v>
      </c>
      <c r="F13">
        <v>0</v>
      </c>
      <c r="G13">
        <v>1.22483E-2</v>
      </c>
    </row>
    <row r="14" spans="1:7" x14ac:dyDescent="0.25">
      <c r="A14" t="s">
        <v>130</v>
      </c>
      <c r="B14" t="s">
        <v>3</v>
      </c>
      <c r="C14">
        <v>0</v>
      </c>
      <c r="D14">
        <v>0</v>
      </c>
      <c r="E14">
        <v>0</v>
      </c>
      <c r="F14">
        <v>2.0827599999999999</v>
      </c>
      <c r="G14">
        <v>3.7625100000000002E-3</v>
      </c>
    </row>
    <row r="15" spans="1:7" x14ac:dyDescent="0.25">
      <c r="A15" t="s">
        <v>131</v>
      </c>
      <c r="B15" t="s">
        <v>1</v>
      </c>
      <c r="C15">
        <v>1.8051299999999999E-2</v>
      </c>
      <c r="D15">
        <v>1.96656E-3</v>
      </c>
      <c r="E15">
        <v>0</v>
      </c>
      <c r="F15">
        <v>0.19819390000000001</v>
      </c>
      <c r="G15">
        <v>0</v>
      </c>
    </row>
    <row r="16" spans="1:7" x14ac:dyDescent="0.25">
      <c r="A16" t="s">
        <v>131</v>
      </c>
      <c r="B16" t="s">
        <v>2</v>
      </c>
      <c r="C16">
        <v>6.7072599999999996E-3</v>
      </c>
      <c r="D16">
        <v>0</v>
      </c>
      <c r="E16">
        <v>0</v>
      </c>
      <c r="F16">
        <v>0</v>
      </c>
      <c r="G16">
        <v>2.4852799999999999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0B49-FE8E-48B1-9882-3D3F9FD27355}">
  <dimension ref="A1:O104"/>
  <sheetViews>
    <sheetView topLeftCell="A65" zoomScale="80" zoomScaleNormal="80" workbookViewId="0">
      <selection activeCell="N101" sqref="N101"/>
    </sheetView>
  </sheetViews>
  <sheetFormatPr defaultRowHeight="15" x14ac:dyDescent="0.25"/>
  <cols>
    <col min="1" max="1" width="43.140625" bestFit="1" customWidth="1"/>
    <col min="9" max="9" width="43.140625" bestFit="1" customWidth="1"/>
  </cols>
  <sheetData>
    <row r="1" spans="1:15" x14ac:dyDescent="0.25">
      <c r="A1" s="2" t="s">
        <v>107</v>
      </c>
    </row>
    <row r="2" spans="1:15" x14ac:dyDescent="0.25">
      <c r="I2" s="5" t="s">
        <v>106</v>
      </c>
      <c r="J2" s="5"/>
      <c r="K2" s="5"/>
      <c r="L2" s="5"/>
      <c r="M2" s="5"/>
      <c r="N2" s="5"/>
      <c r="O2" s="5"/>
    </row>
    <row r="3" spans="1:15" ht="15.75" thickBot="1" x14ac:dyDescent="0.3">
      <c r="A3" s="3" t="s">
        <v>4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 t="s">
        <v>104</v>
      </c>
      <c r="I3" t="s">
        <v>4</v>
      </c>
      <c r="J3">
        <v>2015</v>
      </c>
      <c r="K3">
        <v>2016</v>
      </c>
      <c r="L3">
        <v>2017</v>
      </c>
      <c r="M3">
        <v>2018</v>
      </c>
      <c r="N3">
        <v>2019</v>
      </c>
      <c r="O3" t="s">
        <v>104</v>
      </c>
    </row>
    <row r="4" spans="1:15" x14ac:dyDescent="0.25">
      <c r="A4" t="s">
        <v>5</v>
      </c>
      <c r="B4">
        <f>SUMIFS('donors.recip.years'!C$2:C$273,'donors.recip.years'!$A$2:$A$273,'Figure 2 - Donors'!$A4)</f>
        <v>0</v>
      </c>
      <c r="C4">
        <f>SUMIFS('donors.recip.years'!D$2:D$273,'donors.recip.years'!$A$2:$A$273,'Figure 2 - Donors'!$A4)</f>
        <v>1.59039</v>
      </c>
      <c r="D4">
        <f>SUMIFS('donors.recip.years'!E$2:E$273,'donors.recip.years'!$A$2:$A$273,'Figure 2 - Donors'!$A4)</f>
        <v>0</v>
      </c>
      <c r="E4">
        <f>SUMIFS('donors.recip.years'!F$2:F$273,'donors.recip.years'!$A$2:$A$273,'Figure 2 - Donors'!$A4)</f>
        <v>3.95418</v>
      </c>
      <c r="F4">
        <f>SUMIFS('donors.recip.years'!G$2:G$273,'donors.recip.years'!$A$2:$A$273,'Figure 2 - Donors'!$A4)</f>
        <v>2.4464800000000002</v>
      </c>
      <c r="G4">
        <f t="shared" ref="G4:G35" si="0">SUM(B4:F4)</f>
        <v>7.9910500000000004</v>
      </c>
      <c r="I4" t="s">
        <v>44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6</v>
      </c>
      <c r="B5">
        <f>SUMIFS('donors.recip.years'!C$2:C$273,'donors.recip.years'!$A$2:$A$273,'Figure 2 - Donors'!$A5)</f>
        <v>4.8032779999999997E-2</v>
      </c>
      <c r="C5">
        <f>SUMIFS('donors.recip.years'!D$2:D$273,'donors.recip.years'!$A$2:$A$273,'Figure 2 - Donors'!$A5)</f>
        <v>0.31370940000000003</v>
      </c>
      <c r="D5">
        <f>SUMIFS('donors.recip.years'!E$2:E$273,'donors.recip.years'!$A$2:$A$273,'Figure 2 - Donors'!$A5)</f>
        <v>0.25992399999999999</v>
      </c>
      <c r="E5">
        <f>SUMIFS('donors.recip.years'!F$2:F$273,'donors.recip.years'!$A$2:$A$273,'Figure 2 - Donors'!$A5)</f>
        <v>2.0814170999999999</v>
      </c>
      <c r="F5">
        <f>SUMIFS('donors.recip.years'!G$2:G$273,'donors.recip.years'!$A$2:$A$273,'Figure 2 - Donors'!$A5)</f>
        <v>1.4268813</v>
      </c>
      <c r="G5">
        <f t="shared" si="0"/>
        <v>4.1299645800000002</v>
      </c>
      <c r="I5" t="s">
        <v>45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7</v>
      </c>
      <c r="B6">
        <f>SUMIFS('donors.recip.years'!C$2:C$273,'donors.recip.years'!$A$2:$A$273,'Figure 2 - Donors'!$A6)</f>
        <v>456.86186820000006</v>
      </c>
      <c r="C6">
        <f>SUMIFS('donors.recip.years'!D$2:D$273,'donors.recip.years'!$A$2:$A$273,'Figure 2 - Donors'!$A6)</f>
        <v>382.79512541999998</v>
      </c>
      <c r="D6">
        <f>SUMIFS('donors.recip.years'!E$2:E$273,'donors.recip.years'!$A$2:$A$273,'Figure 2 - Donors'!$A6)</f>
        <v>310.48682609999997</v>
      </c>
      <c r="E6">
        <f>SUMIFS('donors.recip.years'!F$2:F$273,'donors.recip.years'!$A$2:$A$273,'Figure 2 - Donors'!$A6)</f>
        <v>320.34680080000004</v>
      </c>
      <c r="F6">
        <f>SUMIFS('donors.recip.years'!G$2:G$273,'donors.recip.years'!$A$2:$A$273,'Figure 2 - Donors'!$A6)</f>
        <v>214.3296881</v>
      </c>
      <c r="G6">
        <f t="shared" si="0"/>
        <v>1684.8203086200001</v>
      </c>
      <c r="I6" t="s">
        <v>21</v>
      </c>
      <c r="J6">
        <v>0</v>
      </c>
      <c r="K6">
        <v>0</v>
      </c>
      <c r="L6">
        <v>3.9037400000000002E-3</v>
      </c>
      <c r="M6">
        <v>0</v>
      </c>
      <c r="N6">
        <v>0</v>
      </c>
      <c r="O6">
        <v>3.9037400000000002E-3</v>
      </c>
    </row>
    <row r="7" spans="1:15" x14ac:dyDescent="0.25">
      <c r="A7" t="s">
        <v>8</v>
      </c>
      <c r="B7">
        <f>SUMIFS('donors.recip.years'!C$2:C$273,'donors.recip.years'!$A$2:$A$273,'Figure 2 - Donors'!$A7)</f>
        <v>14.017606900000001</v>
      </c>
      <c r="C7">
        <f>SUMIFS('donors.recip.years'!D$2:D$273,'donors.recip.years'!$A$2:$A$273,'Figure 2 - Donors'!$A7)</f>
        <v>0</v>
      </c>
      <c r="D7">
        <f>SUMIFS('donors.recip.years'!E$2:E$273,'donors.recip.years'!$A$2:$A$273,'Figure 2 - Donors'!$A7)</f>
        <v>0</v>
      </c>
      <c r="E7">
        <f>SUMIFS('donors.recip.years'!F$2:F$273,'donors.recip.years'!$A$2:$A$273,'Figure 2 - Donors'!$A7)</f>
        <v>0</v>
      </c>
      <c r="F7">
        <f>SUMIFS('donors.recip.years'!G$2:G$273,'donors.recip.years'!$A$2:$A$273,'Figure 2 - Donors'!$A7)</f>
        <v>0</v>
      </c>
      <c r="G7">
        <f t="shared" si="0"/>
        <v>14.017606900000001</v>
      </c>
      <c r="I7" t="s">
        <v>60</v>
      </c>
      <c r="J7">
        <v>0</v>
      </c>
      <c r="K7">
        <v>0</v>
      </c>
      <c r="L7">
        <v>0.102477</v>
      </c>
      <c r="M7">
        <v>0</v>
      </c>
      <c r="N7">
        <v>0</v>
      </c>
      <c r="O7">
        <v>0.102477</v>
      </c>
    </row>
    <row r="8" spans="1:15" x14ac:dyDescent="0.25">
      <c r="A8" t="s">
        <v>9</v>
      </c>
      <c r="B8">
        <f>SUMIFS('donors.recip.years'!C$2:C$273,'donors.recip.years'!$A$2:$A$273,'Figure 2 - Donors'!$A8)</f>
        <v>0.71966819999999998</v>
      </c>
      <c r="C8">
        <f>SUMIFS('donors.recip.years'!D$2:D$273,'donors.recip.years'!$A$2:$A$273,'Figure 2 - Donors'!$A8)</f>
        <v>0.75195339999999999</v>
      </c>
      <c r="D8">
        <f>SUMIFS('donors.recip.years'!E$2:E$273,'donors.recip.years'!$A$2:$A$273,'Figure 2 - Donors'!$A8)</f>
        <v>0.79521339999999996</v>
      </c>
      <c r="E8">
        <f>SUMIFS('donors.recip.years'!F$2:F$273,'donors.recip.years'!$A$2:$A$273,'Figure 2 - Donors'!$A8)</f>
        <v>0.5841269</v>
      </c>
      <c r="F8">
        <f>SUMIFS('donors.recip.years'!G$2:G$273,'donors.recip.years'!$A$2:$A$273,'Figure 2 - Donors'!$A8)</f>
        <v>0.97858094000000007</v>
      </c>
      <c r="G8">
        <f t="shared" si="0"/>
        <v>3.8295428399999998</v>
      </c>
      <c r="I8" t="s">
        <v>39</v>
      </c>
      <c r="J8">
        <v>7.7151360000000002E-2</v>
      </c>
      <c r="K8">
        <v>1.267954E-2</v>
      </c>
      <c r="L8">
        <v>1.7846090000000002E-2</v>
      </c>
      <c r="M8">
        <v>3.1559198999999996E-2</v>
      </c>
      <c r="N8">
        <v>3.8770899999999997E-2</v>
      </c>
      <c r="O8">
        <v>0.17800708900000001</v>
      </c>
    </row>
    <row r="9" spans="1:15" x14ac:dyDescent="0.25">
      <c r="A9" t="s">
        <v>10</v>
      </c>
      <c r="B9">
        <f>SUMIFS('donors.recip.years'!C$2:C$273,'donors.recip.years'!$A$2:$A$273,'Figure 2 - Donors'!$A9)</f>
        <v>15.267019530000001</v>
      </c>
      <c r="C9">
        <f>SUMIFS('donors.recip.years'!D$2:D$273,'donors.recip.years'!$A$2:$A$273,'Figure 2 - Donors'!$A9)</f>
        <v>5.6272948185000011</v>
      </c>
      <c r="D9">
        <f>SUMIFS('donors.recip.years'!E$2:E$273,'donors.recip.years'!$A$2:$A$273,'Figure 2 - Donors'!$A9)</f>
        <v>18.617546337899999</v>
      </c>
      <c r="E9">
        <f>SUMIFS('donors.recip.years'!F$2:F$273,'donors.recip.years'!$A$2:$A$273,'Figure 2 - Donors'!$A9)</f>
        <v>5.7059513748300006</v>
      </c>
      <c r="F9">
        <f>SUMIFS('donors.recip.years'!G$2:G$273,'donors.recip.years'!$A$2:$A$273,'Figure 2 - Donors'!$A9)</f>
        <v>4.2146237319999997</v>
      </c>
      <c r="G9">
        <f t="shared" si="0"/>
        <v>49.432435793229999</v>
      </c>
      <c r="I9" t="s">
        <v>54</v>
      </c>
      <c r="J9">
        <v>0</v>
      </c>
      <c r="K9">
        <v>0</v>
      </c>
      <c r="L9">
        <v>0</v>
      </c>
      <c r="M9">
        <v>0</v>
      </c>
      <c r="N9">
        <v>0.2256224</v>
      </c>
      <c r="O9">
        <v>0.2256224</v>
      </c>
    </row>
    <row r="10" spans="1:15" x14ac:dyDescent="0.25">
      <c r="A10" t="s">
        <v>11</v>
      </c>
      <c r="B10">
        <f>SUMIFS('donors.recip.years'!C$2:C$273,'donors.recip.years'!$A$2:$A$273,'Figure 2 - Donors'!$A10)</f>
        <v>15.05335665</v>
      </c>
      <c r="C10">
        <f>SUMIFS('donors.recip.years'!D$2:D$273,'donors.recip.years'!$A$2:$A$273,'Figure 2 - Donors'!$A10)</f>
        <v>15.410340959999999</v>
      </c>
      <c r="D10">
        <f>SUMIFS('donors.recip.years'!E$2:E$273,'donors.recip.years'!$A$2:$A$273,'Figure 2 - Donors'!$A10)</f>
        <v>22.722102617999997</v>
      </c>
      <c r="E10">
        <f>SUMIFS('donors.recip.years'!F$2:F$273,'donors.recip.years'!$A$2:$A$273,'Figure 2 - Donors'!$A10)</f>
        <v>16.447282355000002</v>
      </c>
      <c r="F10">
        <f>SUMIFS('donors.recip.years'!G$2:G$273,'donors.recip.years'!$A$2:$A$273,'Figure 2 - Donors'!$A10)</f>
        <v>19.453553715999998</v>
      </c>
      <c r="G10">
        <f t="shared" si="0"/>
        <v>89.086636298999991</v>
      </c>
      <c r="I10" t="s">
        <v>76</v>
      </c>
      <c r="J10">
        <v>0</v>
      </c>
      <c r="K10">
        <v>6.4097109999999994E-3</v>
      </c>
      <c r="L10">
        <v>4.8607775999999998E-2</v>
      </c>
      <c r="M10">
        <v>0.11960581000000001</v>
      </c>
      <c r="N10">
        <v>0.11073377</v>
      </c>
      <c r="O10">
        <v>0.28535706700000002</v>
      </c>
    </row>
    <row r="11" spans="1:15" x14ac:dyDescent="0.25">
      <c r="A11" t="s">
        <v>12</v>
      </c>
      <c r="B11">
        <f>SUMIFS('donors.recip.years'!C$2:C$273,'donors.recip.years'!$A$2:$A$273,'Figure 2 - Donors'!$A11)</f>
        <v>34.430783822999999</v>
      </c>
      <c r="C11">
        <f>SUMIFS('donors.recip.years'!D$2:D$273,'donors.recip.years'!$A$2:$A$273,'Figure 2 - Donors'!$A11)</f>
        <v>43.69951777</v>
      </c>
      <c r="D11">
        <f>SUMIFS('donors.recip.years'!E$2:E$273,'donors.recip.years'!$A$2:$A$273,'Figure 2 - Donors'!$A11)</f>
        <v>51.357368696000002</v>
      </c>
      <c r="E11">
        <f>SUMIFS('donors.recip.years'!F$2:F$273,'donors.recip.years'!$A$2:$A$273,'Figure 2 - Donors'!$A11)</f>
        <v>46.038901431999996</v>
      </c>
      <c r="F11">
        <f>SUMIFS('donors.recip.years'!G$2:G$273,'donors.recip.years'!$A$2:$A$273,'Figure 2 - Donors'!$A11)</f>
        <v>50.204501139999998</v>
      </c>
      <c r="G11">
        <f t="shared" si="0"/>
        <v>225.73107286099997</v>
      </c>
      <c r="I11" t="s">
        <v>79</v>
      </c>
      <c r="J11">
        <v>3.9535569999999999E-2</v>
      </c>
      <c r="K11">
        <v>1.111997E-2</v>
      </c>
      <c r="L11">
        <v>1.0146107E-2</v>
      </c>
      <c r="M11">
        <v>0.16332417999999999</v>
      </c>
      <c r="N11">
        <v>6.2437520000000003E-2</v>
      </c>
      <c r="O11">
        <v>0.28656334700000002</v>
      </c>
    </row>
    <row r="12" spans="1:15" x14ac:dyDescent="0.25">
      <c r="A12" t="s">
        <v>13</v>
      </c>
      <c r="B12">
        <f>SUMIFS('donors.recip.years'!C$2:C$273,'donors.recip.years'!$A$2:$A$273,'Figure 2 - Donors'!$A12)</f>
        <v>110.89131460099999</v>
      </c>
      <c r="C12">
        <f>SUMIFS('donors.recip.years'!D$2:D$273,'donors.recip.years'!$A$2:$A$273,'Figure 2 - Donors'!$A12)</f>
        <v>114.060400629</v>
      </c>
      <c r="D12">
        <f>SUMIFS('donors.recip.years'!E$2:E$273,'donors.recip.years'!$A$2:$A$273,'Figure 2 - Donors'!$A12)</f>
        <v>107.32270308</v>
      </c>
      <c r="E12">
        <f>SUMIFS('donors.recip.years'!F$2:F$273,'donors.recip.years'!$A$2:$A$273,'Figure 2 - Donors'!$A12)</f>
        <v>125.21228367000001</v>
      </c>
      <c r="F12">
        <f>SUMIFS('donors.recip.years'!G$2:G$273,'donors.recip.years'!$A$2:$A$273,'Figure 2 - Donors'!$A12)</f>
        <v>116.38914708600001</v>
      </c>
      <c r="G12">
        <f t="shared" si="0"/>
        <v>573.875849066</v>
      </c>
      <c r="I12" t="s">
        <v>83</v>
      </c>
      <c r="J12">
        <v>0.1037246</v>
      </c>
      <c r="K12">
        <v>3.7993800000000001E-2</v>
      </c>
      <c r="L12">
        <v>0.1170326</v>
      </c>
      <c r="M12">
        <v>5.9011000000000001E-2</v>
      </c>
      <c r="N12">
        <v>6.1743300000000001E-2</v>
      </c>
      <c r="O12">
        <v>0.37950529999999999</v>
      </c>
    </row>
    <row r="13" spans="1:15" x14ac:dyDescent="0.25">
      <c r="A13" t="s">
        <v>14</v>
      </c>
      <c r="B13">
        <f>SUMIFS('donors.recip.years'!C$2:C$273,'donors.recip.years'!$A$2:$A$273,'Figure 2 - Donors'!$A13)</f>
        <v>48.140373559999993</v>
      </c>
      <c r="C13">
        <f>SUMIFS('donors.recip.years'!D$2:D$273,'donors.recip.years'!$A$2:$A$273,'Figure 2 - Donors'!$A13)</f>
        <v>48.014897637899999</v>
      </c>
      <c r="D13">
        <f>SUMIFS('donors.recip.years'!E$2:E$273,'donors.recip.years'!$A$2:$A$273,'Figure 2 - Donors'!$A13)</f>
        <v>54.725309300100008</v>
      </c>
      <c r="E13">
        <f>SUMIFS('donors.recip.years'!F$2:F$273,'donors.recip.years'!$A$2:$A$273,'Figure 2 - Donors'!$A13)</f>
        <v>56.285229496322003</v>
      </c>
      <c r="F13">
        <f>SUMIFS('donors.recip.years'!G$2:G$273,'donors.recip.years'!$A$2:$A$273,'Figure 2 - Donors'!$A13)</f>
        <v>55.798056749899999</v>
      </c>
      <c r="G13">
        <f t="shared" si="0"/>
        <v>262.963866744222</v>
      </c>
      <c r="I13" t="s">
        <v>63</v>
      </c>
      <c r="J13">
        <v>9.6673900000000007E-2</v>
      </c>
      <c r="K13">
        <v>7.7440999999999996E-2</v>
      </c>
      <c r="L13">
        <v>1.26607E-2</v>
      </c>
      <c r="M13">
        <v>2.1091921999999999E-2</v>
      </c>
      <c r="N13">
        <v>0.28293820000000003</v>
      </c>
      <c r="O13">
        <v>0.49080572200000006</v>
      </c>
    </row>
    <row r="14" spans="1:15" x14ac:dyDescent="0.25">
      <c r="A14" t="s">
        <v>15</v>
      </c>
      <c r="B14">
        <f>SUMIFS('donors.recip.years'!C$2:C$273,'donors.recip.years'!$A$2:$A$273,'Figure 2 - Donors'!$A14)</f>
        <v>0</v>
      </c>
      <c r="C14">
        <f>SUMIFS('donors.recip.years'!D$2:D$273,'donors.recip.years'!$A$2:$A$273,'Figure 2 - Donors'!$A14)</f>
        <v>0</v>
      </c>
      <c r="D14">
        <f>SUMIFS('donors.recip.years'!E$2:E$273,'donors.recip.years'!$A$2:$A$273,'Figure 2 - Donors'!$A14)</f>
        <v>26.381079</v>
      </c>
      <c r="E14">
        <f>SUMIFS('donors.recip.years'!F$2:F$273,'donors.recip.years'!$A$2:$A$273,'Figure 2 - Donors'!$A14)</f>
        <v>34.592089999999999</v>
      </c>
      <c r="F14">
        <f>SUMIFS('donors.recip.years'!G$2:G$273,'donors.recip.years'!$A$2:$A$273,'Figure 2 - Donors'!$A14)</f>
        <v>39.035278000000005</v>
      </c>
      <c r="G14">
        <f t="shared" si="0"/>
        <v>100.008447</v>
      </c>
      <c r="I14" t="s">
        <v>27</v>
      </c>
      <c r="J14">
        <v>0.14056170000000001</v>
      </c>
      <c r="K14">
        <v>7.4249139999999991E-2</v>
      </c>
      <c r="L14">
        <v>9.4972840000000003E-2</v>
      </c>
      <c r="M14">
        <v>0.14634725999999998</v>
      </c>
      <c r="N14">
        <v>5.2511700000000001E-2</v>
      </c>
      <c r="O14">
        <v>0.50864264000000003</v>
      </c>
    </row>
    <row r="15" spans="1:15" x14ac:dyDescent="0.25">
      <c r="A15" t="s">
        <v>16</v>
      </c>
      <c r="B15">
        <f>SUMIFS('donors.recip.years'!C$2:C$273,'donors.recip.years'!$A$2:$A$273,'Figure 2 - Donors'!$A15)</f>
        <v>20.508746420000001</v>
      </c>
      <c r="C15">
        <f>SUMIFS('donors.recip.years'!D$2:D$273,'donors.recip.years'!$A$2:$A$273,'Figure 2 - Donors'!$A15)</f>
        <v>1.91931216</v>
      </c>
      <c r="D15">
        <f>SUMIFS('donors.recip.years'!E$2:E$273,'donors.recip.years'!$A$2:$A$273,'Figure 2 - Donors'!$A15)</f>
        <v>9.4008570779999996</v>
      </c>
      <c r="E15">
        <f>SUMIFS('donors.recip.years'!F$2:F$273,'donors.recip.years'!$A$2:$A$273,'Figure 2 - Donors'!$A15)</f>
        <v>7.0937864009999991</v>
      </c>
      <c r="F15">
        <f>SUMIFS('donors.recip.years'!G$2:G$273,'donors.recip.years'!$A$2:$A$273,'Figure 2 - Donors'!$A15)</f>
        <v>11.123264803000001</v>
      </c>
      <c r="G15">
        <f t="shared" si="0"/>
        <v>50.045966862</v>
      </c>
      <c r="I15" t="s">
        <v>77</v>
      </c>
      <c r="J15">
        <v>0</v>
      </c>
      <c r="K15">
        <v>0</v>
      </c>
      <c r="L15">
        <v>0</v>
      </c>
      <c r="M15">
        <v>0</v>
      </c>
      <c r="N15">
        <v>0.56784453000000001</v>
      </c>
      <c r="O15">
        <v>0.56784453000000001</v>
      </c>
    </row>
    <row r="16" spans="1:15" x14ac:dyDescent="0.25">
      <c r="A16" t="s">
        <v>17</v>
      </c>
      <c r="B16">
        <f>SUMIFS('donors.recip.years'!C$2:C$273,'donors.recip.years'!$A$2:$A$273,'Figure 2 - Donors'!$A16)</f>
        <v>0</v>
      </c>
      <c r="C16">
        <f>SUMIFS('donors.recip.years'!D$2:D$273,'donors.recip.years'!$A$2:$A$273,'Figure 2 - Donors'!$A16)</f>
        <v>0</v>
      </c>
      <c r="D16">
        <f>SUMIFS('donors.recip.years'!E$2:E$273,'donors.recip.years'!$A$2:$A$273,'Figure 2 - Donors'!$A16)</f>
        <v>21.345683470000001</v>
      </c>
      <c r="E16">
        <f>SUMIFS('donors.recip.years'!F$2:F$273,'donors.recip.years'!$A$2:$A$273,'Figure 2 - Donors'!$A16)</f>
        <v>16.810242200000001</v>
      </c>
      <c r="F16">
        <f>SUMIFS('donors.recip.years'!G$2:G$273,'donors.recip.years'!$A$2:$A$273,'Figure 2 - Donors'!$A16)</f>
        <v>13.130214820000001</v>
      </c>
      <c r="G16">
        <f t="shared" si="0"/>
        <v>51.286140490000001</v>
      </c>
      <c r="I16" t="s">
        <v>66</v>
      </c>
      <c r="J16">
        <v>0</v>
      </c>
      <c r="K16">
        <v>0</v>
      </c>
      <c r="L16">
        <v>0</v>
      </c>
      <c r="M16">
        <v>0.61499999999999999</v>
      </c>
      <c r="N16">
        <v>0.5580562</v>
      </c>
      <c r="O16">
        <v>1.1730562</v>
      </c>
    </row>
    <row r="17" spans="1:15" x14ac:dyDescent="0.25">
      <c r="A17" t="s">
        <v>18</v>
      </c>
      <c r="B17">
        <f>SUMIFS('donors.recip.years'!C$2:C$273,'donors.recip.years'!$A$2:$A$273,'Figure 2 - Donors'!$A17)</f>
        <v>0</v>
      </c>
      <c r="C17">
        <f>SUMIFS('donors.recip.years'!D$2:D$273,'donors.recip.years'!$A$2:$A$273,'Figure 2 - Donors'!$A17)</f>
        <v>0</v>
      </c>
      <c r="D17">
        <f>SUMIFS('donors.recip.years'!E$2:E$273,'donors.recip.years'!$A$2:$A$273,'Figure 2 - Donors'!$A17)</f>
        <v>0</v>
      </c>
      <c r="E17">
        <f>SUMIFS('donors.recip.years'!F$2:F$273,'donors.recip.years'!$A$2:$A$273,'Figure 2 - Donors'!$A17)</f>
        <v>7.4999999999999997E-2</v>
      </c>
      <c r="F17">
        <f>SUMIFS('donors.recip.years'!G$2:G$273,'donors.recip.years'!$A$2:$A$273,'Figure 2 - Donors'!$A17)</f>
        <v>1.1357164</v>
      </c>
      <c r="G17">
        <f t="shared" si="0"/>
        <v>1.2107163999999999</v>
      </c>
      <c r="I17" t="s">
        <v>18</v>
      </c>
      <c r="J17">
        <v>0</v>
      </c>
      <c r="K17">
        <v>0</v>
      </c>
      <c r="L17">
        <v>0</v>
      </c>
      <c r="M17">
        <v>7.4999999999999997E-2</v>
      </c>
      <c r="N17">
        <v>1.1357164</v>
      </c>
      <c r="O17">
        <v>1.2107163999999999</v>
      </c>
    </row>
    <row r="18" spans="1:15" x14ac:dyDescent="0.25">
      <c r="A18" t="s">
        <v>19</v>
      </c>
      <c r="B18">
        <f>SUMIFS('donors.recip.years'!C$2:C$273,'donors.recip.years'!$A$2:$A$273,'Figure 2 - Donors'!$A18)</f>
        <v>6.5460200000000004</v>
      </c>
      <c r="C18">
        <f>SUMIFS('donors.recip.years'!D$2:D$273,'donors.recip.years'!$A$2:$A$273,'Figure 2 - Donors'!$A18)</f>
        <v>2.0887082000000001</v>
      </c>
      <c r="D18">
        <f>SUMIFS('donors.recip.years'!E$2:E$273,'donors.recip.years'!$A$2:$A$273,'Figure 2 - Donors'!$A18)</f>
        <v>16.686941999999998</v>
      </c>
      <c r="E18">
        <f>SUMIFS('donors.recip.years'!F$2:F$273,'donors.recip.years'!$A$2:$A$273,'Figure 2 - Donors'!$A18)</f>
        <v>17.094369</v>
      </c>
      <c r="F18">
        <f>SUMIFS('donors.recip.years'!G$2:G$273,'donors.recip.years'!$A$2:$A$273,'Figure 2 - Donors'!$A18)</f>
        <v>0</v>
      </c>
      <c r="G18">
        <f t="shared" si="0"/>
        <v>42.4160392</v>
      </c>
      <c r="I18" t="s">
        <v>74</v>
      </c>
      <c r="J18">
        <v>0</v>
      </c>
      <c r="K18">
        <v>0</v>
      </c>
      <c r="L18">
        <v>0</v>
      </c>
      <c r="M18">
        <v>0</v>
      </c>
      <c r="N18">
        <v>1.2414000000000001</v>
      </c>
      <c r="O18">
        <v>1.2414000000000001</v>
      </c>
    </row>
    <row r="19" spans="1:15" x14ac:dyDescent="0.25">
      <c r="A19" t="s">
        <v>20</v>
      </c>
      <c r="B19">
        <f>SUMIFS('donors.recip.years'!C$2:C$273,'donors.recip.years'!$A$2:$A$273,'Figure 2 - Donors'!$A19)</f>
        <v>5.5364382000000001</v>
      </c>
      <c r="C19">
        <f>SUMIFS('donors.recip.years'!D$2:D$273,'donors.recip.years'!$A$2:$A$273,'Figure 2 - Donors'!$A19)</f>
        <v>6.761414499999999</v>
      </c>
      <c r="D19">
        <f>SUMIFS('donors.recip.years'!E$2:E$273,'donors.recip.years'!$A$2:$A$273,'Figure 2 - Donors'!$A19)</f>
        <v>7.3551067000000003</v>
      </c>
      <c r="E19">
        <f>SUMIFS('donors.recip.years'!F$2:F$273,'donors.recip.years'!$A$2:$A$273,'Figure 2 - Donors'!$A19)</f>
        <v>9.724590000000001</v>
      </c>
      <c r="F19">
        <f>SUMIFS('donors.recip.years'!G$2:G$273,'donors.recip.years'!$A$2:$A$273,'Figure 2 - Donors'!$A19)</f>
        <v>8.6633914000000001</v>
      </c>
      <c r="G19">
        <f t="shared" si="0"/>
        <v>38.040940800000001</v>
      </c>
      <c r="I19" t="s">
        <v>88</v>
      </c>
      <c r="J19">
        <v>0.22207480000000002</v>
      </c>
      <c r="K19">
        <v>0.1791305</v>
      </c>
      <c r="L19">
        <v>0.31646660000000004</v>
      </c>
      <c r="M19">
        <v>0.29404409999999997</v>
      </c>
      <c r="N19">
        <v>0.26980870000000001</v>
      </c>
      <c r="O19">
        <v>1.2815247000000001</v>
      </c>
    </row>
    <row r="20" spans="1:15" x14ac:dyDescent="0.25">
      <c r="A20" t="s">
        <v>21</v>
      </c>
      <c r="B20">
        <f>SUMIFS('donors.recip.years'!C$2:C$273,'donors.recip.years'!$A$2:$A$273,'Figure 2 - Donors'!$A20)</f>
        <v>0</v>
      </c>
      <c r="C20">
        <f>SUMIFS('donors.recip.years'!D$2:D$273,'donors.recip.years'!$A$2:$A$273,'Figure 2 - Donors'!$A20)</f>
        <v>0</v>
      </c>
      <c r="D20">
        <f>SUMIFS('donors.recip.years'!E$2:E$273,'donors.recip.years'!$A$2:$A$273,'Figure 2 - Donors'!$A20)</f>
        <v>3.9037400000000002E-3</v>
      </c>
      <c r="E20">
        <f>SUMIFS('donors.recip.years'!F$2:F$273,'donors.recip.years'!$A$2:$A$273,'Figure 2 - Donors'!$A20)</f>
        <v>0</v>
      </c>
      <c r="F20">
        <f>SUMIFS('donors.recip.years'!G$2:G$273,'donors.recip.years'!$A$2:$A$273,'Figure 2 - Donors'!$A20)</f>
        <v>0</v>
      </c>
      <c r="G20">
        <f t="shared" si="0"/>
        <v>3.9037400000000002E-3</v>
      </c>
      <c r="I20" t="s">
        <v>102</v>
      </c>
      <c r="J20">
        <v>0</v>
      </c>
      <c r="K20">
        <v>1.2195625999999999</v>
      </c>
      <c r="L20">
        <v>6.3272999999999996E-2</v>
      </c>
      <c r="M20">
        <v>0</v>
      </c>
      <c r="N20">
        <v>0.30049480000000001</v>
      </c>
      <c r="O20">
        <v>1.5833303999999999</v>
      </c>
    </row>
    <row r="21" spans="1:15" x14ac:dyDescent="0.25">
      <c r="A21" t="s">
        <v>22</v>
      </c>
      <c r="B21">
        <f>SUMIFS('donors.recip.years'!C$2:C$273,'donors.recip.years'!$A$2:$A$273,'Figure 2 - Donors'!$A21)</f>
        <v>0.92465419000000004</v>
      </c>
      <c r="C21">
        <f>SUMIFS('donors.recip.years'!D$2:D$273,'donors.recip.years'!$A$2:$A$273,'Figure 2 - Donors'!$A21)</f>
        <v>1.36534084</v>
      </c>
      <c r="D21">
        <f>SUMIFS('donors.recip.years'!E$2:E$273,'donors.recip.years'!$A$2:$A$273,'Figure 2 - Donors'!$A21)</f>
        <v>2.1290014199999998</v>
      </c>
      <c r="E21">
        <f>SUMIFS('donors.recip.years'!F$2:F$273,'donors.recip.years'!$A$2:$A$273,'Figure 2 - Donors'!$A21)</f>
        <v>1.9788730889999999</v>
      </c>
      <c r="F21">
        <f>SUMIFS('donors.recip.years'!G$2:G$273,'donors.recip.years'!$A$2:$A$273,'Figure 2 - Donors'!$A21)</f>
        <v>2.6695804895999999</v>
      </c>
      <c r="G21">
        <f t="shared" si="0"/>
        <v>9.0674500285999997</v>
      </c>
      <c r="I21" t="s">
        <v>73</v>
      </c>
      <c r="J21">
        <v>0</v>
      </c>
      <c r="K21">
        <v>0</v>
      </c>
      <c r="L21">
        <v>0</v>
      </c>
      <c r="M21">
        <v>0.745</v>
      </c>
      <c r="N21">
        <v>1.0684624</v>
      </c>
      <c r="O21">
        <v>1.8134624000000001</v>
      </c>
    </row>
    <row r="22" spans="1:15" x14ac:dyDescent="0.25">
      <c r="A22" t="s">
        <v>23</v>
      </c>
      <c r="B22">
        <f>SUMIFS('donors.recip.years'!C$2:C$273,'donors.recip.years'!$A$2:$A$273,'Figure 2 - Donors'!$A22)</f>
        <v>0</v>
      </c>
      <c r="C22">
        <f>SUMIFS('donors.recip.years'!D$2:D$273,'donors.recip.years'!$A$2:$A$273,'Figure 2 - Donors'!$A22)</f>
        <v>0</v>
      </c>
      <c r="D22">
        <f>SUMIFS('donors.recip.years'!E$2:E$273,'donors.recip.years'!$A$2:$A$273,'Figure 2 - Donors'!$A22)</f>
        <v>2.1340840000000001</v>
      </c>
      <c r="E22">
        <f>SUMIFS('donors.recip.years'!F$2:F$273,'donors.recip.years'!$A$2:$A$273,'Figure 2 - Donors'!$A22)</f>
        <v>6.6666600000000006E-2</v>
      </c>
      <c r="F22">
        <f>SUMIFS('donors.recip.years'!G$2:G$273,'donors.recip.years'!$A$2:$A$273,'Figure 2 - Donors'!$A22)</f>
        <v>0</v>
      </c>
      <c r="G22">
        <f t="shared" si="0"/>
        <v>2.2007506000000001</v>
      </c>
      <c r="I22" t="s">
        <v>90</v>
      </c>
      <c r="J22">
        <v>0.69723572389999999</v>
      </c>
      <c r="K22">
        <v>2.1467001999999999E-2</v>
      </c>
      <c r="L22">
        <v>2.1768900000000001E-2</v>
      </c>
      <c r="M22">
        <v>0.23955899999999999</v>
      </c>
      <c r="N22">
        <v>1.014373</v>
      </c>
      <c r="O22">
        <v>1.9944036259</v>
      </c>
    </row>
    <row r="23" spans="1:15" x14ac:dyDescent="0.25">
      <c r="A23" t="s">
        <v>24</v>
      </c>
      <c r="B23">
        <f>SUMIFS('donors.recip.years'!C$2:C$273,'donors.recip.years'!$A$2:$A$273,'Figure 2 - Donors'!$A23)</f>
        <v>116.31841038190001</v>
      </c>
      <c r="C23">
        <f>SUMIFS('donors.recip.years'!D$2:D$273,'donors.recip.years'!$A$2:$A$273,'Figure 2 - Donors'!$A23)</f>
        <v>101.28913413299999</v>
      </c>
      <c r="D23">
        <f>SUMIFS('donors.recip.years'!E$2:E$273,'donors.recip.years'!$A$2:$A$273,'Figure 2 - Donors'!$A23)</f>
        <v>114.825111631</v>
      </c>
      <c r="E23">
        <f>SUMIFS('donors.recip.years'!F$2:F$273,'donors.recip.years'!$A$2:$A$273,'Figure 2 - Donors'!$A23)</f>
        <v>106.93667072000001</v>
      </c>
      <c r="F23">
        <f>SUMIFS('donors.recip.years'!G$2:G$273,'donors.recip.years'!$A$2:$A$273,'Figure 2 - Donors'!$A23)</f>
        <v>107.83060498</v>
      </c>
      <c r="G23">
        <f t="shared" si="0"/>
        <v>547.19993184589998</v>
      </c>
      <c r="I23" t="s">
        <v>23</v>
      </c>
      <c r="J23">
        <v>0</v>
      </c>
      <c r="K23">
        <v>0</v>
      </c>
      <c r="L23">
        <v>2.1340840000000001</v>
      </c>
      <c r="M23">
        <v>6.6666600000000006E-2</v>
      </c>
      <c r="N23">
        <v>0</v>
      </c>
      <c r="O23">
        <v>2.2007506000000001</v>
      </c>
    </row>
    <row r="24" spans="1:15" x14ac:dyDescent="0.25">
      <c r="A24" t="s">
        <v>25</v>
      </c>
      <c r="B24">
        <f>SUMIFS('donors.recip.years'!C$2:C$273,'donors.recip.years'!$A$2:$A$273,'Figure 2 - Donors'!$A24)</f>
        <v>0</v>
      </c>
      <c r="C24">
        <f>SUMIFS('donors.recip.years'!D$2:D$273,'donors.recip.years'!$A$2:$A$273,'Figure 2 - Donors'!$A24)</f>
        <v>0</v>
      </c>
      <c r="D24">
        <f>SUMIFS('donors.recip.years'!E$2:E$273,'donors.recip.years'!$A$2:$A$273,'Figure 2 - Donors'!$A24)</f>
        <v>0.59768900000000003</v>
      </c>
      <c r="E24">
        <f>SUMIFS('donors.recip.years'!F$2:F$273,'donors.recip.years'!$A$2:$A$273,'Figure 2 - Donors'!$A24)</f>
        <v>1.4457689999999999</v>
      </c>
      <c r="F24">
        <f>SUMIFS('donors.recip.years'!G$2:G$273,'donors.recip.years'!$A$2:$A$273,'Figure 2 - Donors'!$A24)</f>
        <v>5.6474530999999999</v>
      </c>
      <c r="G24">
        <f t="shared" si="0"/>
        <v>7.6909110999999992</v>
      </c>
      <c r="I24" t="s">
        <v>37</v>
      </c>
      <c r="J24">
        <v>6.2992800000000002E-2</v>
      </c>
      <c r="K24">
        <v>0.46955599999999997</v>
      </c>
      <c r="L24">
        <v>1.0997399999999999</v>
      </c>
      <c r="M24">
        <v>1.0318700000000001</v>
      </c>
      <c r="N24">
        <v>8.7899199999999997E-2</v>
      </c>
      <c r="O24">
        <v>2.7520579999999999</v>
      </c>
    </row>
    <row r="25" spans="1:15" x14ac:dyDescent="0.25">
      <c r="A25" t="s">
        <v>26</v>
      </c>
      <c r="B25">
        <f>SUMIFS('donors.recip.years'!C$2:C$273,'donors.recip.years'!$A$2:$A$273,'Figure 2 - Donors'!$A25)</f>
        <v>362.72194173470001</v>
      </c>
      <c r="C25">
        <f>SUMIFS('donors.recip.years'!D$2:D$273,'donors.recip.years'!$A$2:$A$273,'Figure 2 - Donors'!$A25)</f>
        <v>387.20160192920002</v>
      </c>
      <c r="D25">
        <f>SUMIFS('donors.recip.years'!E$2:E$273,'donors.recip.years'!$A$2:$A$273,'Figure 2 - Donors'!$A25)</f>
        <v>401.84553477899999</v>
      </c>
      <c r="E25">
        <f>SUMIFS('donors.recip.years'!F$2:F$273,'donors.recip.years'!$A$2:$A$273,'Figure 2 - Donors'!$A25)</f>
        <v>266.9326972874</v>
      </c>
      <c r="F25">
        <f>SUMIFS('donors.recip.years'!G$2:G$273,'donors.recip.years'!$A$2:$A$273,'Figure 2 - Donors'!$A25)</f>
        <v>356.36989449600003</v>
      </c>
      <c r="G25">
        <f t="shared" si="0"/>
        <v>1775.0716702263003</v>
      </c>
      <c r="I25" t="s">
        <v>41</v>
      </c>
      <c r="J25">
        <v>0</v>
      </c>
      <c r="K25">
        <v>0</v>
      </c>
      <c r="L25">
        <v>0.58805499999999999</v>
      </c>
      <c r="M25">
        <v>1.5325191999999999</v>
      </c>
      <c r="N25">
        <v>1.305774</v>
      </c>
      <c r="O25">
        <v>3.4263482000000001</v>
      </c>
    </row>
    <row r="26" spans="1:15" x14ac:dyDescent="0.25">
      <c r="A26" t="s">
        <v>27</v>
      </c>
      <c r="B26">
        <f>SUMIFS('donors.recip.years'!C$2:C$273,'donors.recip.years'!$A$2:$A$273,'Figure 2 - Donors'!$A26)</f>
        <v>0.14056170000000001</v>
      </c>
      <c r="C26">
        <f>SUMIFS('donors.recip.years'!D$2:D$273,'donors.recip.years'!$A$2:$A$273,'Figure 2 - Donors'!$A26)</f>
        <v>7.4249139999999991E-2</v>
      </c>
      <c r="D26">
        <f>SUMIFS('donors.recip.years'!E$2:E$273,'donors.recip.years'!$A$2:$A$273,'Figure 2 - Donors'!$A26)</f>
        <v>9.4972840000000003E-2</v>
      </c>
      <c r="E26">
        <f>SUMIFS('donors.recip.years'!F$2:F$273,'donors.recip.years'!$A$2:$A$273,'Figure 2 - Donors'!$A26)</f>
        <v>0.14634725999999998</v>
      </c>
      <c r="F26">
        <f>SUMIFS('donors.recip.years'!G$2:G$273,'donors.recip.years'!$A$2:$A$273,'Figure 2 - Donors'!$A26)</f>
        <v>5.2511700000000001E-2</v>
      </c>
      <c r="G26">
        <f t="shared" si="0"/>
        <v>0.50864264000000003</v>
      </c>
      <c r="I26" t="s">
        <v>62</v>
      </c>
      <c r="J26">
        <v>0</v>
      </c>
      <c r="K26">
        <v>0</v>
      </c>
      <c r="L26">
        <v>0</v>
      </c>
      <c r="M26">
        <v>3.5406599999999999</v>
      </c>
      <c r="N26">
        <v>0</v>
      </c>
      <c r="O26">
        <v>3.5406599999999999</v>
      </c>
    </row>
    <row r="27" spans="1:15" x14ac:dyDescent="0.25">
      <c r="A27" t="s">
        <v>28</v>
      </c>
      <c r="B27">
        <f>SUMIFS('donors.recip.years'!C$2:C$273,'donors.recip.years'!$A$2:$A$273,'Figure 2 - Donors'!$A27)</f>
        <v>58.247945682000001</v>
      </c>
      <c r="C27">
        <f>SUMIFS('donors.recip.years'!D$2:D$273,'donors.recip.years'!$A$2:$A$273,'Figure 2 - Donors'!$A27)</f>
        <v>34.457076862999998</v>
      </c>
      <c r="D27">
        <f>SUMIFS('donors.recip.years'!E$2:E$273,'donors.recip.years'!$A$2:$A$273,'Figure 2 - Donors'!$A27)</f>
        <v>34.205391259999999</v>
      </c>
      <c r="E27">
        <f>SUMIFS('donors.recip.years'!F$2:F$273,'donors.recip.years'!$A$2:$A$273,'Figure 2 - Donors'!$A27)</f>
        <v>27.972018237</v>
      </c>
      <c r="F27">
        <f>SUMIFS('donors.recip.years'!G$2:G$273,'donors.recip.years'!$A$2:$A$273,'Figure 2 - Donors'!$A27)</f>
        <v>23.443527875999997</v>
      </c>
      <c r="G27">
        <f t="shared" si="0"/>
        <v>178.325959918</v>
      </c>
      <c r="I27" t="s">
        <v>9</v>
      </c>
      <c r="J27">
        <v>0.71966819999999998</v>
      </c>
      <c r="K27">
        <v>0.75195339999999999</v>
      </c>
      <c r="L27">
        <v>0.79521339999999996</v>
      </c>
      <c r="M27">
        <v>0.5841269</v>
      </c>
      <c r="N27">
        <v>0.97858094000000007</v>
      </c>
      <c r="O27">
        <v>3.8295428399999998</v>
      </c>
    </row>
    <row r="28" spans="1:15" x14ac:dyDescent="0.25">
      <c r="A28" t="s">
        <v>29</v>
      </c>
      <c r="B28">
        <f>SUMIFS('donors.recip.years'!C$2:C$273,'donors.recip.years'!$A$2:$A$273,'Figure 2 - Donors'!$A28)</f>
        <v>0</v>
      </c>
      <c r="C28">
        <f>SUMIFS('donors.recip.years'!D$2:D$273,'donors.recip.years'!$A$2:$A$273,'Figure 2 - Donors'!$A28)</f>
        <v>0</v>
      </c>
      <c r="D28">
        <f>SUMIFS('donors.recip.years'!E$2:E$273,'donors.recip.years'!$A$2:$A$273,'Figure 2 - Donors'!$A28)</f>
        <v>0</v>
      </c>
      <c r="E28">
        <f>SUMIFS('donors.recip.years'!F$2:F$273,'donors.recip.years'!$A$2:$A$273,'Figure 2 - Donors'!$A28)</f>
        <v>2.0418782000000002</v>
      </c>
      <c r="F28">
        <f>SUMIFS('donors.recip.years'!G$2:G$273,'donors.recip.years'!$A$2:$A$273,'Figure 2 - Donors'!$A28)</f>
        <v>2.39351789</v>
      </c>
      <c r="G28">
        <f t="shared" si="0"/>
        <v>4.4353960900000002</v>
      </c>
      <c r="I28" t="s">
        <v>64</v>
      </c>
      <c r="J28">
        <v>0</v>
      </c>
      <c r="K28">
        <v>0</v>
      </c>
      <c r="L28">
        <v>2.0487199999999999</v>
      </c>
      <c r="M28">
        <v>2</v>
      </c>
      <c r="N28">
        <v>0</v>
      </c>
      <c r="O28">
        <v>4.0487199999999994</v>
      </c>
    </row>
    <row r="29" spans="1:15" x14ac:dyDescent="0.25">
      <c r="A29" t="s">
        <v>30</v>
      </c>
      <c r="B29">
        <f>SUMIFS('donors.recip.years'!C$2:C$273,'donors.recip.years'!$A$2:$A$273,'Figure 2 - Donors'!$A29)</f>
        <v>0</v>
      </c>
      <c r="C29">
        <f>SUMIFS('donors.recip.years'!D$2:D$273,'donors.recip.years'!$A$2:$A$273,'Figure 2 - Donors'!$A29)</f>
        <v>0</v>
      </c>
      <c r="D29">
        <f>SUMIFS('donors.recip.years'!E$2:E$273,'donors.recip.years'!$A$2:$A$273,'Figure 2 - Donors'!$A29)</f>
        <v>13.439288599999999</v>
      </c>
      <c r="E29">
        <f>SUMIFS('donors.recip.years'!F$2:F$273,'donors.recip.years'!$A$2:$A$273,'Figure 2 - Donors'!$A29)</f>
        <v>10.397704000000001</v>
      </c>
      <c r="F29">
        <f>SUMIFS('donors.recip.years'!G$2:G$273,'donors.recip.years'!$A$2:$A$273,'Figure 2 - Donors'!$A29)</f>
        <v>10.09383249</v>
      </c>
      <c r="G29">
        <f t="shared" si="0"/>
        <v>33.930825089999999</v>
      </c>
      <c r="I29" t="s">
        <v>6</v>
      </c>
      <c r="J29">
        <v>4.8032779999999997E-2</v>
      </c>
      <c r="K29">
        <v>0.31370940000000003</v>
      </c>
      <c r="L29">
        <v>0.25992399999999999</v>
      </c>
      <c r="M29">
        <v>2.0814170999999999</v>
      </c>
      <c r="N29">
        <v>1.4268813</v>
      </c>
      <c r="O29">
        <v>4.1299645800000002</v>
      </c>
    </row>
    <row r="30" spans="1:15" x14ac:dyDescent="0.25">
      <c r="A30" t="s">
        <v>31</v>
      </c>
      <c r="B30">
        <f>SUMIFS('donors.recip.years'!C$2:C$273,'donors.recip.years'!$A$2:$A$273,'Figure 2 - Donors'!$A30)</f>
        <v>154.10719497600002</v>
      </c>
      <c r="C30">
        <f>SUMIFS('donors.recip.years'!D$2:D$273,'donors.recip.years'!$A$2:$A$273,'Figure 2 - Donors'!$A30)</f>
        <v>155.843011276</v>
      </c>
      <c r="D30">
        <f>SUMIFS('donors.recip.years'!E$2:E$273,'donors.recip.years'!$A$2:$A$273,'Figure 2 - Donors'!$A30)</f>
        <v>145.66191453499999</v>
      </c>
      <c r="E30">
        <f>SUMIFS('donors.recip.years'!F$2:F$273,'donors.recip.years'!$A$2:$A$273,'Figure 2 - Donors'!$A30)</f>
        <v>187.37747189199999</v>
      </c>
      <c r="F30">
        <f>SUMIFS('donors.recip.years'!G$2:G$273,'donors.recip.years'!$A$2:$A$273,'Figure 2 - Donors'!$A30)</f>
        <v>159.95909074190001</v>
      </c>
      <c r="G30">
        <f t="shared" si="0"/>
        <v>802.94868342090001</v>
      </c>
      <c r="I30" t="s">
        <v>61</v>
      </c>
      <c r="J30">
        <v>0.72941407000000003</v>
      </c>
      <c r="K30">
        <v>0.85216759999999991</v>
      </c>
      <c r="L30">
        <v>0.81458462999999992</v>
      </c>
      <c r="M30">
        <v>0.87679468499999991</v>
      </c>
      <c r="N30">
        <v>0.935642062</v>
      </c>
      <c r="O30">
        <v>4.2086030470000004</v>
      </c>
    </row>
    <row r="31" spans="1:15" x14ac:dyDescent="0.25">
      <c r="A31" t="s">
        <v>32</v>
      </c>
      <c r="B31">
        <f>SUMIFS('donors.recip.years'!C$2:C$273,'donors.recip.years'!$A$2:$A$273,'Figure 2 - Donors'!$A31)</f>
        <v>1.1316299999999999</v>
      </c>
      <c r="C31">
        <f>SUMIFS('donors.recip.years'!D$2:D$273,'donors.recip.years'!$A$2:$A$273,'Figure 2 - Donors'!$A31)</f>
        <v>0.4453722</v>
      </c>
      <c r="D31">
        <f>SUMIFS('donors.recip.years'!E$2:E$273,'donors.recip.years'!$A$2:$A$273,'Figure 2 - Donors'!$A31)</f>
        <v>1.2667820000000001</v>
      </c>
      <c r="E31">
        <f>SUMIFS('donors.recip.years'!F$2:F$273,'donors.recip.years'!$A$2:$A$273,'Figure 2 - Donors'!$A31)</f>
        <v>5.338139</v>
      </c>
      <c r="F31">
        <f>SUMIFS('donors.recip.years'!G$2:G$273,'donors.recip.years'!$A$2:$A$273,'Figure 2 - Donors'!$A31)</f>
        <v>9.6920622000000005</v>
      </c>
      <c r="G31">
        <f t="shared" si="0"/>
        <v>17.873985400000002</v>
      </c>
      <c r="I31" t="s">
        <v>29</v>
      </c>
      <c r="J31">
        <v>0</v>
      </c>
      <c r="K31">
        <v>0</v>
      </c>
      <c r="L31">
        <v>0</v>
      </c>
      <c r="M31">
        <v>2.0418782000000002</v>
      </c>
      <c r="N31">
        <v>2.39351789</v>
      </c>
      <c r="O31">
        <v>4.4353960900000002</v>
      </c>
    </row>
    <row r="32" spans="1:15" x14ac:dyDescent="0.25">
      <c r="A32" t="s">
        <v>33</v>
      </c>
      <c r="B32">
        <f>SUMIFS('donors.recip.years'!C$2:C$273,'donors.recip.years'!$A$2:$A$273,'Figure 2 - Donors'!$A32)</f>
        <v>171.72492718000001</v>
      </c>
      <c r="C32">
        <f>SUMIFS('donors.recip.years'!D$2:D$273,'donors.recip.years'!$A$2:$A$273,'Figure 2 - Donors'!$A32)</f>
        <v>176.29421438380001</v>
      </c>
      <c r="D32">
        <f>SUMIFS('donors.recip.years'!E$2:E$273,'donors.recip.years'!$A$2:$A$273,'Figure 2 - Donors'!$A32)</f>
        <v>239.91838738860002</v>
      </c>
      <c r="E32">
        <f>SUMIFS('donors.recip.years'!F$2:F$273,'donors.recip.years'!$A$2:$A$273,'Figure 2 - Donors'!$A32)</f>
        <v>189.19165887</v>
      </c>
      <c r="F32">
        <f>SUMIFS('donors.recip.years'!G$2:G$273,'donors.recip.years'!$A$2:$A$273,'Figure 2 - Donors'!$A32)</f>
        <v>198.25119019099998</v>
      </c>
      <c r="G32">
        <f t="shared" si="0"/>
        <v>975.38037801339999</v>
      </c>
      <c r="I32" t="s">
        <v>52</v>
      </c>
      <c r="J32">
        <v>0.52927588000000003</v>
      </c>
      <c r="K32">
        <v>0.75716329999999998</v>
      </c>
      <c r="L32">
        <v>0.98735100000000009</v>
      </c>
      <c r="M32">
        <v>2.1026989999999999</v>
      </c>
      <c r="N32">
        <v>0.39995301999999999</v>
      </c>
      <c r="O32">
        <v>4.7764422</v>
      </c>
    </row>
    <row r="33" spans="1:15" x14ac:dyDescent="0.25">
      <c r="A33" t="s">
        <v>34</v>
      </c>
      <c r="B33">
        <f>SUMIFS('donors.recip.years'!C$2:C$273,'donors.recip.years'!$A$2:$A$273,'Figure 2 - Donors'!$A33)</f>
        <v>135.6697949</v>
      </c>
      <c r="C33">
        <f>SUMIFS('donors.recip.years'!D$2:D$273,'donors.recip.years'!$A$2:$A$273,'Figure 2 - Donors'!$A33)</f>
        <v>107.357026199</v>
      </c>
      <c r="D33">
        <f>SUMIFS('donors.recip.years'!E$2:E$273,'donors.recip.years'!$A$2:$A$273,'Figure 2 - Donors'!$A33)</f>
        <v>78.400446299999999</v>
      </c>
      <c r="E33">
        <f>SUMIFS('donors.recip.years'!F$2:F$273,'donors.recip.years'!$A$2:$A$273,'Figure 2 - Donors'!$A33)</f>
        <v>82.421949999999995</v>
      </c>
      <c r="F33">
        <f>SUMIFS('donors.recip.years'!G$2:G$273,'donors.recip.years'!$A$2:$A$273,'Figure 2 - Donors'!$A33)</f>
        <v>131.36538229999999</v>
      </c>
      <c r="G33">
        <f t="shared" si="0"/>
        <v>535.21459969900002</v>
      </c>
      <c r="I33" t="s">
        <v>56</v>
      </c>
      <c r="J33">
        <v>0</v>
      </c>
      <c r="K33">
        <v>0</v>
      </c>
      <c r="L33">
        <v>1.9995510999999999</v>
      </c>
      <c r="M33">
        <v>2.8261669999999999</v>
      </c>
      <c r="N33">
        <v>4.91247E-2</v>
      </c>
      <c r="O33">
        <v>4.8748427999999997</v>
      </c>
    </row>
    <row r="34" spans="1:15" x14ac:dyDescent="0.25">
      <c r="A34" t="s">
        <v>35</v>
      </c>
      <c r="B34">
        <f>SUMIFS('donors.recip.years'!C$2:C$273,'donors.recip.years'!$A$2:$A$273,'Figure 2 - Donors'!$A34)</f>
        <v>14.251329000000002</v>
      </c>
      <c r="C34">
        <f>SUMIFS('donors.recip.years'!D$2:D$273,'donors.recip.years'!$A$2:$A$273,'Figure 2 - Donors'!$A34)</f>
        <v>16.951787599999999</v>
      </c>
      <c r="D34">
        <f>SUMIFS('donors.recip.years'!E$2:E$273,'donors.recip.years'!$A$2:$A$273,'Figure 2 - Donors'!$A34)</f>
        <v>13.5486321921036</v>
      </c>
      <c r="E34">
        <f>SUMIFS('donors.recip.years'!F$2:F$273,'donors.recip.years'!$A$2:$A$273,'Figure 2 - Donors'!$A34)</f>
        <v>12.12234949</v>
      </c>
      <c r="F34">
        <f>SUMIFS('donors.recip.years'!G$2:G$273,'donors.recip.years'!$A$2:$A$273,'Figure 2 - Donors'!$A34)</f>
        <v>8.12055784</v>
      </c>
      <c r="G34">
        <f t="shared" si="0"/>
        <v>64.994656122103592</v>
      </c>
      <c r="I34" t="s">
        <v>80</v>
      </c>
      <c r="J34">
        <v>1.2682599999999999</v>
      </c>
      <c r="K34">
        <v>0</v>
      </c>
      <c r="L34">
        <v>1.0243</v>
      </c>
      <c r="M34">
        <v>0</v>
      </c>
      <c r="N34">
        <v>2.690007</v>
      </c>
      <c r="O34">
        <v>4.9825669999999995</v>
      </c>
    </row>
    <row r="35" spans="1:15" x14ac:dyDescent="0.25">
      <c r="A35" t="s">
        <v>36</v>
      </c>
      <c r="B35">
        <f>SUMIFS('donors.recip.years'!C$2:C$273,'donors.recip.years'!$A$2:$A$273,'Figure 2 - Donors'!$A35)</f>
        <v>277.66779400000001</v>
      </c>
      <c r="C35">
        <f>SUMIFS('donors.recip.years'!D$2:D$273,'donors.recip.years'!$A$2:$A$273,'Figure 2 - Donors'!$A35)</f>
        <v>411.81307999999996</v>
      </c>
      <c r="D35">
        <f>SUMIFS('donors.recip.years'!E$2:E$273,'donors.recip.years'!$A$2:$A$273,'Figure 2 - Donors'!$A35)</f>
        <v>430.74585999999999</v>
      </c>
      <c r="E35">
        <f>SUMIFS('donors.recip.years'!F$2:F$273,'donors.recip.years'!$A$2:$A$273,'Figure 2 - Donors'!$A35)</f>
        <v>352.34324999999995</v>
      </c>
      <c r="F35">
        <f>SUMIFS('donors.recip.years'!G$2:G$273,'donors.recip.years'!$A$2:$A$273,'Figure 2 - Donors'!$A35)</f>
        <v>346.75363000000004</v>
      </c>
      <c r="G35">
        <f t="shared" si="0"/>
        <v>1819.3236139999999</v>
      </c>
      <c r="I35" t="s">
        <v>86</v>
      </c>
      <c r="J35">
        <v>0</v>
      </c>
      <c r="K35">
        <v>0</v>
      </c>
      <c r="L35">
        <v>0</v>
      </c>
      <c r="M35">
        <v>4.229724</v>
      </c>
      <c r="N35">
        <v>1.6144949999999998</v>
      </c>
      <c r="O35">
        <v>5.8442189999999998</v>
      </c>
    </row>
    <row r="36" spans="1:15" x14ac:dyDescent="0.25">
      <c r="A36" t="s">
        <v>37</v>
      </c>
      <c r="B36">
        <f>SUMIFS('donors.recip.years'!C$2:C$273,'donors.recip.years'!$A$2:$A$273,'Figure 2 - Donors'!$A36)</f>
        <v>6.2992800000000002E-2</v>
      </c>
      <c r="C36">
        <f>SUMIFS('donors.recip.years'!D$2:D$273,'donors.recip.years'!$A$2:$A$273,'Figure 2 - Donors'!$A36)</f>
        <v>0.46955599999999997</v>
      </c>
      <c r="D36">
        <f>SUMIFS('donors.recip.years'!E$2:E$273,'donors.recip.years'!$A$2:$A$273,'Figure 2 - Donors'!$A36)</f>
        <v>1.0997399999999999</v>
      </c>
      <c r="E36">
        <f>SUMIFS('donors.recip.years'!F$2:F$273,'donors.recip.years'!$A$2:$A$273,'Figure 2 - Donors'!$A36)</f>
        <v>1.0318700000000001</v>
      </c>
      <c r="F36">
        <f>SUMIFS('donors.recip.years'!G$2:G$273,'donors.recip.years'!$A$2:$A$273,'Figure 2 - Donors'!$A36)</f>
        <v>8.7899199999999997E-2</v>
      </c>
      <c r="G36">
        <f t="shared" ref="G36:G67" si="1">SUM(B36:F36)</f>
        <v>2.7520579999999999</v>
      </c>
      <c r="I36" t="s">
        <v>84</v>
      </c>
      <c r="J36">
        <v>0.55446400419999997</v>
      </c>
      <c r="K36">
        <v>1.0095258980000001</v>
      </c>
      <c r="L36">
        <v>1.245347126</v>
      </c>
      <c r="M36">
        <v>1.3647163550000001</v>
      </c>
      <c r="N36">
        <v>1.8127993599999999</v>
      </c>
      <c r="O36">
        <v>5.9868527432</v>
      </c>
    </row>
    <row r="37" spans="1:15" x14ac:dyDescent="0.25">
      <c r="A37" t="s">
        <v>38</v>
      </c>
      <c r="B37">
        <f>SUMIFS('donors.recip.years'!C$2:C$273,'donors.recip.years'!$A$2:$A$273,'Figure 2 - Donors'!$A37)</f>
        <v>0</v>
      </c>
      <c r="C37">
        <f>SUMIFS('donors.recip.years'!D$2:D$273,'donors.recip.years'!$A$2:$A$273,'Figure 2 - Donors'!$A37)</f>
        <v>0</v>
      </c>
      <c r="D37">
        <f>SUMIFS('donors.recip.years'!E$2:E$273,'donors.recip.years'!$A$2:$A$273,'Figure 2 - Donors'!$A37)</f>
        <v>1.276527</v>
      </c>
      <c r="E37">
        <f>SUMIFS('donors.recip.years'!F$2:F$273,'donors.recip.years'!$A$2:$A$273,'Figure 2 - Donors'!$A37)</f>
        <v>3.5148419999999998</v>
      </c>
      <c r="F37">
        <f>SUMIFS('donors.recip.years'!G$2:G$273,'donors.recip.years'!$A$2:$A$273,'Figure 2 - Donors'!$A37)</f>
        <v>6.1675459999999998</v>
      </c>
      <c r="G37">
        <f t="shared" si="1"/>
        <v>10.958914999999999</v>
      </c>
      <c r="I37" t="s">
        <v>59</v>
      </c>
      <c r="J37">
        <v>0</v>
      </c>
      <c r="K37">
        <v>0</v>
      </c>
      <c r="L37">
        <v>0</v>
      </c>
      <c r="M37">
        <v>0.85478500000000002</v>
      </c>
      <c r="N37">
        <v>5.2277233000000001</v>
      </c>
      <c r="O37">
        <v>6.0825082999999998</v>
      </c>
    </row>
    <row r="38" spans="1:15" x14ac:dyDescent="0.25">
      <c r="A38" t="s">
        <v>39</v>
      </c>
      <c r="B38">
        <f>SUMIFS('donors.recip.years'!C$2:C$273,'donors.recip.years'!$A$2:$A$273,'Figure 2 - Donors'!$A38)</f>
        <v>7.7151360000000002E-2</v>
      </c>
      <c r="C38">
        <f>SUMIFS('donors.recip.years'!D$2:D$273,'donors.recip.years'!$A$2:$A$273,'Figure 2 - Donors'!$A38)</f>
        <v>1.267954E-2</v>
      </c>
      <c r="D38">
        <f>SUMIFS('donors.recip.years'!E$2:E$273,'donors.recip.years'!$A$2:$A$273,'Figure 2 - Donors'!$A38)</f>
        <v>1.7846090000000002E-2</v>
      </c>
      <c r="E38">
        <f>SUMIFS('donors.recip.years'!F$2:F$273,'donors.recip.years'!$A$2:$A$273,'Figure 2 - Donors'!$A38)</f>
        <v>3.1559198999999996E-2</v>
      </c>
      <c r="F38">
        <f>SUMIFS('donors.recip.years'!G$2:G$273,'donors.recip.years'!$A$2:$A$273,'Figure 2 - Donors'!$A38)</f>
        <v>3.8770899999999997E-2</v>
      </c>
      <c r="G38">
        <f t="shared" si="1"/>
        <v>0.17800708900000001</v>
      </c>
      <c r="I38" t="s">
        <v>72</v>
      </c>
      <c r="J38">
        <v>0</v>
      </c>
      <c r="K38">
        <v>0</v>
      </c>
      <c r="L38">
        <v>2.0698650000000001</v>
      </c>
      <c r="M38">
        <v>3.5964</v>
      </c>
      <c r="N38">
        <v>0.857653</v>
      </c>
      <c r="O38">
        <v>6.5239180000000001</v>
      </c>
    </row>
    <row r="39" spans="1:15" x14ac:dyDescent="0.25">
      <c r="A39" t="s">
        <v>40</v>
      </c>
      <c r="B39">
        <f>SUMIFS('donors.recip.years'!C$2:C$273,'donors.recip.years'!$A$2:$A$273,'Figure 2 - Donors'!$A39)</f>
        <v>3.5889900000000002E-2</v>
      </c>
      <c r="C39">
        <f>SUMIFS('donors.recip.years'!D$2:D$273,'donors.recip.years'!$A$2:$A$273,'Figure 2 - Donors'!$A39)</f>
        <v>6.3615500000000005E-2</v>
      </c>
      <c r="D39">
        <f>SUMIFS('donors.recip.years'!E$2:E$273,'donors.recip.years'!$A$2:$A$273,'Figure 2 - Donors'!$A39)</f>
        <v>2.72811</v>
      </c>
      <c r="E39">
        <f>SUMIFS('donors.recip.years'!F$2:F$273,'donors.recip.years'!$A$2:$A$273,'Figure 2 - Donors'!$A39)</f>
        <v>3.8561670000000001</v>
      </c>
      <c r="F39">
        <f>SUMIFS('donors.recip.years'!G$2:G$273,'donors.recip.years'!$A$2:$A$273,'Figure 2 - Donors'!$A39)</f>
        <v>2.2694881000000002</v>
      </c>
      <c r="G39">
        <f t="shared" si="1"/>
        <v>8.9532705000000004</v>
      </c>
      <c r="I39" t="s">
        <v>47</v>
      </c>
      <c r="J39">
        <v>1.0639859999999999</v>
      </c>
      <c r="K39">
        <v>1.3912100000000001</v>
      </c>
      <c r="L39">
        <v>1.7691399999999999</v>
      </c>
      <c r="M39">
        <v>1.605297</v>
      </c>
      <c r="N39">
        <v>1.0100890999999999</v>
      </c>
      <c r="O39">
        <v>6.8397221000000004</v>
      </c>
    </row>
    <row r="40" spans="1:15" x14ac:dyDescent="0.25">
      <c r="A40" t="s">
        <v>41</v>
      </c>
      <c r="B40">
        <f>SUMIFS('donors.recip.years'!C$2:C$273,'donors.recip.years'!$A$2:$A$273,'Figure 2 - Donors'!$A40)</f>
        <v>0</v>
      </c>
      <c r="C40">
        <f>SUMIFS('donors.recip.years'!D$2:D$273,'donors.recip.years'!$A$2:$A$273,'Figure 2 - Donors'!$A40)</f>
        <v>0</v>
      </c>
      <c r="D40">
        <f>SUMIFS('donors.recip.years'!E$2:E$273,'donors.recip.years'!$A$2:$A$273,'Figure 2 - Donors'!$A40)</f>
        <v>0.58805499999999999</v>
      </c>
      <c r="E40">
        <f>SUMIFS('donors.recip.years'!F$2:F$273,'donors.recip.years'!$A$2:$A$273,'Figure 2 - Donors'!$A40)</f>
        <v>1.5325191999999999</v>
      </c>
      <c r="F40">
        <f>SUMIFS('donors.recip.years'!G$2:G$273,'donors.recip.years'!$A$2:$A$273,'Figure 2 - Donors'!$A40)</f>
        <v>1.305774</v>
      </c>
      <c r="G40">
        <f t="shared" si="1"/>
        <v>3.4263482000000001</v>
      </c>
      <c r="I40" t="s">
        <v>69</v>
      </c>
      <c r="J40">
        <v>0.1169636</v>
      </c>
      <c r="K40">
        <v>1.0012350000000001</v>
      </c>
      <c r="L40">
        <v>1.5435180000000002</v>
      </c>
      <c r="M40">
        <v>3.2702689999999999</v>
      </c>
      <c r="N40">
        <v>1.3009769</v>
      </c>
      <c r="O40">
        <v>7.2329625000000002</v>
      </c>
    </row>
    <row r="41" spans="1:15" x14ac:dyDescent="0.25">
      <c r="A41" t="s">
        <v>42</v>
      </c>
      <c r="B41">
        <f>SUMIFS('donors.recip.years'!C$2:C$273,'donors.recip.years'!$A$2:$A$273,'Figure 2 - Donors'!$A41)</f>
        <v>7.1534929999999997E-2</v>
      </c>
      <c r="C41">
        <f>SUMIFS('donors.recip.years'!D$2:D$273,'donors.recip.years'!$A$2:$A$273,'Figure 2 - Donors'!$A41)</f>
        <v>0.98401135000000006</v>
      </c>
      <c r="D41">
        <f>SUMIFS('donors.recip.years'!E$2:E$273,'donors.recip.years'!$A$2:$A$273,'Figure 2 - Donors'!$A41)</f>
        <v>0.29385452999999995</v>
      </c>
      <c r="E41">
        <f>SUMIFS('donors.recip.years'!F$2:F$273,'donors.recip.years'!$A$2:$A$273,'Figure 2 - Donors'!$A41)</f>
        <v>2.39044123</v>
      </c>
      <c r="F41">
        <f>SUMIFS('donors.recip.years'!G$2:G$273,'donors.recip.years'!$A$2:$A$273,'Figure 2 - Donors'!$A41)</f>
        <v>10.568017012000002</v>
      </c>
      <c r="G41">
        <f t="shared" si="1"/>
        <v>14.307859052000001</v>
      </c>
      <c r="I41" t="s">
        <v>25</v>
      </c>
      <c r="J41">
        <v>0</v>
      </c>
      <c r="K41">
        <v>0</v>
      </c>
      <c r="L41">
        <v>0.59768900000000003</v>
      </c>
      <c r="M41">
        <v>1.4457689999999999</v>
      </c>
      <c r="N41">
        <v>5.6474530999999999</v>
      </c>
      <c r="O41">
        <v>7.6909110999999992</v>
      </c>
    </row>
    <row r="42" spans="1:15" x14ac:dyDescent="0.25">
      <c r="A42" t="s">
        <v>43</v>
      </c>
      <c r="B42">
        <f>SUMIFS('donors.recip.years'!C$2:C$273,'donors.recip.years'!$A$2:$A$273,'Figure 2 - Donors'!$A42)</f>
        <v>40.606273299999998</v>
      </c>
      <c r="C42">
        <f>SUMIFS('donors.recip.years'!D$2:D$273,'donors.recip.years'!$A$2:$A$273,'Figure 2 - Donors'!$A42)</f>
        <v>34.616883000000001</v>
      </c>
      <c r="D42">
        <f>SUMIFS('donors.recip.years'!E$2:E$273,'donors.recip.years'!$A$2:$A$273,'Figure 2 - Donors'!$A42)</f>
        <v>60.300559</v>
      </c>
      <c r="E42">
        <f>SUMIFS('donors.recip.years'!F$2:F$273,'donors.recip.years'!$A$2:$A$273,'Figure 2 - Donors'!$A42)</f>
        <v>53.77657</v>
      </c>
      <c r="F42">
        <f>SUMIFS('donors.recip.years'!G$2:G$273,'donors.recip.years'!$A$2:$A$273,'Figure 2 - Donors'!$A42)</f>
        <v>63.445329999999998</v>
      </c>
      <c r="G42">
        <f t="shared" si="1"/>
        <v>252.7456153</v>
      </c>
      <c r="I42" t="s">
        <v>5</v>
      </c>
      <c r="J42">
        <v>0</v>
      </c>
      <c r="K42">
        <v>1.59039</v>
      </c>
      <c r="L42">
        <v>0</v>
      </c>
      <c r="M42">
        <v>3.95418</v>
      </c>
      <c r="N42">
        <v>2.4464800000000002</v>
      </c>
      <c r="O42">
        <v>7.9910500000000004</v>
      </c>
    </row>
    <row r="43" spans="1:15" x14ac:dyDescent="0.25">
      <c r="A43" t="s">
        <v>44</v>
      </c>
      <c r="B43">
        <f>SUMIFS('donors.recip.years'!C$2:C$273,'donors.recip.years'!$A$2:$A$273,'Figure 2 - Donors'!$A43)</f>
        <v>0</v>
      </c>
      <c r="C43">
        <f>SUMIFS('donors.recip.years'!D$2:D$273,'donors.recip.years'!$A$2:$A$273,'Figure 2 - Donors'!$A43)</f>
        <v>0</v>
      </c>
      <c r="D43">
        <f>SUMIFS('donors.recip.years'!E$2:E$273,'donors.recip.years'!$A$2:$A$273,'Figure 2 - Donors'!$A43)</f>
        <v>0</v>
      </c>
      <c r="E43">
        <f>SUMIFS('donors.recip.years'!F$2:F$273,'donors.recip.years'!$A$2:$A$273,'Figure 2 - Donors'!$A43)</f>
        <v>0</v>
      </c>
      <c r="F43">
        <f>SUMIFS('donors.recip.years'!G$2:G$273,'donors.recip.years'!$A$2:$A$273,'Figure 2 - Donors'!$A43)</f>
        <v>0</v>
      </c>
      <c r="G43">
        <f t="shared" si="1"/>
        <v>0</v>
      </c>
      <c r="I43" t="s">
        <v>40</v>
      </c>
      <c r="J43">
        <v>3.5889900000000002E-2</v>
      </c>
      <c r="K43">
        <v>6.3615500000000005E-2</v>
      </c>
      <c r="L43">
        <v>2.72811</v>
      </c>
      <c r="M43">
        <v>3.8561670000000001</v>
      </c>
      <c r="N43">
        <v>2.2694881000000002</v>
      </c>
      <c r="O43">
        <v>8.9532705000000004</v>
      </c>
    </row>
    <row r="44" spans="1:15" x14ac:dyDescent="0.25">
      <c r="A44" t="s">
        <v>45</v>
      </c>
      <c r="B44">
        <f>SUMIFS('donors.recip.years'!C$2:C$273,'donors.recip.years'!$A$2:$A$273,'Figure 2 - Donors'!$A44)</f>
        <v>0</v>
      </c>
      <c r="C44">
        <f>SUMIFS('donors.recip.years'!D$2:D$273,'donors.recip.years'!$A$2:$A$273,'Figure 2 - Donors'!$A44)</f>
        <v>0</v>
      </c>
      <c r="D44">
        <f>SUMIFS('donors.recip.years'!E$2:E$273,'donors.recip.years'!$A$2:$A$273,'Figure 2 - Donors'!$A44)</f>
        <v>0</v>
      </c>
      <c r="E44">
        <f>SUMIFS('donors.recip.years'!F$2:F$273,'donors.recip.years'!$A$2:$A$273,'Figure 2 - Donors'!$A44)</f>
        <v>0</v>
      </c>
      <c r="F44">
        <f>SUMIFS('donors.recip.years'!G$2:G$273,'donors.recip.years'!$A$2:$A$273,'Figure 2 - Donors'!$A44)</f>
        <v>0</v>
      </c>
      <c r="G44">
        <f t="shared" si="1"/>
        <v>0</v>
      </c>
      <c r="I44" t="s">
        <v>22</v>
      </c>
      <c r="J44">
        <v>0.92465419000000004</v>
      </c>
      <c r="K44">
        <v>1.36534084</v>
      </c>
      <c r="L44">
        <v>2.1290014199999998</v>
      </c>
      <c r="M44">
        <v>1.9788730889999999</v>
      </c>
      <c r="N44">
        <v>2.6695804895999999</v>
      </c>
      <c r="O44">
        <v>9.0674500285999997</v>
      </c>
    </row>
    <row r="45" spans="1:15" x14ac:dyDescent="0.25">
      <c r="A45" t="s">
        <v>46</v>
      </c>
      <c r="B45">
        <f>SUMIFS('donors.recip.years'!C$2:C$273,'donors.recip.years'!$A$2:$A$273,'Figure 2 - Donors'!$A45)</f>
        <v>4.3261199000000001</v>
      </c>
      <c r="C45">
        <f>SUMIFS('donors.recip.years'!D$2:D$273,'donors.recip.years'!$A$2:$A$273,'Figure 2 - Donors'!$A45)</f>
        <v>5.7794369000000003</v>
      </c>
      <c r="D45">
        <f>SUMIFS('donors.recip.years'!E$2:E$273,'donors.recip.years'!$A$2:$A$273,'Figure 2 - Donors'!$A45)</f>
        <v>5.3042501</v>
      </c>
      <c r="E45">
        <f>SUMIFS('donors.recip.years'!F$2:F$273,'donors.recip.years'!$A$2:$A$273,'Figure 2 - Donors'!$A45)</f>
        <v>8.4056352600000004</v>
      </c>
      <c r="F45">
        <f>SUMIFS('donors.recip.years'!G$2:G$273,'donors.recip.years'!$A$2:$A$273,'Figure 2 - Donors'!$A45)</f>
        <v>7.1764080799999999</v>
      </c>
      <c r="G45">
        <f t="shared" si="1"/>
        <v>30.991850239999998</v>
      </c>
      <c r="I45" t="s">
        <v>82</v>
      </c>
      <c r="J45">
        <v>1.4663204999999999</v>
      </c>
      <c r="K45">
        <v>2.340765556</v>
      </c>
      <c r="L45">
        <v>1.627537222</v>
      </c>
      <c r="M45">
        <v>1.7821500000000001</v>
      </c>
      <c r="N45">
        <v>2.7287450789999999</v>
      </c>
      <c r="O45">
        <v>9.9455183569999992</v>
      </c>
    </row>
    <row r="46" spans="1:15" x14ac:dyDescent="0.25">
      <c r="A46" t="s">
        <v>47</v>
      </c>
      <c r="B46">
        <f>SUMIFS('donors.recip.years'!C$2:C$273,'donors.recip.years'!$A$2:$A$273,'Figure 2 - Donors'!$A46)</f>
        <v>1.0639859999999999</v>
      </c>
      <c r="C46">
        <f>SUMIFS('donors.recip.years'!D$2:D$273,'donors.recip.years'!$A$2:$A$273,'Figure 2 - Donors'!$A46)</f>
        <v>1.3912100000000001</v>
      </c>
      <c r="D46">
        <f>SUMIFS('donors.recip.years'!E$2:E$273,'donors.recip.years'!$A$2:$A$273,'Figure 2 - Donors'!$A46)</f>
        <v>1.7691399999999999</v>
      </c>
      <c r="E46">
        <f>SUMIFS('donors.recip.years'!F$2:F$273,'donors.recip.years'!$A$2:$A$273,'Figure 2 - Donors'!$A46)</f>
        <v>1.605297</v>
      </c>
      <c r="F46">
        <f>SUMIFS('donors.recip.years'!G$2:G$273,'donors.recip.years'!$A$2:$A$273,'Figure 2 - Donors'!$A46)</f>
        <v>1.0100890999999999</v>
      </c>
      <c r="G46">
        <f t="shared" si="1"/>
        <v>6.8397221000000004</v>
      </c>
      <c r="I46" t="s">
        <v>68</v>
      </c>
      <c r="J46">
        <v>1.6263931</v>
      </c>
      <c r="K46">
        <v>1.44199225</v>
      </c>
      <c r="L46">
        <v>2.9711539</v>
      </c>
      <c r="M46">
        <v>2.6020208999999999</v>
      </c>
      <c r="N46">
        <v>1.8531955</v>
      </c>
      <c r="O46">
        <v>10.49475565</v>
      </c>
    </row>
    <row r="47" spans="1:15" x14ac:dyDescent="0.25">
      <c r="A47" t="s">
        <v>48</v>
      </c>
      <c r="B47">
        <f>SUMIFS('donors.recip.years'!C$2:C$273,'donors.recip.years'!$A$2:$A$273,'Figure 2 - Donors'!$A47)</f>
        <v>803.69248749999997</v>
      </c>
      <c r="C47">
        <f>SUMIFS('donors.recip.years'!D$2:D$273,'donors.recip.years'!$A$2:$A$273,'Figure 2 - Donors'!$A47)</f>
        <v>764.68431786699989</v>
      </c>
      <c r="D47">
        <f>SUMIFS('donors.recip.years'!E$2:E$273,'donors.recip.years'!$A$2:$A$273,'Figure 2 - Donors'!$A47)</f>
        <v>978.87541041999998</v>
      </c>
      <c r="E47">
        <f>SUMIFS('donors.recip.years'!F$2:F$273,'donors.recip.years'!$A$2:$A$273,'Figure 2 - Donors'!$A47)</f>
        <v>1124.30046898</v>
      </c>
      <c r="F47">
        <f>SUMIFS('donors.recip.years'!G$2:G$273,'donors.recip.years'!$A$2:$A$273,'Figure 2 - Donors'!$A47)</f>
        <v>2057.3596975872201</v>
      </c>
      <c r="G47">
        <f t="shared" si="1"/>
        <v>5728.9123823542195</v>
      </c>
      <c r="I47" t="s">
        <v>38</v>
      </c>
      <c r="J47">
        <v>0</v>
      </c>
      <c r="K47">
        <v>0</v>
      </c>
      <c r="L47">
        <v>1.276527</v>
      </c>
      <c r="M47">
        <v>3.5148419999999998</v>
      </c>
      <c r="N47">
        <v>6.1675459999999998</v>
      </c>
      <c r="O47">
        <v>10.958914999999999</v>
      </c>
    </row>
    <row r="48" spans="1:15" x14ac:dyDescent="0.25">
      <c r="A48" t="s">
        <v>49</v>
      </c>
      <c r="B48">
        <f>SUMIFS('donors.recip.years'!C$2:C$273,'donors.recip.years'!$A$2:$A$273,'Figure 2 - Donors'!$A48)</f>
        <v>1.6335367409999999</v>
      </c>
      <c r="C48">
        <f>SUMIFS('donors.recip.years'!D$2:D$273,'donors.recip.years'!$A$2:$A$273,'Figure 2 - Donors'!$A48)</f>
        <v>1.5502140199999999</v>
      </c>
      <c r="D48">
        <f>SUMIFS('donors.recip.years'!E$2:E$273,'donors.recip.years'!$A$2:$A$273,'Figure 2 - Donors'!$A48)</f>
        <v>2.0235166099999997</v>
      </c>
      <c r="E48">
        <f>SUMIFS('donors.recip.years'!F$2:F$273,'donors.recip.years'!$A$2:$A$273,'Figure 2 - Donors'!$A48)</f>
        <v>2.4319728713000002</v>
      </c>
      <c r="F48">
        <f>SUMIFS('donors.recip.years'!G$2:G$273,'donors.recip.years'!$A$2:$A$273,'Figure 2 - Donors'!$A48)</f>
        <v>4.3982473950000003</v>
      </c>
      <c r="G48">
        <f t="shared" si="1"/>
        <v>12.0374876373</v>
      </c>
      <c r="I48" t="s">
        <v>49</v>
      </c>
      <c r="J48">
        <v>1.6335367409999999</v>
      </c>
      <c r="K48">
        <v>1.5502140199999999</v>
      </c>
      <c r="L48">
        <v>2.0235166099999997</v>
      </c>
      <c r="M48">
        <v>2.4319728713000002</v>
      </c>
      <c r="N48">
        <v>4.3982473950000003</v>
      </c>
      <c r="O48">
        <v>12.0374876373</v>
      </c>
    </row>
    <row r="49" spans="1:15" x14ac:dyDescent="0.25">
      <c r="A49" t="s">
        <v>50</v>
      </c>
      <c r="B49">
        <f>SUMIFS('donors.recip.years'!C$2:C$273,'donors.recip.years'!$A$2:$A$273,'Figure 2 - Donors'!$A49)</f>
        <v>56.966931791999997</v>
      </c>
      <c r="C49">
        <f>SUMIFS('donors.recip.years'!D$2:D$273,'donors.recip.years'!$A$2:$A$273,'Figure 2 - Donors'!$A49)</f>
        <v>51.021119313</v>
      </c>
      <c r="D49">
        <f>SUMIFS('donors.recip.years'!E$2:E$273,'donors.recip.years'!$A$2:$A$273,'Figure 2 - Donors'!$A49)</f>
        <v>52.147862168000003</v>
      </c>
      <c r="E49">
        <f>SUMIFS('donors.recip.years'!F$2:F$273,'donors.recip.years'!$A$2:$A$273,'Figure 2 - Donors'!$A49)</f>
        <v>45.718550951069993</v>
      </c>
      <c r="F49">
        <f>SUMIFS('donors.recip.years'!G$2:G$273,'donors.recip.years'!$A$2:$A$273,'Figure 2 - Donors'!$A49)</f>
        <v>40.492708353449999</v>
      </c>
      <c r="G49">
        <f t="shared" si="1"/>
        <v>246.34717257751998</v>
      </c>
      <c r="I49" t="s">
        <v>89</v>
      </c>
      <c r="J49">
        <v>0.44790429999999998</v>
      </c>
      <c r="K49">
        <v>2.8805700000000001</v>
      </c>
      <c r="L49">
        <v>5.0328859999999995</v>
      </c>
      <c r="M49">
        <v>1.05026</v>
      </c>
      <c r="N49">
        <v>3.3982046220999997</v>
      </c>
      <c r="O49">
        <v>12.809824922099999</v>
      </c>
    </row>
    <row r="50" spans="1:15" x14ac:dyDescent="0.25">
      <c r="A50" t="s">
        <v>51</v>
      </c>
      <c r="B50">
        <f>SUMIFS('donors.recip.years'!C$2:C$273,'donors.recip.years'!$A$2:$A$273,'Figure 2 - Donors'!$A50)</f>
        <v>17.632200000000001</v>
      </c>
      <c r="C50">
        <f>SUMIFS('donors.recip.years'!D$2:D$273,'donors.recip.years'!$A$2:$A$273,'Figure 2 - Donors'!$A50)</f>
        <v>31.473462000000001</v>
      </c>
      <c r="D50">
        <f>SUMIFS('donors.recip.years'!E$2:E$273,'donors.recip.years'!$A$2:$A$273,'Figure 2 - Donors'!$A50)</f>
        <v>18.993829999999999</v>
      </c>
      <c r="E50">
        <f>SUMIFS('donors.recip.years'!F$2:F$273,'donors.recip.years'!$A$2:$A$273,'Figure 2 - Donors'!$A50)</f>
        <v>4.8375300000000001</v>
      </c>
      <c r="F50">
        <f>SUMIFS('donors.recip.years'!G$2:G$273,'donors.recip.years'!$A$2:$A$273,'Figure 2 - Donors'!$A50)</f>
        <v>4.8251900000000001</v>
      </c>
      <c r="G50">
        <f t="shared" si="1"/>
        <v>77.762212000000005</v>
      </c>
      <c r="I50" t="s">
        <v>8</v>
      </c>
      <c r="J50">
        <v>14.017606900000001</v>
      </c>
      <c r="K50">
        <v>0</v>
      </c>
      <c r="L50">
        <v>0</v>
      </c>
      <c r="M50">
        <v>0</v>
      </c>
      <c r="N50">
        <v>0</v>
      </c>
      <c r="O50">
        <v>14.017606900000001</v>
      </c>
    </row>
    <row r="51" spans="1:15" x14ac:dyDescent="0.25">
      <c r="A51" t="s">
        <v>52</v>
      </c>
      <c r="B51">
        <f>SUMIFS('donors.recip.years'!C$2:C$273,'donors.recip.years'!$A$2:$A$273,'Figure 2 - Donors'!$A51)</f>
        <v>0.52927588000000003</v>
      </c>
      <c r="C51">
        <f>SUMIFS('donors.recip.years'!D$2:D$273,'donors.recip.years'!$A$2:$A$273,'Figure 2 - Donors'!$A51)</f>
        <v>0.75716329999999998</v>
      </c>
      <c r="D51">
        <f>SUMIFS('donors.recip.years'!E$2:E$273,'donors.recip.years'!$A$2:$A$273,'Figure 2 - Donors'!$A51)</f>
        <v>0.98735100000000009</v>
      </c>
      <c r="E51">
        <f>SUMIFS('donors.recip.years'!F$2:F$273,'donors.recip.years'!$A$2:$A$273,'Figure 2 - Donors'!$A51)</f>
        <v>2.1026989999999999</v>
      </c>
      <c r="F51">
        <f>SUMIFS('donors.recip.years'!G$2:G$273,'donors.recip.years'!$A$2:$A$273,'Figure 2 - Donors'!$A51)</f>
        <v>0.39995301999999999</v>
      </c>
      <c r="G51">
        <f t="shared" si="1"/>
        <v>4.7764422</v>
      </c>
      <c r="I51" t="s">
        <v>42</v>
      </c>
      <c r="J51">
        <v>7.1534929999999997E-2</v>
      </c>
      <c r="K51">
        <v>0.98401135000000006</v>
      </c>
      <c r="L51">
        <v>0.29385452999999995</v>
      </c>
      <c r="M51">
        <v>2.39044123</v>
      </c>
      <c r="N51">
        <v>10.568017012000002</v>
      </c>
      <c r="O51">
        <v>14.307859052000001</v>
      </c>
    </row>
    <row r="52" spans="1:15" x14ac:dyDescent="0.25">
      <c r="A52" t="s">
        <v>53</v>
      </c>
      <c r="B52">
        <f>SUMIFS('donors.recip.years'!C$2:C$273,'donors.recip.years'!$A$2:$A$273,'Figure 2 - Donors'!$A52)</f>
        <v>27.202441854</v>
      </c>
      <c r="C52">
        <f>SUMIFS('donors.recip.years'!D$2:D$273,'donors.recip.years'!$A$2:$A$273,'Figure 2 - Donors'!$A52)</f>
        <v>12.78088782</v>
      </c>
      <c r="D52">
        <f>SUMIFS('donors.recip.years'!E$2:E$273,'donors.recip.years'!$A$2:$A$273,'Figure 2 - Donors'!$A52)</f>
        <v>19.687416037599998</v>
      </c>
      <c r="E52">
        <f>SUMIFS('donors.recip.years'!F$2:F$273,'donors.recip.years'!$A$2:$A$273,'Figure 2 - Donors'!$A52)</f>
        <v>23.319213920999999</v>
      </c>
      <c r="F52">
        <f>SUMIFS('donors.recip.years'!G$2:G$273,'donors.recip.years'!$A$2:$A$273,'Figure 2 - Donors'!$A52)</f>
        <v>24.2759572099</v>
      </c>
      <c r="G52">
        <f t="shared" si="1"/>
        <v>107.2659168425</v>
      </c>
      <c r="I52" t="s">
        <v>78</v>
      </c>
      <c r="J52">
        <v>0</v>
      </c>
      <c r="K52">
        <v>0</v>
      </c>
      <c r="L52">
        <v>0</v>
      </c>
      <c r="M52">
        <v>7.0560659999999995</v>
      </c>
      <c r="N52">
        <v>7.4551805799999995</v>
      </c>
      <c r="O52">
        <v>14.511246579999998</v>
      </c>
    </row>
    <row r="53" spans="1:15" x14ac:dyDescent="0.25">
      <c r="A53" t="s">
        <v>54</v>
      </c>
      <c r="B53">
        <f>SUMIFS('donors.recip.years'!C$2:C$273,'donors.recip.years'!$A$2:$A$273,'Figure 2 - Donors'!$A53)</f>
        <v>0</v>
      </c>
      <c r="C53">
        <f>SUMIFS('donors.recip.years'!D$2:D$273,'donors.recip.years'!$A$2:$A$273,'Figure 2 - Donors'!$A53)</f>
        <v>0</v>
      </c>
      <c r="D53">
        <f>SUMIFS('donors.recip.years'!E$2:E$273,'donors.recip.years'!$A$2:$A$273,'Figure 2 - Donors'!$A53)</f>
        <v>0</v>
      </c>
      <c r="E53">
        <f>SUMIFS('donors.recip.years'!F$2:F$273,'donors.recip.years'!$A$2:$A$273,'Figure 2 - Donors'!$A53)</f>
        <v>0</v>
      </c>
      <c r="F53">
        <f>SUMIFS('donors.recip.years'!G$2:G$273,'donors.recip.years'!$A$2:$A$273,'Figure 2 - Donors'!$A53)</f>
        <v>0.2256224</v>
      </c>
      <c r="G53">
        <f t="shared" si="1"/>
        <v>0.2256224</v>
      </c>
      <c r="I53" t="s">
        <v>100</v>
      </c>
      <c r="J53">
        <v>0</v>
      </c>
      <c r="K53">
        <v>0</v>
      </c>
      <c r="L53">
        <v>4.2378156000000002</v>
      </c>
      <c r="M53">
        <v>5.3855857</v>
      </c>
      <c r="N53">
        <v>6.3409964700000003</v>
      </c>
      <c r="O53">
        <v>15.964397770000001</v>
      </c>
    </row>
    <row r="54" spans="1:15" x14ac:dyDescent="0.25">
      <c r="A54" t="s">
        <v>55</v>
      </c>
      <c r="B54">
        <f>SUMIFS('donors.recip.years'!C$2:C$273,'donors.recip.years'!$A$2:$A$273,'Figure 2 - Donors'!$A54)</f>
        <v>348.65553897539996</v>
      </c>
      <c r="C54">
        <f>SUMIFS('donors.recip.years'!D$2:D$273,'donors.recip.years'!$A$2:$A$273,'Figure 2 - Donors'!$A54)</f>
        <v>265.88197362570003</v>
      </c>
      <c r="D54">
        <f>SUMIFS('donors.recip.years'!E$2:E$273,'donors.recip.years'!$A$2:$A$273,'Figure 2 - Donors'!$A54)</f>
        <v>256.39477946899996</v>
      </c>
      <c r="E54">
        <f>SUMIFS('donors.recip.years'!F$2:F$273,'donors.recip.years'!$A$2:$A$273,'Figure 2 - Donors'!$A54)</f>
        <v>330.67614598</v>
      </c>
      <c r="F54">
        <f>SUMIFS('donors.recip.years'!G$2:G$273,'donors.recip.years'!$A$2:$A$273,'Figure 2 - Donors'!$A54)</f>
        <v>395.35933042899995</v>
      </c>
      <c r="G54">
        <f t="shared" si="1"/>
        <v>1596.9677684791</v>
      </c>
      <c r="I54" t="s">
        <v>91</v>
      </c>
      <c r="J54">
        <v>3.7605545830000002</v>
      </c>
      <c r="K54">
        <v>3.3959184384999999</v>
      </c>
      <c r="L54">
        <v>3.61609376</v>
      </c>
      <c r="M54">
        <v>1.4530531</v>
      </c>
      <c r="N54">
        <v>3.9363408114</v>
      </c>
      <c r="O54">
        <v>16.161960692899999</v>
      </c>
    </row>
    <row r="55" spans="1:15" x14ac:dyDescent="0.25">
      <c r="A55" t="s">
        <v>56</v>
      </c>
      <c r="B55">
        <f>SUMIFS('donors.recip.years'!C$2:C$273,'donors.recip.years'!$A$2:$A$273,'Figure 2 - Donors'!$A55)</f>
        <v>0</v>
      </c>
      <c r="C55">
        <f>SUMIFS('donors.recip.years'!D$2:D$273,'donors.recip.years'!$A$2:$A$273,'Figure 2 - Donors'!$A55)</f>
        <v>0</v>
      </c>
      <c r="D55">
        <f>SUMIFS('donors.recip.years'!E$2:E$273,'donors.recip.years'!$A$2:$A$273,'Figure 2 - Donors'!$A55)</f>
        <v>1.9995510999999999</v>
      </c>
      <c r="E55">
        <f>SUMIFS('donors.recip.years'!F$2:F$273,'donors.recip.years'!$A$2:$A$273,'Figure 2 - Donors'!$A55)</f>
        <v>2.8261669999999999</v>
      </c>
      <c r="F55">
        <f>SUMIFS('donors.recip.years'!G$2:G$273,'donors.recip.years'!$A$2:$A$273,'Figure 2 - Donors'!$A55)</f>
        <v>4.91247E-2</v>
      </c>
      <c r="G55">
        <f t="shared" si="1"/>
        <v>4.8748427999999997</v>
      </c>
      <c r="I55" t="s">
        <v>32</v>
      </c>
      <c r="J55">
        <v>1.1316299999999999</v>
      </c>
      <c r="K55">
        <v>0.4453722</v>
      </c>
      <c r="L55">
        <v>1.2667820000000001</v>
      </c>
      <c r="M55">
        <v>5.338139</v>
      </c>
      <c r="N55">
        <v>9.6920622000000005</v>
      </c>
      <c r="O55">
        <v>17.873985400000002</v>
      </c>
    </row>
    <row r="56" spans="1:15" x14ac:dyDescent="0.25">
      <c r="A56" t="s">
        <v>57</v>
      </c>
      <c r="B56">
        <f>SUMIFS('donors.recip.years'!C$2:C$273,'donors.recip.years'!$A$2:$A$273,'Figure 2 - Donors'!$A56)</f>
        <v>31.668721850000001</v>
      </c>
      <c r="C56">
        <f>SUMIFS('donors.recip.years'!D$2:D$273,'donors.recip.years'!$A$2:$A$273,'Figure 2 - Donors'!$A56)</f>
        <v>40.720708959999996</v>
      </c>
      <c r="D56">
        <f>SUMIFS('donors.recip.years'!E$2:E$273,'donors.recip.years'!$A$2:$A$273,'Figure 2 - Donors'!$A56)</f>
        <v>46.157237905999999</v>
      </c>
      <c r="E56">
        <f>SUMIFS('donors.recip.years'!F$2:F$273,'donors.recip.years'!$A$2:$A$273,'Figure 2 - Donors'!$A56)</f>
        <v>48.570656</v>
      </c>
      <c r="F56">
        <f>SUMIFS('donors.recip.years'!G$2:G$273,'donors.recip.years'!$A$2:$A$273,'Figure 2 - Donors'!$A56)</f>
        <v>56.904911694000006</v>
      </c>
      <c r="G56">
        <f t="shared" si="1"/>
        <v>224.02223641</v>
      </c>
      <c r="I56" t="s">
        <v>101</v>
      </c>
      <c r="J56">
        <v>0</v>
      </c>
      <c r="K56">
        <v>0</v>
      </c>
      <c r="L56">
        <v>6.8672433000000002</v>
      </c>
      <c r="M56">
        <v>5.8564999999999996</v>
      </c>
      <c r="N56">
        <v>8.7392748999999998</v>
      </c>
      <c r="O56">
        <v>21.4630182</v>
      </c>
    </row>
    <row r="57" spans="1:15" x14ac:dyDescent="0.25">
      <c r="A57" t="s">
        <v>58</v>
      </c>
      <c r="B57">
        <f>SUMIFS('donors.recip.years'!C$2:C$273,'donors.recip.years'!$A$2:$A$273,'Figure 2 - Donors'!$A57)</f>
        <v>2.08121</v>
      </c>
      <c r="C57">
        <f>SUMIFS('donors.recip.years'!D$2:D$273,'donors.recip.years'!$A$2:$A$273,'Figure 2 - Donors'!$A57)</f>
        <v>9.0735589999999995</v>
      </c>
      <c r="D57">
        <f>SUMIFS('donors.recip.years'!E$2:E$273,'donors.recip.years'!$A$2:$A$273,'Figure 2 - Donors'!$A57)</f>
        <v>17.725674999999999</v>
      </c>
      <c r="E57">
        <f>SUMIFS('donors.recip.years'!F$2:F$273,'donors.recip.years'!$A$2:$A$273,'Figure 2 - Donors'!$A57)</f>
        <v>43.67407</v>
      </c>
      <c r="F57">
        <f>SUMIFS('donors.recip.years'!G$2:G$273,'donors.recip.years'!$A$2:$A$273,'Figure 2 - Donors'!$A57)</f>
        <v>5.7743730000000006</v>
      </c>
      <c r="G57">
        <f t="shared" si="1"/>
        <v>78.328886999999995</v>
      </c>
      <c r="I57" t="s">
        <v>75</v>
      </c>
      <c r="J57">
        <v>1.00376146</v>
      </c>
      <c r="K57">
        <v>9.9636082599999991</v>
      </c>
      <c r="L57">
        <v>2.0276812499999997</v>
      </c>
      <c r="M57">
        <v>8.3021201199999997</v>
      </c>
      <c r="N57">
        <v>6.5775592300000003</v>
      </c>
      <c r="O57">
        <v>27.874730319999998</v>
      </c>
    </row>
    <row r="58" spans="1:15" x14ac:dyDescent="0.25">
      <c r="A58" t="s">
        <v>59</v>
      </c>
      <c r="B58">
        <f>SUMIFS('donors.recip.years'!C$2:C$273,'donors.recip.years'!$A$2:$A$273,'Figure 2 - Donors'!$A58)</f>
        <v>0</v>
      </c>
      <c r="C58">
        <f>SUMIFS('donors.recip.years'!D$2:D$273,'donors.recip.years'!$A$2:$A$273,'Figure 2 - Donors'!$A58)</f>
        <v>0</v>
      </c>
      <c r="D58">
        <f>SUMIFS('donors.recip.years'!E$2:E$273,'donors.recip.years'!$A$2:$A$273,'Figure 2 - Donors'!$A58)</f>
        <v>0</v>
      </c>
      <c r="E58">
        <f>SUMIFS('donors.recip.years'!F$2:F$273,'donors.recip.years'!$A$2:$A$273,'Figure 2 - Donors'!$A58)</f>
        <v>0.85478500000000002</v>
      </c>
      <c r="F58">
        <f>SUMIFS('donors.recip.years'!G$2:G$273,'donors.recip.years'!$A$2:$A$273,'Figure 2 - Donors'!$A58)</f>
        <v>5.2277233000000001</v>
      </c>
      <c r="G58">
        <f t="shared" si="1"/>
        <v>6.0825082999999998</v>
      </c>
      <c r="I58" t="s">
        <v>46</v>
      </c>
      <c r="J58">
        <v>4.3261199000000001</v>
      </c>
      <c r="K58">
        <v>5.7794369000000003</v>
      </c>
      <c r="L58">
        <v>5.3042501</v>
      </c>
      <c r="M58">
        <v>8.4056352600000004</v>
      </c>
      <c r="N58">
        <v>7.1764080799999999</v>
      </c>
      <c r="O58">
        <v>30.991850239999998</v>
      </c>
    </row>
    <row r="59" spans="1:15" x14ac:dyDescent="0.25">
      <c r="A59" t="s">
        <v>60</v>
      </c>
      <c r="B59">
        <f>SUMIFS('donors.recip.years'!C$2:C$273,'donors.recip.years'!$A$2:$A$273,'Figure 2 - Donors'!$A59)</f>
        <v>0</v>
      </c>
      <c r="C59">
        <f>SUMIFS('donors.recip.years'!D$2:D$273,'donors.recip.years'!$A$2:$A$273,'Figure 2 - Donors'!$A59)</f>
        <v>0</v>
      </c>
      <c r="D59">
        <f>SUMIFS('donors.recip.years'!E$2:E$273,'donors.recip.years'!$A$2:$A$273,'Figure 2 - Donors'!$A59)</f>
        <v>0.102477</v>
      </c>
      <c r="E59">
        <f>SUMIFS('donors.recip.years'!F$2:F$273,'donors.recip.years'!$A$2:$A$273,'Figure 2 - Donors'!$A59)</f>
        <v>0</v>
      </c>
      <c r="F59">
        <f>SUMIFS('donors.recip.years'!G$2:G$273,'donors.recip.years'!$A$2:$A$273,'Figure 2 - Donors'!$A59)</f>
        <v>0</v>
      </c>
      <c r="G59">
        <f t="shared" si="1"/>
        <v>0.102477</v>
      </c>
      <c r="I59" t="s">
        <v>103</v>
      </c>
      <c r="J59">
        <v>11.08543511955</v>
      </c>
      <c r="K59">
        <v>5.1603733820000004</v>
      </c>
      <c r="L59">
        <v>5.8212543379000001</v>
      </c>
      <c r="M59">
        <v>5.6885828499999995</v>
      </c>
      <c r="N59">
        <v>3.8881329499999997</v>
      </c>
      <c r="O59">
        <v>31.643778639450002</v>
      </c>
    </row>
    <row r="60" spans="1:15" x14ac:dyDescent="0.25">
      <c r="A60" t="s">
        <v>61</v>
      </c>
      <c r="B60">
        <f>SUMIFS('donors.recip.years'!C$2:C$273,'donors.recip.years'!$A$2:$A$273,'Figure 2 - Donors'!$A60)</f>
        <v>0.72941407000000003</v>
      </c>
      <c r="C60">
        <f>SUMIFS('donors.recip.years'!D$2:D$273,'donors.recip.years'!$A$2:$A$273,'Figure 2 - Donors'!$A60)</f>
        <v>0.85216759999999991</v>
      </c>
      <c r="D60">
        <f>SUMIFS('donors.recip.years'!E$2:E$273,'donors.recip.years'!$A$2:$A$273,'Figure 2 - Donors'!$A60)</f>
        <v>0.81458462999999992</v>
      </c>
      <c r="E60">
        <f>SUMIFS('donors.recip.years'!F$2:F$273,'donors.recip.years'!$A$2:$A$273,'Figure 2 - Donors'!$A60)</f>
        <v>0.87679468499999991</v>
      </c>
      <c r="F60">
        <f>SUMIFS('donors.recip.years'!G$2:G$273,'donors.recip.years'!$A$2:$A$273,'Figure 2 - Donors'!$A60)</f>
        <v>0.935642062</v>
      </c>
      <c r="G60">
        <f t="shared" si="1"/>
        <v>4.2086030470000004</v>
      </c>
      <c r="I60" t="s">
        <v>30</v>
      </c>
      <c r="J60">
        <v>0</v>
      </c>
      <c r="K60">
        <v>0</v>
      </c>
      <c r="L60">
        <v>13.439288599999999</v>
      </c>
      <c r="M60">
        <v>10.397704000000001</v>
      </c>
      <c r="N60">
        <v>10.09383249</v>
      </c>
      <c r="O60">
        <v>33.930825089999999</v>
      </c>
    </row>
    <row r="61" spans="1:15" x14ac:dyDescent="0.25">
      <c r="A61" t="s">
        <v>62</v>
      </c>
      <c r="B61">
        <f>SUMIFS('donors.recip.years'!C$2:C$273,'donors.recip.years'!$A$2:$A$273,'Figure 2 - Donors'!$A61)</f>
        <v>0</v>
      </c>
      <c r="C61">
        <f>SUMIFS('donors.recip.years'!D$2:D$273,'donors.recip.years'!$A$2:$A$273,'Figure 2 - Donors'!$A61)</f>
        <v>0</v>
      </c>
      <c r="D61">
        <f>SUMIFS('donors.recip.years'!E$2:E$273,'donors.recip.years'!$A$2:$A$273,'Figure 2 - Donors'!$A61)</f>
        <v>0</v>
      </c>
      <c r="E61">
        <f>SUMIFS('donors.recip.years'!F$2:F$273,'donors.recip.years'!$A$2:$A$273,'Figure 2 - Donors'!$A61)</f>
        <v>3.5406599999999999</v>
      </c>
      <c r="F61">
        <f>SUMIFS('donors.recip.years'!G$2:G$273,'donors.recip.years'!$A$2:$A$273,'Figure 2 - Donors'!$A61)</f>
        <v>0</v>
      </c>
      <c r="G61">
        <f t="shared" si="1"/>
        <v>3.5406599999999999</v>
      </c>
      <c r="I61" t="s">
        <v>20</v>
      </c>
      <c r="J61">
        <v>5.5364382000000001</v>
      </c>
      <c r="K61">
        <v>6.761414499999999</v>
      </c>
      <c r="L61">
        <v>7.3551067000000003</v>
      </c>
      <c r="M61">
        <v>9.724590000000001</v>
      </c>
      <c r="N61">
        <v>8.6633914000000001</v>
      </c>
      <c r="O61">
        <v>38.040940800000001</v>
      </c>
    </row>
    <row r="62" spans="1:15" x14ac:dyDescent="0.25">
      <c r="A62" t="s">
        <v>63</v>
      </c>
      <c r="B62">
        <f>SUMIFS('donors.recip.years'!C$2:C$273,'donors.recip.years'!$A$2:$A$273,'Figure 2 - Donors'!$A62)</f>
        <v>9.6673900000000007E-2</v>
      </c>
      <c r="C62">
        <f>SUMIFS('donors.recip.years'!D$2:D$273,'donors.recip.years'!$A$2:$A$273,'Figure 2 - Donors'!$A62)</f>
        <v>7.7440999999999996E-2</v>
      </c>
      <c r="D62">
        <f>SUMIFS('donors.recip.years'!E$2:E$273,'donors.recip.years'!$A$2:$A$273,'Figure 2 - Donors'!$A62)</f>
        <v>1.26607E-2</v>
      </c>
      <c r="E62">
        <f>SUMIFS('donors.recip.years'!F$2:F$273,'donors.recip.years'!$A$2:$A$273,'Figure 2 - Donors'!$A62)</f>
        <v>2.1091921999999999E-2</v>
      </c>
      <c r="F62">
        <f>SUMIFS('donors.recip.years'!G$2:G$273,'donors.recip.years'!$A$2:$A$273,'Figure 2 - Donors'!$A62)</f>
        <v>0.28293820000000003</v>
      </c>
      <c r="G62">
        <f t="shared" si="1"/>
        <v>0.49080572200000006</v>
      </c>
      <c r="I62" t="s">
        <v>96</v>
      </c>
      <c r="J62">
        <v>3.3231913</v>
      </c>
      <c r="K62">
        <v>5.3118441799999996</v>
      </c>
      <c r="L62">
        <v>9.0952091900000003</v>
      </c>
      <c r="M62">
        <v>8.7999700000000001</v>
      </c>
      <c r="N62">
        <v>13.79970951</v>
      </c>
      <c r="O62">
        <v>40.329924179999999</v>
      </c>
    </row>
    <row r="63" spans="1:15" x14ac:dyDescent="0.25">
      <c r="A63" t="s">
        <v>64</v>
      </c>
      <c r="B63">
        <f>SUMIFS('donors.recip.years'!C$2:C$273,'donors.recip.years'!$A$2:$A$273,'Figure 2 - Donors'!$A63)</f>
        <v>0</v>
      </c>
      <c r="C63">
        <f>SUMIFS('donors.recip.years'!D$2:D$273,'donors.recip.years'!$A$2:$A$273,'Figure 2 - Donors'!$A63)</f>
        <v>0</v>
      </c>
      <c r="D63">
        <f>SUMIFS('donors.recip.years'!E$2:E$273,'donors.recip.years'!$A$2:$A$273,'Figure 2 - Donors'!$A63)</f>
        <v>2.0487199999999999</v>
      </c>
      <c r="E63">
        <f>SUMIFS('donors.recip.years'!F$2:F$273,'donors.recip.years'!$A$2:$A$273,'Figure 2 - Donors'!$A63)</f>
        <v>2</v>
      </c>
      <c r="F63">
        <f>SUMIFS('donors.recip.years'!G$2:G$273,'donors.recip.years'!$A$2:$A$273,'Figure 2 - Donors'!$A63)</f>
        <v>0</v>
      </c>
      <c r="G63">
        <f t="shared" si="1"/>
        <v>4.0487199999999994</v>
      </c>
      <c r="I63" t="s">
        <v>19</v>
      </c>
      <c r="J63">
        <v>6.5460200000000004</v>
      </c>
      <c r="K63">
        <v>2.0887082000000001</v>
      </c>
      <c r="L63">
        <v>16.686941999999998</v>
      </c>
      <c r="M63">
        <v>17.094369</v>
      </c>
      <c r="N63">
        <v>0</v>
      </c>
      <c r="O63">
        <v>42.4160392</v>
      </c>
    </row>
    <row r="64" spans="1:15" x14ac:dyDescent="0.25">
      <c r="A64" t="s">
        <v>65</v>
      </c>
      <c r="B64">
        <f>SUMIFS('donors.recip.years'!C$2:C$273,'donors.recip.years'!$A$2:$A$273,'Figure 2 - Donors'!$A64)</f>
        <v>0</v>
      </c>
      <c r="C64">
        <f>SUMIFS('donors.recip.years'!D$2:D$273,'donors.recip.years'!$A$2:$A$273,'Figure 2 - Donors'!$A64)</f>
        <v>0</v>
      </c>
      <c r="D64">
        <f>SUMIFS('donors.recip.years'!E$2:E$273,'donors.recip.years'!$A$2:$A$273,'Figure 2 - Donors'!$A64)</f>
        <v>55.364760910000001</v>
      </c>
      <c r="E64">
        <f>SUMIFS('donors.recip.years'!F$2:F$273,'donors.recip.years'!$A$2:$A$273,'Figure 2 - Donors'!$A64)</f>
        <v>62.262739800000006</v>
      </c>
      <c r="F64">
        <f>SUMIFS('donors.recip.years'!G$2:G$273,'donors.recip.years'!$A$2:$A$273,'Figure 2 - Donors'!$A64)</f>
        <v>95.71186247</v>
      </c>
      <c r="G64">
        <f t="shared" si="1"/>
        <v>213.33936318000002</v>
      </c>
      <c r="I64" t="s">
        <v>10</v>
      </c>
      <c r="J64">
        <v>15.267019530000001</v>
      </c>
      <c r="K64">
        <v>5.6272948185000011</v>
      </c>
      <c r="L64">
        <v>18.617546337899999</v>
      </c>
      <c r="M64">
        <v>5.7059513748300006</v>
      </c>
      <c r="N64">
        <v>4.2146237319999997</v>
      </c>
      <c r="O64">
        <v>49.432435793229999</v>
      </c>
    </row>
    <row r="65" spans="1:15" x14ac:dyDescent="0.25">
      <c r="A65" t="s">
        <v>66</v>
      </c>
      <c r="B65">
        <f>SUMIFS('donors.recip.years'!C$2:C$273,'donors.recip.years'!$A$2:$A$273,'Figure 2 - Donors'!$A65)</f>
        <v>0</v>
      </c>
      <c r="C65">
        <f>SUMIFS('donors.recip.years'!D$2:D$273,'donors.recip.years'!$A$2:$A$273,'Figure 2 - Donors'!$A65)</f>
        <v>0</v>
      </c>
      <c r="D65">
        <f>SUMIFS('donors.recip.years'!E$2:E$273,'donors.recip.years'!$A$2:$A$273,'Figure 2 - Donors'!$A65)</f>
        <v>0</v>
      </c>
      <c r="E65">
        <f>SUMIFS('donors.recip.years'!F$2:F$273,'donors.recip.years'!$A$2:$A$273,'Figure 2 - Donors'!$A65)</f>
        <v>0.61499999999999999</v>
      </c>
      <c r="F65">
        <f>SUMIFS('donors.recip.years'!G$2:G$273,'donors.recip.years'!$A$2:$A$273,'Figure 2 - Donors'!$A65)</f>
        <v>0.5580562</v>
      </c>
      <c r="G65">
        <f t="shared" si="1"/>
        <v>1.1730562</v>
      </c>
      <c r="I65" t="s">
        <v>16</v>
      </c>
      <c r="J65">
        <v>20.508746420000001</v>
      </c>
      <c r="K65">
        <v>1.91931216</v>
      </c>
      <c r="L65">
        <v>9.4008570779999996</v>
      </c>
      <c r="M65">
        <v>7.0937864009999991</v>
      </c>
      <c r="N65">
        <v>11.123264803000001</v>
      </c>
      <c r="O65">
        <v>50.045966862</v>
      </c>
    </row>
    <row r="66" spans="1:15" x14ac:dyDescent="0.25">
      <c r="A66" t="s">
        <v>67</v>
      </c>
      <c r="B66">
        <f>SUMIFS('donors.recip.years'!C$2:C$273,'donors.recip.years'!$A$2:$A$273,'Figure 2 - Donors'!$A66)</f>
        <v>37.496032382272297</v>
      </c>
      <c r="C66">
        <f>SUMIFS('donors.recip.years'!D$2:D$273,'donors.recip.years'!$A$2:$A$273,'Figure 2 - Donors'!$A66)</f>
        <v>41.83604819</v>
      </c>
      <c r="D66">
        <f>SUMIFS('donors.recip.years'!E$2:E$273,'donors.recip.years'!$A$2:$A$273,'Figure 2 - Donors'!$A66)</f>
        <v>44.052724939999997</v>
      </c>
      <c r="E66">
        <f>SUMIFS('donors.recip.years'!F$2:F$273,'donors.recip.years'!$A$2:$A$273,'Figure 2 - Donors'!$A66)</f>
        <v>47.408063800000001</v>
      </c>
      <c r="F66">
        <f>SUMIFS('donors.recip.years'!G$2:G$273,'donors.recip.years'!$A$2:$A$273,'Figure 2 - Donors'!$A66)</f>
        <v>44.98227224</v>
      </c>
      <c r="G66">
        <f t="shared" si="1"/>
        <v>215.77514155227232</v>
      </c>
      <c r="I66" t="s">
        <v>17</v>
      </c>
      <c r="J66">
        <v>0</v>
      </c>
      <c r="K66">
        <v>0</v>
      </c>
      <c r="L66">
        <v>21.345683470000001</v>
      </c>
      <c r="M66">
        <v>16.810242200000001</v>
      </c>
      <c r="N66">
        <v>13.130214820000001</v>
      </c>
      <c r="O66">
        <v>51.286140490000001</v>
      </c>
    </row>
    <row r="67" spans="1:15" x14ac:dyDescent="0.25">
      <c r="A67" t="s">
        <v>68</v>
      </c>
      <c r="B67">
        <f>SUMIFS('donors.recip.years'!C$2:C$273,'donors.recip.years'!$A$2:$A$273,'Figure 2 - Donors'!$A67)</f>
        <v>1.6263931</v>
      </c>
      <c r="C67">
        <f>SUMIFS('donors.recip.years'!D$2:D$273,'donors.recip.years'!$A$2:$A$273,'Figure 2 - Donors'!$A67)</f>
        <v>1.44199225</v>
      </c>
      <c r="D67">
        <f>SUMIFS('donors.recip.years'!E$2:E$273,'donors.recip.years'!$A$2:$A$273,'Figure 2 - Donors'!$A67)</f>
        <v>2.9711539</v>
      </c>
      <c r="E67">
        <f>SUMIFS('donors.recip.years'!F$2:F$273,'donors.recip.years'!$A$2:$A$273,'Figure 2 - Donors'!$A67)</f>
        <v>2.6020208999999999</v>
      </c>
      <c r="F67">
        <f>SUMIFS('donors.recip.years'!G$2:G$273,'donors.recip.years'!$A$2:$A$273,'Figure 2 - Donors'!$A67)</f>
        <v>1.8531955</v>
      </c>
      <c r="G67">
        <f t="shared" si="1"/>
        <v>10.49475565</v>
      </c>
      <c r="I67" t="s">
        <v>93</v>
      </c>
      <c r="J67">
        <v>15.865792399966701</v>
      </c>
      <c r="K67">
        <v>12.331528421042</v>
      </c>
      <c r="L67">
        <v>8.3086080429765996</v>
      </c>
      <c r="M67">
        <v>7.5754799999999998</v>
      </c>
      <c r="N67">
        <v>11.391365227908999</v>
      </c>
      <c r="O67">
        <v>55.472774091894301</v>
      </c>
    </row>
    <row r="68" spans="1:15" x14ac:dyDescent="0.25">
      <c r="A68" t="s">
        <v>69</v>
      </c>
      <c r="B68">
        <f>SUMIFS('donors.recip.years'!C$2:C$273,'donors.recip.years'!$A$2:$A$273,'Figure 2 - Donors'!$A68)</f>
        <v>0.1169636</v>
      </c>
      <c r="C68">
        <f>SUMIFS('donors.recip.years'!D$2:D$273,'donors.recip.years'!$A$2:$A$273,'Figure 2 - Donors'!$A68)</f>
        <v>1.0012350000000001</v>
      </c>
      <c r="D68">
        <f>SUMIFS('donors.recip.years'!E$2:E$273,'donors.recip.years'!$A$2:$A$273,'Figure 2 - Donors'!$A68)</f>
        <v>1.5435180000000002</v>
      </c>
      <c r="E68">
        <f>SUMIFS('donors.recip.years'!F$2:F$273,'donors.recip.years'!$A$2:$A$273,'Figure 2 - Donors'!$A68)</f>
        <v>3.2702689999999999</v>
      </c>
      <c r="F68">
        <f>SUMIFS('donors.recip.years'!G$2:G$273,'donors.recip.years'!$A$2:$A$273,'Figure 2 - Donors'!$A68)</f>
        <v>1.3009769</v>
      </c>
      <c r="G68">
        <f t="shared" ref="G68:G99" si="2">SUM(B68:F68)</f>
        <v>7.2329625000000002</v>
      </c>
      <c r="I68" t="s">
        <v>81</v>
      </c>
      <c r="J68">
        <v>10.689815299999999</v>
      </c>
      <c r="K68">
        <v>11.397146299999999</v>
      </c>
      <c r="L68">
        <v>8.2753219999999992</v>
      </c>
      <c r="M68">
        <v>15.0188527</v>
      </c>
      <c r="N68">
        <v>18.835977</v>
      </c>
      <c r="O68">
        <v>64.217113299999994</v>
      </c>
    </row>
    <row r="69" spans="1:15" x14ac:dyDescent="0.25">
      <c r="A69" t="s">
        <v>70</v>
      </c>
      <c r="B69">
        <f>SUMIFS('donors.recip.years'!C$2:C$273,'donors.recip.years'!$A$2:$A$273,'Figure 2 - Donors'!$A69)</f>
        <v>89.034672280000009</v>
      </c>
      <c r="C69">
        <f>SUMIFS('donors.recip.years'!D$2:D$273,'donors.recip.years'!$A$2:$A$273,'Figure 2 - Donors'!$A69)</f>
        <v>78.559551157000001</v>
      </c>
      <c r="D69">
        <f>SUMIFS('donors.recip.years'!E$2:E$273,'donors.recip.years'!$A$2:$A$273,'Figure 2 - Donors'!$A69)</f>
        <v>58.979483250999998</v>
      </c>
      <c r="E69">
        <f>SUMIFS('donors.recip.years'!F$2:F$273,'donors.recip.years'!$A$2:$A$273,'Figure 2 - Donors'!$A69)</f>
        <v>60.893417255000003</v>
      </c>
      <c r="F69">
        <f>SUMIFS('donors.recip.years'!G$2:G$273,'donors.recip.years'!$A$2:$A$273,'Figure 2 - Donors'!$A69)</f>
        <v>61.411894001999997</v>
      </c>
      <c r="G69">
        <f t="shared" si="2"/>
        <v>348.87901794500004</v>
      </c>
      <c r="I69" t="s">
        <v>35</v>
      </c>
      <c r="J69">
        <v>14.251329000000002</v>
      </c>
      <c r="K69">
        <v>16.951787599999999</v>
      </c>
      <c r="L69">
        <v>13.5486321921036</v>
      </c>
      <c r="M69">
        <v>12.12234949</v>
      </c>
      <c r="N69">
        <v>8.12055784</v>
      </c>
      <c r="O69">
        <v>64.994656122103592</v>
      </c>
    </row>
    <row r="70" spans="1:15" x14ac:dyDescent="0.25">
      <c r="A70" t="s">
        <v>71</v>
      </c>
      <c r="B70">
        <f>SUMIFS('donors.recip.years'!C$2:C$273,'donors.recip.years'!$A$2:$A$273,'Figure 2 - Donors'!$A70)</f>
        <v>12.855821100000002</v>
      </c>
      <c r="C70">
        <f>SUMIFS('donors.recip.years'!D$2:D$273,'donors.recip.years'!$A$2:$A$273,'Figure 2 - Donors'!$A70)</f>
        <v>11.907508700000001</v>
      </c>
      <c r="D70">
        <f>SUMIFS('donors.recip.years'!E$2:E$273,'donors.recip.years'!$A$2:$A$273,'Figure 2 - Donors'!$A70)</f>
        <v>13.8312372</v>
      </c>
      <c r="E70">
        <f>SUMIFS('donors.recip.years'!F$2:F$273,'donors.recip.years'!$A$2:$A$273,'Figure 2 - Donors'!$A70)</f>
        <v>16.760213</v>
      </c>
      <c r="F70">
        <f>SUMIFS('donors.recip.years'!G$2:G$273,'donors.recip.years'!$A$2:$A$273,'Figure 2 - Donors'!$A70)</f>
        <v>10.606361280000002</v>
      </c>
      <c r="G70">
        <f t="shared" si="2"/>
        <v>65.961141279999993</v>
      </c>
      <c r="I70" t="s">
        <v>71</v>
      </c>
      <c r="J70">
        <v>12.855821100000002</v>
      </c>
      <c r="K70">
        <v>11.907508700000001</v>
      </c>
      <c r="L70">
        <v>13.8312372</v>
      </c>
      <c r="M70">
        <v>16.760213</v>
      </c>
      <c r="N70">
        <v>10.606361280000002</v>
      </c>
      <c r="O70">
        <v>65.961141279999993</v>
      </c>
    </row>
    <row r="71" spans="1:15" x14ac:dyDescent="0.25">
      <c r="A71" t="s">
        <v>72</v>
      </c>
      <c r="B71">
        <f>SUMIFS('donors.recip.years'!C$2:C$273,'donors.recip.years'!$A$2:$A$273,'Figure 2 - Donors'!$A71)</f>
        <v>0</v>
      </c>
      <c r="C71">
        <f>SUMIFS('donors.recip.years'!D$2:D$273,'donors.recip.years'!$A$2:$A$273,'Figure 2 - Donors'!$A71)</f>
        <v>0</v>
      </c>
      <c r="D71">
        <f>SUMIFS('donors.recip.years'!E$2:E$273,'donors.recip.years'!$A$2:$A$273,'Figure 2 - Donors'!$A71)</f>
        <v>2.0698650000000001</v>
      </c>
      <c r="E71">
        <f>SUMIFS('donors.recip.years'!F$2:F$273,'donors.recip.years'!$A$2:$A$273,'Figure 2 - Donors'!$A71)</f>
        <v>3.5964</v>
      </c>
      <c r="F71">
        <f>SUMIFS('donors.recip.years'!G$2:G$273,'donors.recip.years'!$A$2:$A$273,'Figure 2 - Donors'!$A71)</f>
        <v>0.857653</v>
      </c>
      <c r="G71">
        <f t="shared" si="2"/>
        <v>6.5239180000000001</v>
      </c>
      <c r="I71" t="s">
        <v>99</v>
      </c>
      <c r="J71">
        <v>23.237798000000005</v>
      </c>
      <c r="K71">
        <v>14.10680533</v>
      </c>
      <c r="L71">
        <v>24.632754081999998</v>
      </c>
      <c r="M71">
        <v>6.5006368999999999</v>
      </c>
      <c r="N71">
        <v>3.8300017196999998</v>
      </c>
      <c r="O71">
        <v>72.3079960317</v>
      </c>
    </row>
    <row r="72" spans="1:15" x14ac:dyDescent="0.25">
      <c r="A72" t="s">
        <v>73</v>
      </c>
      <c r="B72">
        <f>SUMIFS('donors.recip.years'!C$2:C$273,'donors.recip.years'!$A$2:$A$273,'Figure 2 - Donors'!$A72)</f>
        <v>0</v>
      </c>
      <c r="C72">
        <f>SUMIFS('donors.recip.years'!D$2:D$273,'donors.recip.years'!$A$2:$A$273,'Figure 2 - Donors'!$A72)</f>
        <v>0</v>
      </c>
      <c r="D72">
        <f>SUMIFS('donors.recip.years'!E$2:E$273,'donors.recip.years'!$A$2:$A$273,'Figure 2 - Donors'!$A72)</f>
        <v>0</v>
      </c>
      <c r="E72">
        <f>SUMIFS('donors.recip.years'!F$2:F$273,'donors.recip.years'!$A$2:$A$273,'Figure 2 - Donors'!$A72)</f>
        <v>0.745</v>
      </c>
      <c r="F72">
        <f>SUMIFS('donors.recip.years'!G$2:G$273,'donors.recip.years'!$A$2:$A$273,'Figure 2 - Donors'!$A72)</f>
        <v>1.0684624</v>
      </c>
      <c r="G72">
        <f t="shared" si="2"/>
        <v>1.8134624000000001</v>
      </c>
      <c r="I72" t="s">
        <v>87</v>
      </c>
      <c r="J72">
        <v>14.358629359999998</v>
      </c>
      <c r="K72">
        <v>11.914963998999998</v>
      </c>
      <c r="L72">
        <v>16.011217549599998</v>
      </c>
      <c r="M72">
        <v>16.576121452800002</v>
      </c>
      <c r="N72">
        <v>15.703458241</v>
      </c>
      <c r="O72">
        <v>74.564390602399996</v>
      </c>
    </row>
    <row r="73" spans="1:15" x14ac:dyDescent="0.25">
      <c r="A73" t="s">
        <v>74</v>
      </c>
      <c r="B73">
        <f>SUMIFS('donors.recip.years'!C$2:C$273,'donors.recip.years'!$A$2:$A$273,'Figure 2 - Donors'!$A73)</f>
        <v>0</v>
      </c>
      <c r="C73">
        <f>SUMIFS('donors.recip.years'!D$2:D$273,'donors.recip.years'!$A$2:$A$273,'Figure 2 - Donors'!$A73)</f>
        <v>0</v>
      </c>
      <c r="D73">
        <f>SUMIFS('donors.recip.years'!E$2:E$273,'donors.recip.years'!$A$2:$A$273,'Figure 2 - Donors'!$A73)</f>
        <v>0</v>
      </c>
      <c r="E73">
        <f>SUMIFS('donors.recip.years'!F$2:F$273,'donors.recip.years'!$A$2:$A$273,'Figure 2 - Donors'!$A73)</f>
        <v>0</v>
      </c>
      <c r="F73">
        <f>SUMIFS('donors.recip.years'!G$2:G$273,'donors.recip.years'!$A$2:$A$273,'Figure 2 - Donors'!$A73)</f>
        <v>1.2414000000000001</v>
      </c>
      <c r="G73">
        <f t="shared" si="2"/>
        <v>1.2414000000000001</v>
      </c>
      <c r="I73" t="s">
        <v>92</v>
      </c>
      <c r="J73">
        <v>18.199344053800001</v>
      </c>
      <c r="K73">
        <v>16.906143348000001</v>
      </c>
      <c r="L73">
        <v>14.886928193889702</v>
      </c>
      <c r="M73">
        <v>10.76370854</v>
      </c>
      <c r="N73">
        <v>14.194118069770001</v>
      </c>
      <c r="O73">
        <v>74.950242205459702</v>
      </c>
    </row>
    <row r="74" spans="1:15" x14ac:dyDescent="0.25">
      <c r="A74" t="s">
        <v>75</v>
      </c>
      <c r="B74">
        <f>SUMIFS('donors.recip.years'!C$2:C$273,'donors.recip.years'!$A$2:$A$273,'Figure 2 - Donors'!$A74)</f>
        <v>1.00376146</v>
      </c>
      <c r="C74">
        <f>SUMIFS('donors.recip.years'!D$2:D$273,'donors.recip.years'!$A$2:$A$273,'Figure 2 - Donors'!$A74)</f>
        <v>9.9636082599999991</v>
      </c>
      <c r="D74">
        <f>SUMIFS('donors.recip.years'!E$2:E$273,'donors.recip.years'!$A$2:$A$273,'Figure 2 - Donors'!$A74)</f>
        <v>2.0276812499999997</v>
      </c>
      <c r="E74">
        <f>SUMIFS('donors.recip.years'!F$2:F$273,'donors.recip.years'!$A$2:$A$273,'Figure 2 - Donors'!$A74)</f>
        <v>8.3021201199999997</v>
      </c>
      <c r="F74">
        <f>SUMIFS('donors.recip.years'!G$2:G$273,'donors.recip.years'!$A$2:$A$273,'Figure 2 - Donors'!$A74)</f>
        <v>6.5775592300000003</v>
      </c>
      <c r="G74">
        <f t="shared" si="2"/>
        <v>27.874730319999998</v>
      </c>
      <c r="I74" t="s">
        <v>51</v>
      </c>
      <c r="J74">
        <v>17.632200000000001</v>
      </c>
      <c r="K74">
        <v>31.473462000000001</v>
      </c>
      <c r="L74">
        <v>18.993829999999999</v>
      </c>
      <c r="M74">
        <v>4.8375300000000001</v>
      </c>
      <c r="N74">
        <v>4.8251900000000001</v>
      </c>
      <c r="O74">
        <v>77.762212000000005</v>
      </c>
    </row>
    <row r="75" spans="1:15" x14ac:dyDescent="0.25">
      <c r="A75" t="s">
        <v>76</v>
      </c>
      <c r="B75">
        <f>SUMIFS('donors.recip.years'!C$2:C$273,'donors.recip.years'!$A$2:$A$273,'Figure 2 - Donors'!$A75)</f>
        <v>0</v>
      </c>
      <c r="C75">
        <f>SUMIFS('donors.recip.years'!D$2:D$273,'donors.recip.years'!$A$2:$A$273,'Figure 2 - Donors'!$A75)</f>
        <v>6.4097109999999994E-3</v>
      </c>
      <c r="D75">
        <f>SUMIFS('donors.recip.years'!E$2:E$273,'donors.recip.years'!$A$2:$A$273,'Figure 2 - Donors'!$A75)</f>
        <v>4.8607775999999998E-2</v>
      </c>
      <c r="E75">
        <f>SUMIFS('donors.recip.years'!F$2:F$273,'donors.recip.years'!$A$2:$A$273,'Figure 2 - Donors'!$A75)</f>
        <v>0.11960581000000001</v>
      </c>
      <c r="F75">
        <f>SUMIFS('donors.recip.years'!G$2:G$273,'donors.recip.years'!$A$2:$A$273,'Figure 2 - Donors'!$A75)</f>
        <v>0.11073377</v>
      </c>
      <c r="G75">
        <f t="shared" si="2"/>
        <v>0.28535706700000002</v>
      </c>
      <c r="I75" t="s">
        <v>58</v>
      </c>
      <c r="J75">
        <v>2.08121</v>
      </c>
      <c r="K75">
        <v>9.0735589999999995</v>
      </c>
      <c r="L75">
        <v>17.725674999999999</v>
      </c>
      <c r="M75">
        <v>43.67407</v>
      </c>
      <c r="N75">
        <v>5.7743730000000006</v>
      </c>
      <c r="O75">
        <v>78.328886999999995</v>
      </c>
    </row>
    <row r="76" spans="1:15" x14ac:dyDescent="0.25">
      <c r="A76" t="s">
        <v>77</v>
      </c>
      <c r="B76">
        <f>SUMIFS('donors.recip.years'!C$2:C$273,'donors.recip.years'!$A$2:$A$273,'Figure 2 - Donors'!$A76)</f>
        <v>0</v>
      </c>
      <c r="C76">
        <f>SUMIFS('donors.recip.years'!D$2:D$273,'donors.recip.years'!$A$2:$A$273,'Figure 2 - Donors'!$A76)</f>
        <v>0</v>
      </c>
      <c r="D76">
        <f>SUMIFS('donors.recip.years'!E$2:E$273,'donors.recip.years'!$A$2:$A$273,'Figure 2 - Donors'!$A76)</f>
        <v>0</v>
      </c>
      <c r="E76">
        <f>SUMIFS('donors.recip.years'!F$2:F$273,'donors.recip.years'!$A$2:$A$273,'Figure 2 - Donors'!$A76)</f>
        <v>0</v>
      </c>
      <c r="F76">
        <f>SUMIFS('donors.recip.years'!G$2:G$273,'donors.recip.years'!$A$2:$A$273,'Figure 2 - Donors'!$A76)</f>
        <v>0.56784453000000001</v>
      </c>
      <c r="G76">
        <f t="shared" si="2"/>
        <v>0.56784453000000001</v>
      </c>
      <c r="I76" t="s">
        <v>11</v>
      </c>
      <c r="J76">
        <v>15.05335665</v>
      </c>
      <c r="K76">
        <v>15.410340959999999</v>
      </c>
      <c r="L76">
        <v>22.722102617999997</v>
      </c>
      <c r="M76">
        <v>16.447282355000002</v>
      </c>
      <c r="N76">
        <v>19.453553715999998</v>
      </c>
      <c r="O76">
        <v>89.086636298999991</v>
      </c>
    </row>
    <row r="77" spans="1:15" x14ac:dyDescent="0.25">
      <c r="A77" t="s">
        <v>78</v>
      </c>
      <c r="B77">
        <f>SUMIFS('donors.recip.years'!C$2:C$273,'donors.recip.years'!$A$2:$A$273,'Figure 2 - Donors'!$A77)</f>
        <v>0</v>
      </c>
      <c r="C77">
        <f>SUMIFS('donors.recip.years'!D$2:D$273,'donors.recip.years'!$A$2:$A$273,'Figure 2 - Donors'!$A77)</f>
        <v>0</v>
      </c>
      <c r="D77">
        <f>SUMIFS('donors.recip.years'!E$2:E$273,'donors.recip.years'!$A$2:$A$273,'Figure 2 - Donors'!$A77)</f>
        <v>0</v>
      </c>
      <c r="E77">
        <f>SUMIFS('donors.recip.years'!F$2:F$273,'donors.recip.years'!$A$2:$A$273,'Figure 2 - Donors'!$A77)</f>
        <v>7.0560659999999995</v>
      </c>
      <c r="F77">
        <f>SUMIFS('donors.recip.years'!G$2:G$273,'donors.recip.years'!$A$2:$A$273,'Figure 2 - Donors'!$A77)</f>
        <v>7.4551805799999995</v>
      </c>
      <c r="G77">
        <f t="shared" si="2"/>
        <v>14.511246579999998</v>
      </c>
      <c r="I77" t="s">
        <v>15</v>
      </c>
      <c r="J77">
        <v>0</v>
      </c>
      <c r="K77">
        <v>0</v>
      </c>
      <c r="L77">
        <v>26.381079</v>
      </c>
      <c r="M77">
        <v>34.592089999999999</v>
      </c>
      <c r="N77">
        <v>39.035278000000005</v>
      </c>
      <c r="O77">
        <v>100.008447</v>
      </c>
    </row>
    <row r="78" spans="1:15" x14ac:dyDescent="0.25">
      <c r="A78" t="s">
        <v>79</v>
      </c>
      <c r="B78">
        <f>SUMIFS('donors.recip.years'!C$2:C$273,'donors.recip.years'!$A$2:$A$273,'Figure 2 - Donors'!$A78)</f>
        <v>3.9535569999999999E-2</v>
      </c>
      <c r="C78">
        <f>SUMIFS('donors.recip.years'!D$2:D$273,'donors.recip.years'!$A$2:$A$273,'Figure 2 - Donors'!$A78)</f>
        <v>1.111997E-2</v>
      </c>
      <c r="D78">
        <f>SUMIFS('donors.recip.years'!E$2:E$273,'donors.recip.years'!$A$2:$A$273,'Figure 2 - Donors'!$A78)</f>
        <v>1.0146107E-2</v>
      </c>
      <c r="E78">
        <f>SUMIFS('donors.recip.years'!F$2:F$273,'donors.recip.years'!$A$2:$A$273,'Figure 2 - Donors'!$A78)</f>
        <v>0.16332417999999999</v>
      </c>
      <c r="F78">
        <f>SUMIFS('donors.recip.years'!G$2:G$273,'donors.recip.years'!$A$2:$A$273,'Figure 2 - Donors'!$A78)</f>
        <v>6.2437520000000003E-2</v>
      </c>
      <c r="G78">
        <f t="shared" si="2"/>
        <v>0.28656334700000002</v>
      </c>
      <c r="I78" t="s">
        <v>94</v>
      </c>
      <c r="J78">
        <v>2.7883100000000001</v>
      </c>
      <c r="K78">
        <v>4.4532600000000002</v>
      </c>
      <c r="L78">
        <v>11.76694</v>
      </c>
      <c r="M78">
        <v>7.6619849999999996</v>
      </c>
      <c r="N78">
        <v>79.984522990000002</v>
      </c>
      <c r="O78">
        <v>106.65501799</v>
      </c>
    </row>
    <row r="79" spans="1:15" x14ac:dyDescent="0.25">
      <c r="A79" t="s">
        <v>80</v>
      </c>
      <c r="B79">
        <f>SUMIFS('donors.recip.years'!C$2:C$273,'donors.recip.years'!$A$2:$A$273,'Figure 2 - Donors'!$A79)</f>
        <v>1.2682599999999999</v>
      </c>
      <c r="C79">
        <f>SUMIFS('donors.recip.years'!D$2:D$273,'donors.recip.years'!$A$2:$A$273,'Figure 2 - Donors'!$A79)</f>
        <v>0</v>
      </c>
      <c r="D79">
        <f>SUMIFS('donors.recip.years'!E$2:E$273,'donors.recip.years'!$A$2:$A$273,'Figure 2 - Donors'!$A79)</f>
        <v>1.0243</v>
      </c>
      <c r="E79">
        <f>SUMIFS('donors.recip.years'!F$2:F$273,'donors.recip.years'!$A$2:$A$273,'Figure 2 - Donors'!$A79)</f>
        <v>0</v>
      </c>
      <c r="F79">
        <f>SUMIFS('donors.recip.years'!G$2:G$273,'donors.recip.years'!$A$2:$A$273,'Figure 2 - Donors'!$A79)</f>
        <v>2.690007</v>
      </c>
      <c r="G79">
        <f t="shared" si="2"/>
        <v>4.9825669999999995</v>
      </c>
      <c r="I79" t="s">
        <v>53</v>
      </c>
      <c r="J79">
        <v>27.202441854</v>
      </c>
      <c r="K79">
        <v>12.78088782</v>
      </c>
      <c r="L79">
        <v>19.687416037599998</v>
      </c>
      <c r="M79">
        <v>23.319213920999999</v>
      </c>
      <c r="N79">
        <v>24.2759572099</v>
      </c>
      <c r="O79">
        <v>107.2659168425</v>
      </c>
    </row>
    <row r="80" spans="1:15" x14ac:dyDescent="0.25">
      <c r="A80" t="s">
        <v>81</v>
      </c>
      <c r="B80">
        <f>SUMIFS('donors.recip.years'!C$2:C$273,'donors.recip.years'!$A$2:$A$273,'Figure 2 - Donors'!$A80)</f>
        <v>10.689815299999999</v>
      </c>
      <c r="C80">
        <f>SUMIFS('donors.recip.years'!D$2:D$273,'donors.recip.years'!$A$2:$A$273,'Figure 2 - Donors'!$A80)</f>
        <v>11.397146299999999</v>
      </c>
      <c r="D80">
        <f>SUMIFS('donors.recip.years'!E$2:E$273,'donors.recip.years'!$A$2:$A$273,'Figure 2 - Donors'!$A80)</f>
        <v>8.2753219999999992</v>
      </c>
      <c r="E80">
        <f>SUMIFS('donors.recip.years'!F$2:F$273,'donors.recip.years'!$A$2:$A$273,'Figure 2 - Donors'!$A80)</f>
        <v>15.0188527</v>
      </c>
      <c r="F80">
        <f>SUMIFS('donors.recip.years'!G$2:G$273,'donors.recip.years'!$A$2:$A$273,'Figure 2 - Donors'!$A80)</f>
        <v>18.835977</v>
      </c>
      <c r="G80">
        <f t="shared" si="2"/>
        <v>64.217113299999994</v>
      </c>
      <c r="I80" t="s">
        <v>28</v>
      </c>
      <c r="J80">
        <v>58.247945682000001</v>
      </c>
      <c r="K80">
        <v>34.457076862999998</v>
      </c>
      <c r="L80">
        <v>34.205391259999999</v>
      </c>
      <c r="M80">
        <v>27.972018237</v>
      </c>
      <c r="N80">
        <v>23.443527875999997</v>
      </c>
      <c r="O80">
        <v>178.325959918</v>
      </c>
    </row>
    <row r="81" spans="1:15" x14ac:dyDescent="0.25">
      <c r="A81" t="s">
        <v>82</v>
      </c>
      <c r="B81">
        <f>SUMIFS('donors.recip.years'!C$2:C$273,'donors.recip.years'!$A$2:$A$273,'Figure 2 - Donors'!$A81)</f>
        <v>1.4663204999999999</v>
      </c>
      <c r="C81">
        <f>SUMIFS('donors.recip.years'!D$2:D$273,'donors.recip.years'!$A$2:$A$273,'Figure 2 - Donors'!$A81)</f>
        <v>2.340765556</v>
      </c>
      <c r="D81">
        <f>SUMIFS('donors.recip.years'!E$2:E$273,'donors.recip.years'!$A$2:$A$273,'Figure 2 - Donors'!$A81)</f>
        <v>1.627537222</v>
      </c>
      <c r="E81">
        <f>SUMIFS('donors.recip.years'!F$2:F$273,'donors.recip.years'!$A$2:$A$273,'Figure 2 - Donors'!$A81)</f>
        <v>1.7821500000000001</v>
      </c>
      <c r="F81">
        <f>SUMIFS('donors.recip.years'!G$2:G$273,'donors.recip.years'!$A$2:$A$273,'Figure 2 - Donors'!$A81)</f>
        <v>2.7287450789999999</v>
      </c>
      <c r="G81">
        <f t="shared" si="2"/>
        <v>9.9455183569999992</v>
      </c>
      <c r="I81" t="s">
        <v>65</v>
      </c>
      <c r="J81">
        <v>0</v>
      </c>
      <c r="K81">
        <v>0</v>
      </c>
      <c r="L81">
        <v>55.364760910000001</v>
      </c>
      <c r="M81">
        <v>62.262739800000006</v>
      </c>
      <c r="N81">
        <v>95.71186247</v>
      </c>
      <c r="O81">
        <v>213.33936318000002</v>
      </c>
    </row>
    <row r="82" spans="1:15" x14ac:dyDescent="0.25">
      <c r="A82" t="s">
        <v>83</v>
      </c>
      <c r="B82">
        <f>SUMIFS('donors.recip.years'!C$2:C$273,'donors.recip.years'!$A$2:$A$273,'Figure 2 - Donors'!$A82)</f>
        <v>0.1037246</v>
      </c>
      <c r="C82">
        <f>SUMIFS('donors.recip.years'!D$2:D$273,'donors.recip.years'!$A$2:$A$273,'Figure 2 - Donors'!$A82)</f>
        <v>3.7993800000000001E-2</v>
      </c>
      <c r="D82">
        <f>SUMIFS('donors.recip.years'!E$2:E$273,'donors.recip.years'!$A$2:$A$273,'Figure 2 - Donors'!$A82)</f>
        <v>0.1170326</v>
      </c>
      <c r="E82">
        <f>SUMIFS('donors.recip.years'!F$2:F$273,'donors.recip.years'!$A$2:$A$273,'Figure 2 - Donors'!$A82)</f>
        <v>5.9011000000000001E-2</v>
      </c>
      <c r="F82">
        <f>SUMIFS('donors.recip.years'!G$2:G$273,'donors.recip.years'!$A$2:$A$273,'Figure 2 - Donors'!$A82)</f>
        <v>6.1743300000000001E-2</v>
      </c>
      <c r="G82">
        <f t="shared" si="2"/>
        <v>0.37950529999999999</v>
      </c>
      <c r="I82" t="s">
        <v>67</v>
      </c>
      <c r="J82">
        <v>37.496032382272297</v>
      </c>
      <c r="K82">
        <v>41.83604819</v>
      </c>
      <c r="L82">
        <v>44.052724939999997</v>
      </c>
      <c r="M82">
        <v>47.408063800000001</v>
      </c>
      <c r="N82">
        <v>44.98227224</v>
      </c>
      <c r="O82">
        <v>215.77514155227232</v>
      </c>
    </row>
    <row r="83" spans="1:15" x14ac:dyDescent="0.25">
      <c r="A83" t="s">
        <v>84</v>
      </c>
      <c r="B83">
        <f>SUMIFS('donors.recip.years'!C$2:C$273,'donors.recip.years'!$A$2:$A$273,'Figure 2 - Donors'!$A83)</f>
        <v>0.55446400419999997</v>
      </c>
      <c r="C83">
        <f>SUMIFS('donors.recip.years'!D$2:D$273,'donors.recip.years'!$A$2:$A$273,'Figure 2 - Donors'!$A83)</f>
        <v>1.0095258980000001</v>
      </c>
      <c r="D83">
        <f>SUMIFS('donors.recip.years'!E$2:E$273,'donors.recip.years'!$A$2:$A$273,'Figure 2 - Donors'!$A83)</f>
        <v>1.245347126</v>
      </c>
      <c r="E83">
        <f>SUMIFS('donors.recip.years'!F$2:F$273,'donors.recip.years'!$A$2:$A$273,'Figure 2 - Donors'!$A83)</f>
        <v>1.3647163550000001</v>
      </c>
      <c r="F83">
        <f>SUMIFS('donors.recip.years'!G$2:G$273,'donors.recip.years'!$A$2:$A$273,'Figure 2 - Donors'!$A83)</f>
        <v>1.8127993599999999</v>
      </c>
      <c r="G83">
        <f t="shared" si="2"/>
        <v>5.9868527432</v>
      </c>
      <c r="I83" t="s">
        <v>57</v>
      </c>
      <c r="J83">
        <v>31.668721850000001</v>
      </c>
      <c r="K83">
        <v>40.720708959999996</v>
      </c>
      <c r="L83">
        <v>46.157237905999999</v>
      </c>
      <c r="M83">
        <v>48.570656</v>
      </c>
      <c r="N83">
        <v>56.904911694000006</v>
      </c>
      <c r="O83">
        <v>224.02223641</v>
      </c>
    </row>
    <row r="84" spans="1:15" x14ac:dyDescent="0.25">
      <c r="A84" t="s">
        <v>85</v>
      </c>
      <c r="B84">
        <f>SUMIFS('donors.recip.years'!C$2:C$273,'donors.recip.years'!$A$2:$A$273,'Figure 2 - Donors'!$A84)</f>
        <v>162.108589523559</v>
      </c>
      <c r="C84">
        <f>SUMIFS('donors.recip.years'!D$2:D$273,'donors.recip.years'!$A$2:$A$273,'Figure 2 - Donors'!$A84)</f>
        <v>146.58880946710002</v>
      </c>
      <c r="D84">
        <f>SUMIFS('donors.recip.years'!E$2:E$273,'donors.recip.years'!$A$2:$A$273,'Figure 2 - Donors'!$A84)</f>
        <v>179.75408432700002</v>
      </c>
      <c r="E84">
        <f>SUMIFS('donors.recip.years'!F$2:F$273,'donors.recip.years'!$A$2:$A$273,'Figure 2 - Donors'!$A84)</f>
        <v>174.17448937040001</v>
      </c>
      <c r="F84">
        <f>SUMIFS('donors.recip.years'!G$2:G$273,'donors.recip.years'!$A$2:$A$273,'Figure 2 - Donors'!$A84)</f>
        <v>172.1909878932</v>
      </c>
      <c r="G84">
        <f t="shared" si="2"/>
        <v>834.81696058125908</v>
      </c>
      <c r="I84" t="s">
        <v>12</v>
      </c>
      <c r="J84">
        <v>34.430783822999999</v>
      </c>
      <c r="K84">
        <v>43.69951777</v>
      </c>
      <c r="L84">
        <v>51.357368696000002</v>
      </c>
      <c r="M84">
        <v>46.038901431999996</v>
      </c>
      <c r="N84">
        <v>50.204501139999998</v>
      </c>
      <c r="O84">
        <v>225.73107286099997</v>
      </c>
    </row>
    <row r="85" spans="1:15" x14ac:dyDescent="0.25">
      <c r="A85" t="s">
        <v>86</v>
      </c>
      <c r="B85">
        <f>SUMIFS('donors.recip.years'!C$2:C$273,'donors.recip.years'!$A$2:$A$273,'Figure 2 - Donors'!$A85)</f>
        <v>0</v>
      </c>
      <c r="C85">
        <f>SUMIFS('donors.recip.years'!D$2:D$273,'donors.recip.years'!$A$2:$A$273,'Figure 2 - Donors'!$A85)</f>
        <v>0</v>
      </c>
      <c r="D85">
        <f>SUMIFS('donors.recip.years'!E$2:E$273,'donors.recip.years'!$A$2:$A$273,'Figure 2 - Donors'!$A85)</f>
        <v>0</v>
      </c>
      <c r="E85">
        <f>SUMIFS('donors.recip.years'!F$2:F$273,'donors.recip.years'!$A$2:$A$273,'Figure 2 - Donors'!$A85)</f>
        <v>4.229724</v>
      </c>
      <c r="F85">
        <f>SUMIFS('donors.recip.years'!G$2:G$273,'donors.recip.years'!$A$2:$A$273,'Figure 2 - Donors'!$A85)</f>
        <v>1.6144949999999998</v>
      </c>
      <c r="G85">
        <f t="shared" si="2"/>
        <v>5.8442189999999998</v>
      </c>
      <c r="I85" t="s">
        <v>50</v>
      </c>
      <c r="J85">
        <v>56.966931791999997</v>
      </c>
      <c r="K85">
        <v>51.021119313</v>
      </c>
      <c r="L85">
        <v>52.147862168000003</v>
      </c>
      <c r="M85">
        <v>45.718550951069993</v>
      </c>
      <c r="N85">
        <v>40.492708353449999</v>
      </c>
      <c r="O85">
        <v>246.34717257751998</v>
      </c>
    </row>
    <row r="86" spans="1:15" x14ac:dyDescent="0.25">
      <c r="A86" t="s">
        <v>87</v>
      </c>
      <c r="B86">
        <f>SUMIFS('donors.recip.years'!C$2:C$273,'donors.recip.years'!$A$2:$A$273,'Figure 2 - Donors'!$A86)</f>
        <v>14.358629359999998</v>
      </c>
      <c r="C86">
        <f>SUMIFS('donors.recip.years'!D$2:D$273,'donors.recip.years'!$A$2:$A$273,'Figure 2 - Donors'!$A86)</f>
        <v>11.914963998999998</v>
      </c>
      <c r="D86">
        <f>SUMIFS('donors.recip.years'!E$2:E$273,'donors.recip.years'!$A$2:$A$273,'Figure 2 - Donors'!$A86)</f>
        <v>16.011217549599998</v>
      </c>
      <c r="E86">
        <f>SUMIFS('donors.recip.years'!F$2:F$273,'donors.recip.years'!$A$2:$A$273,'Figure 2 - Donors'!$A86)</f>
        <v>16.576121452800002</v>
      </c>
      <c r="F86">
        <f>SUMIFS('donors.recip.years'!G$2:G$273,'donors.recip.years'!$A$2:$A$273,'Figure 2 - Donors'!$A86)</f>
        <v>15.703458241</v>
      </c>
      <c r="G86">
        <f t="shared" si="2"/>
        <v>74.564390602399996</v>
      </c>
      <c r="I86" t="s">
        <v>43</v>
      </c>
      <c r="J86">
        <v>40.606273299999998</v>
      </c>
      <c r="K86">
        <v>34.616883000000001</v>
      </c>
      <c r="L86">
        <v>60.300559</v>
      </c>
      <c r="M86">
        <v>53.77657</v>
      </c>
      <c r="N86">
        <v>63.445329999999998</v>
      </c>
      <c r="O86">
        <v>252.7456153</v>
      </c>
    </row>
    <row r="87" spans="1:15" x14ac:dyDescent="0.25">
      <c r="A87" t="s">
        <v>88</v>
      </c>
      <c r="B87">
        <f>SUMIFS('donors.recip.years'!C$2:C$273,'donors.recip.years'!$A$2:$A$273,'Figure 2 - Donors'!$A87)</f>
        <v>0.22207480000000002</v>
      </c>
      <c r="C87">
        <f>SUMIFS('donors.recip.years'!D$2:D$273,'donors.recip.years'!$A$2:$A$273,'Figure 2 - Donors'!$A87)</f>
        <v>0.1791305</v>
      </c>
      <c r="D87">
        <f>SUMIFS('donors.recip.years'!E$2:E$273,'donors.recip.years'!$A$2:$A$273,'Figure 2 - Donors'!$A87)</f>
        <v>0.31646660000000004</v>
      </c>
      <c r="E87">
        <f>SUMIFS('donors.recip.years'!F$2:F$273,'donors.recip.years'!$A$2:$A$273,'Figure 2 - Donors'!$A87)</f>
        <v>0.29404409999999997</v>
      </c>
      <c r="F87">
        <f>SUMIFS('donors.recip.years'!G$2:G$273,'donors.recip.years'!$A$2:$A$273,'Figure 2 - Donors'!$A87)</f>
        <v>0.26980870000000001</v>
      </c>
      <c r="G87">
        <f t="shared" si="2"/>
        <v>1.2815247000000001</v>
      </c>
      <c r="I87" t="s">
        <v>14</v>
      </c>
      <c r="J87">
        <v>48.140373559999993</v>
      </c>
      <c r="K87">
        <v>48.014897637899999</v>
      </c>
      <c r="L87">
        <v>54.725309300100008</v>
      </c>
      <c r="M87">
        <v>56.285229496322003</v>
      </c>
      <c r="N87">
        <v>55.798056749899999</v>
      </c>
      <c r="O87">
        <v>262.963866744222</v>
      </c>
    </row>
    <row r="88" spans="1:15" x14ac:dyDescent="0.25">
      <c r="A88" t="s">
        <v>89</v>
      </c>
      <c r="B88">
        <f>SUMIFS('donors.recip.years'!C$2:C$273,'donors.recip.years'!$A$2:$A$273,'Figure 2 - Donors'!$A88)</f>
        <v>0.44790429999999998</v>
      </c>
      <c r="C88">
        <f>SUMIFS('donors.recip.years'!D$2:D$273,'donors.recip.years'!$A$2:$A$273,'Figure 2 - Donors'!$A88)</f>
        <v>2.8805700000000001</v>
      </c>
      <c r="D88">
        <f>SUMIFS('donors.recip.years'!E$2:E$273,'donors.recip.years'!$A$2:$A$273,'Figure 2 - Donors'!$A88)</f>
        <v>5.0328859999999995</v>
      </c>
      <c r="E88">
        <f>SUMIFS('donors.recip.years'!F$2:F$273,'donors.recip.years'!$A$2:$A$273,'Figure 2 - Donors'!$A88)</f>
        <v>1.05026</v>
      </c>
      <c r="F88">
        <f>SUMIFS('donors.recip.years'!G$2:G$273,'donors.recip.years'!$A$2:$A$273,'Figure 2 - Donors'!$A88)</f>
        <v>3.3982046220999997</v>
      </c>
      <c r="G88">
        <f t="shared" si="2"/>
        <v>12.809824922099999</v>
      </c>
      <c r="I88" t="s">
        <v>70</v>
      </c>
      <c r="J88">
        <v>89.034672280000009</v>
      </c>
      <c r="K88">
        <v>78.559551157000001</v>
      </c>
      <c r="L88">
        <v>58.979483250999998</v>
      </c>
      <c r="M88">
        <v>60.893417255000003</v>
      </c>
      <c r="N88">
        <v>61.411894001999997</v>
      </c>
      <c r="O88">
        <v>348.87901794500004</v>
      </c>
    </row>
    <row r="89" spans="1:15" x14ac:dyDescent="0.25">
      <c r="A89" t="s">
        <v>90</v>
      </c>
      <c r="B89">
        <f>SUMIFS('donors.recip.years'!C$2:C$273,'donors.recip.years'!$A$2:$A$273,'Figure 2 - Donors'!$A89)</f>
        <v>0.69723572389999999</v>
      </c>
      <c r="C89">
        <f>SUMIFS('donors.recip.years'!D$2:D$273,'donors.recip.years'!$A$2:$A$273,'Figure 2 - Donors'!$A89)</f>
        <v>2.1467001999999999E-2</v>
      </c>
      <c r="D89">
        <f>SUMIFS('donors.recip.years'!E$2:E$273,'donors.recip.years'!$A$2:$A$273,'Figure 2 - Donors'!$A89)</f>
        <v>2.1768900000000001E-2</v>
      </c>
      <c r="E89">
        <f>SUMIFS('donors.recip.years'!F$2:F$273,'donors.recip.years'!$A$2:$A$273,'Figure 2 - Donors'!$A89)</f>
        <v>0.23955899999999999</v>
      </c>
      <c r="F89">
        <f>SUMIFS('donors.recip.years'!G$2:G$273,'donors.recip.years'!$A$2:$A$273,'Figure 2 - Donors'!$A89)</f>
        <v>1.014373</v>
      </c>
      <c r="G89">
        <f t="shared" si="2"/>
        <v>1.9944036259</v>
      </c>
      <c r="I89" t="s">
        <v>95</v>
      </c>
      <c r="J89">
        <v>44.264021471100001</v>
      </c>
      <c r="K89">
        <v>51.024171379662</v>
      </c>
      <c r="L89">
        <v>50.962542139999996</v>
      </c>
      <c r="M89">
        <v>46.225290700000002</v>
      </c>
      <c r="N89">
        <v>169.72173873</v>
      </c>
      <c r="O89">
        <v>362.19776442076204</v>
      </c>
    </row>
    <row r="90" spans="1:15" x14ac:dyDescent="0.25">
      <c r="A90" t="s">
        <v>91</v>
      </c>
      <c r="B90">
        <f>SUMIFS('donors.recip.years'!C$2:C$273,'donors.recip.years'!$A$2:$A$273,'Figure 2 - Donors'!$A90)</f>
        <v>3.7605545830000002</v>
      </c>
      <c r="C90">
        <f>SUMIFS('donors.recip.years'!D$2:D$273,'donors.recip.years'!$A$2:$A$273,'Figure 2 - Donors'!$A90)</f>
        <v>3.3959184384999999</v>
      </c>
      <c r="D90">
        <f>SUMIFS('donors.recip.years'!E$2:E$273,'donors.recip.years'!$A$2:$A$273,'Figure 2 - Donors'!$A90)</f>
        <v>3.61609376</v>
      </c>
      <c r="E90">
        <f>SUMIFS('donors.recip.years'!F$2:F$273,'donors.recip.years'!$A$2:$A$273,'Figure 2 - Donors'!$A90)</f>
        <v>1.4530531</v>
      </c>
      <c r="F90">
        <f>SUMIFS('donors.recip.years'!G$2:G$273,'donors.recip.years'!$A$2:$A$273,'Figure 2 - Donors'!$A90)</f>
        <v>3.9363408114</v>
      </c>
      <c r="G90">
        <f t="shared" si="2"/>
        <v>16.161960692899999</v>
      </c>
      <c r="I90" t="s">
        <v>34</v>
      </c>
      <c r="J90">
        <v>135.6697949</v>
      </c>
      <c r="K90">
        <v>107.357026199</v>
      </c>
      <c r="L90">
        <v>78.400446299999999</v>
      </c>
      <c r="M90">
        <v>82.421949999999995</v>
      </c>
      <c r="N90">
        <v>131.36538229999999</v>
      </c>
      <c r="O90">
        <v>535.21459969900002</v>
      </c>
    </row>
    <row r="91" spans="1:15" x14ac:dyDescent="0.25">
      <c r="A91" t="s">
        <v>92</v>
      </c>
      <c r="B91">
        <f>SUMIFS('donors.recip.years'!C$2:C$273,'donors.recip.years'!$A$2:$A$273,'Figure 2 - Donors'!$A91)</f>
        <v>18.199344053800001</v>
      </c>
      <c r="C91">
        <f>SUMIFS('donors.recip.years'!D$2:D$273,'donors.recip.years'!$A$2:$A$273,'Figure 2 - Donors'!$A91)</f>
        <v>16.906143348000001</v>
      </c>
      <c r="D91">
        <f>SUMIFS('donors.recip.years'!E$2:E$273,'donors.recip.years'!$A$2:$A$273,'Figure 2 - Donors'!$A91)</f>
        <v>14.886928193889702</v>
      </c>
      <c r="E91">
        <f>SUMIFS('donors.recip.years'!F$2:F$273,'donors.recip.years'!$A$2:$A$273,'Figure 2 - Donors'!$A91)</f>
        <v>10.76370854</v>
      </c>
      <c r="F91">
        <f>SUMIFS('donors.recip.years'!G$2:G$273,'donors.recip.years'!$A$2:$A$273,'Figure 2 - Donors'!$A91)</f>
        <v>14.194118069770001</v>
      </c>
      <c r="G91">
        <f t="shared" si="2"/>
        <v>74.950242205459702</v>
      </c>
      <c r="I91" t="s">
        <v>24</v>
      </c>
      <c r="J91">
        <v>116.31841038190001</v>
      </c>
      <c r="K91">
        <v>101.28913413299999</v>
      </c>
      <c r="L91">
        <v>114.825111631</v>
      </c>
      <c r="M91">
        <v>106.93667072000001</v>
      </c>
      <c r="N91">
        <v>107.83060498</v>
      </c>
      <c r="O91">
        <v>547.19993184589998</v>
      </c>
    </row>
    <row r="92" spans="1:15" x14ac:dyDescent="0.25">
      <c r="A92" t="s">
        <v>93</v>
      </c>
      <c r="B92">
        <f>SUMIFS('donors.recip.years'!C$2:C$273,'donors.recip.years'!$A$2:$A$273,'Figure 2 - Donors'!$A92)</f>
        <v>15.865792399966701</v>
      </c>
      <c r="C92">
        <f>SUMIFS('donors.recip.years'!D$2:D$273,'donors.recip.years'!$A$2:$A$273,'Figure 2 - Donors'!$A92)</f>
        <v>12.331528421042</v>
      </c>
      <c r="D92">
        <f>SUMIFS('donors.recip.years'!E$2:E$273,'donors.recip.years'!$A$2:$A$273,'Figure 2 - Donors'!$A92)</f>
        <v>8.3086080429765996</v>
      </c>
      <c r="E92">
        <f>SUMIFS('donors.recip.years'!F$2:F$273,'donors.recip.years'!$A$2:$A$273,'Figure 2 - Donors'!$A92)</f>
        <v>7.5754799999999998</v>
      </c>
      <c r="F92">
        <f>SUMIFS('donors.recip.years'!G$2:G$273,'donors.recip.years'!$A$2:$A$273,'Figure 2 - Donors'!$A92)</f>
        <v>11.391365227908999</v>
      </c>
      <c r="G92">
        <f t="shared" si="2"/>
        <v>55.472774091894301</v>
      </c>
      <c r="I92" t="s">
        <v>13</v>
      </c>
      <c r="J92">
        <v>110.89131460099999</v>
      </c>
      <c r="K92">
        <v>114.060400629</v>
      </c>
      <c r="L92">
        <v>107.32270308</v>
      </c>
      <c r="M92">
        <v>125.21228367000001</v>
      </c>
      <c r="N92">
        <v>116.38914708600001</v>
      </c>
      <c r="O92">
        <v>573.875849066</v>
      </c>
    </row>
    <row r="93" spans="1:15" x14ac:dyDescent="0.25">
      <c r="A93" t="s">
        <v>94</v>
      </c>
      <c r="B93">
        <f>SUMIFS('donors.recip.years'!C$2:C$273,'donors.recip.years'!$A$2:$A$273,'Figure 2 - Donors'!$A93)</f>
        <v>2.7883100000000001</v>
      </c>
      <c r="C93">
        <f>SUMIFS('donors.recip.years'!D$2:D$273,'donors.recip.years'!$A$2:$A$273,'Figure 2 - Donors'!$A93)</f>
        <v>4.4532600000000002</v>
      </c>
      <c r="D93">
        <f>SUMIFS('donors.recip.years'!E$2:E$273,'donors.recip.years'!$A$2:$A$273,'Figure 2 - Donors'!$A93)</f>
        <v>11.76694</v>
      </c>
      <c r="E93">
        <f>SUMIFS('donors.recip.years'!F$2:F$273,'donors.recip.years'!$A$2:$A$273,'Figure 2 - Donors'!$A93)</f>
        <v>7.6619849999999996</v>
      </c>
      <c r="F93">
        <f>SUMIFS('donors.recip.years'!G$2:G$273,'donors.recip.years'!$A$2:$A$273,'Figure 2 - Donors'!$A93)</f>
        <v>79.984522990000002</v>
      </c>
      <c r="G93">
        <f t="shared" si="2"/>
        <v>106.65501799</v>
      </c>
      <c r="I93" t="s">
        <v>31</v>
      </c>
      <c r="J93">
        <v>154.10719497600002</v>
      </c>
      <c r="K93">
        <v>155.843011276</v>
      </c>
      <c r="L93">
        <v>145.66191453499999</v>
      </c>
      <c r="M93">
        <v>187.37747189199999</v>
      </c>
      <c r="N93">
        <v>159.95909074190001</v>
      </c>
      <c r="O93">
        <v>802.94868342090001</v>
      </c>
    </row>
    <row r="94" spans="1:15" x14ac:dyDescent="0.25">
      <c r="A94" t="s">
        <v>95</v>
      </c>
      <c r="B94">
        <f>SUMIFS('donors.recip.years'!C$2:C$273,'donors.recip.years'!$A$2:$A$273,'Figure 2 - Donors'!$A94)</f>
        <v>44.264021471100001</v>
      </c>
      <c r="C94">
        <f>SUMIFS('donors.recip.years'!D$2:D$273,'donors.recip.years'!$A$2:$A$273,'Figure 2 - Donors'!$A94)</f>
        <v>51.024171379662</v>
      </c>
      <c r="D94">
        <f>SUMIFS('donors.recip.years'!E$2:E$273,'donors.recip.years'!$A$2:$A$273,'Figure 2 - Donors'!$A94)</f>
        <v>50.962542139999996</v>
      </c>
      <c r="E94">
        <f>SUMIFS('donors.recip.years'!F$2:F$273,'donors.recip.years'!$A$2:$A$273,'Figure 2 - Donors'!$A94)</f>
        <v>46.225290700000002</v>
      </c>
      <c r="F94">
        <f>SUMIFS('donors.recip.years'!G$2:G$273,'donors.recip.years'!$A$2:$A$273,'Figure 2 - Donors'!$A94)</f>
        <v>169.72173873</v>
      </c>
      <c r="G94">
        <f t="shared" si="2"/>
        <v>362.19776442076204</v>
      </c>
      <c r="I94" t="s">
        <v>85</v>
      </c>
      <c r="J94">
        <v>162.108589523559</v>
      </c>
      <c r="K94">
        <v>146.58880946710002</v>
      </c>
      <c r="L94">
        <v>179.75408432700002</v>
      </c>
      <c r="M94">
        <v>174.17448937040001</v>
      </c>
      <c r="N94">
        <v>172.1909878932</v>
      </c>
      <c r="O94">
        <v>834.81696058125908</v>
      </c>
    </row>
    <row r="95" spans="1:15" x14ac:dyDescent="0.25">
      <c r="A95" t="s">
        <v>96</v>
      </c>
      <c r="B95">
        <f>SUMIFS('donors.recip.years'!C$2:C$273,'donors.recip.years'!$A$2:$A$273,'Figure 2 - Donors'!$A95)</f>
        <v>3.3231913</v>
      </c>
      <c r="C95">
        <f>SUMIFS('donors.recip.years'!D$2:D$273,'donors.recip.years'!$A$2:$A$273,'Figure 2 - Donors'!$A95)</f>
        <v>5.3118441799999996</v>
      </c>
      <c r="D95">
        <f>SUMIFS('donors.recip.years'!E$2:E$273,'donors.recip.years'!$A$2:$A$273,'Figure 2 - Donors'!$A95)</f>
        <v>9.0952091900000003</v>
      </c>
      <c r="E95">
        <f>SUMIFS('donors.recip.years'!F$2:F$273,'donors.recip.years'!$A$2:$A$273,'Figure 2 - Donors'!$A95)</f>
        <v>8.7999700000000001</v>
      </c>
      <c r="F95">
        <f>SUMIFS('donors.recip.years'!G$2:G$273,'donors.recip.years'!$A$2:$A$273,'Figure 2 - Donors'!$A95)</f>
        <v>13.79970951</v>
      </c>
      <c r="G95">
        <f t="shared" si="2"/>
        <v>40.329924179999999</v>
      </c>
      <c r="I95" t="s">
        <v>33</v>
      </c>
      <c r="J95">
        <v>171.72492718000001</v>
      </c>
      <c r="K95">
        <v>176.29421438380001</v>
      </c>
      <c r="L95">
        <v>239.91838738860002</v>
      </c>
      <c r="M95">
        <v>189.19165887</v>
      </c>
      <c r="N95">
        <v>198.25119019099998</v>
      </c>
      <c r="O95">
        <v>975.38037801339999</v>
      </c>
    </row>
    <row r="96" spans="1:15" x14ac:dyDescent="0.25">
      <c r="A96" t="s">
        <v>97</v>
      </c>
      <c r="B96">
        <f>SUMIFS('donors.recip.years'!C$2:C$273,'donors.recip.years'!$A$2:$A$273,'Figure 2 - Donors'!$A96)</f>
        <v>471.13181767907997</v>
      </c>
      <c r="C96">
        <f>SUMIFS('donors.recip.years'!D$2:D$273,'donors.recip.years'!$A$2:$A$273,'Figure 2 - Donors'!$A96)</f>
        <v>419.75035316700001</v>
      </c>
      <c r="D96">
        <f>SUMIFS('donors.recip.years'!E$2:E$273,'donors.recip.years'!$A$2:$A$273,'Figure 2 - Donors'!$A96)</f>
        <v>474.02923446900002</v>
      </c>
      <c r="E96">
        <f>SUMIFS('donors.recip.years'!F$2:F$273,'donors.recip.years'!$A$2:$A$273,'Figure 2 - Donors'!$A96)</f>
        <v>349.2154657195</v>
      </c>
      <c r="F96">
        <f>SUMIFS('donors.recip.years'!G$2:G$273,'donors.recip.years'!$A$2:$A$273,'Figure 2 - Donors'!$A96)</f>
        <v>444.64906992509998</v>
      </c>
      <c r="G96">
        <f t="shared" si="2"/>
        <v>2158.7759409596802</v>
      </c>
      <c r="I96" t="s">
        <v>55</v>
      </c>
      <c r="J96">
        <v>348.65553897539996</v>
      </c>
      <c r="K96">
        <v>265.88197362570003</v>
      </c>
      <c r="L96">
        <v>256.39477946899996</v>
      </c>
      <c r="M96">
        <v>330.67614598</v>
      </c>
      <c r="N96">
        <v>395.35933042899995</v>
      </c>
      <c r="O96">
        <v>1596.9677684791</v>
      </c>
    </row>
    <row r="97" spans="1:15" x14ac:dyDescent="0.25">
      <c r="A97" t="s">
        <v>98</v>
      </c>
      <c r="B97">
        <f>SUMIFS('donors.recip.years'!C$2:C$273,'donors.recip.years'!$A$2:$A$273,'Figure 2 - Donors'!$A97)</f>
        <v>1472.1335203430299</v>
      </c>
      <c r="C97">
        <f>SUMIFS('donors.recip.years'!D$2:D$273,'donors.recip.years'!$A$2:$A$273,'Figure 2 - Donors'!$A97)</f>
        <v>1794.4290377616301</v>
      </c>
      <c r="D97">
        <f>SUMIFS('donors.recip.years'!E$2:E$273,'donors.recip.years'!$A$2:$A$273,'Figure 2 - Donors'!$A97)</f>
        <v>2048.4397780089998</v>
      </c>
      <c r="E97">
        <f>SUMIFS('donors.recip.years'!F$2:F$273,'donors.recip.years'!$A$2:$A$273,'Figure 2 - Donors'!$A97)</f>
        <v>1934.4107199999999</v>
      </c>
      <c r="F97">
        <f>SUMIFS('donors.recip.years'!G$2:G$273,'donors.recip.years'!$A$2:$A$273,'Figure 2 - Donors'!$A97)</f>
        <v>1506.8740374847939</v>
      </c>
      <c r="G97">
        <f t="shared" si="2"/>
        <v>8756.2870935984538</v>
      </c>
      <c r="I97" t="s">
        <v>7</v>
      </c>
      <c r="J97">
        <v>456.86186820000006</v>
      </c>
      <c r="K97">
        <v>382.79512541999998</v>
      </c>
      <c r="L97">
        <v>310.48682609999997</v>
      </c>
      <c r="M97">
        <v>320.34680080000004</v>
      </c>
      <c r="N97">
        <v>214.3296881</v>
      </c>
      <c r="O97">
        <v>1684.8203086200001</v>
      </c>
    </row>
    <row r="98" spans="1:15" x14ac:dyDescent="0.25">
      <c r="A98" t="s">
        <v>99</v>
      </c>
      <c r="B98">
        <f>SUMIFS('donors.recip.years'!C$2:C$273,'donors.recip.years'!$A$2:$A$273,'Figure 2 - Donors'!$A98)</f>
        <v>23.237798000000005</v>
      </c>
      <c r="C98">
        <f>SUMIFS('donors.recip.years'!D$2:D$273,'donors.recip.years'!$A$2:$A$273,'Figure 2 - Donors'!$A98)</f>
        <v>14.10680533</v>
      </c>
      <c r="D98">
        <f>SUMIFS('donors.recip.years'!E$2:E$273,'donors.recip.years'!$A$2:$A$273,'Figure 2 - Donors'!$A98)</f>
        <v>24.632754081999998</v>
      </c>
      <c r="E98">
        <f>SUMIFS('donors.recip.years'!F$2:F$273,'donors.recip.years'!$A$2:$A$273,'Figure 2 - Donors'!$A98)</f>
        <v>6.5006368999999999</v>
      </c>
      <c r="F98">
        <f>SUMIFS('donors.recip.years'!G$2:G$273,'donors.recip.years'!$A$2:$A$273,'Figure 2 - Donors'!$A98)</f>
        <v>3.8300017196999998</v>
      </c>
      <c r="G98">
        <f t="shared" si="2"/>
        <v>72.3079960317</v>
      </c>
      <c r="I98" t="s">
        <v>26</v>
      </c>
      <c r="J98">
        <v>362.72194173470001</v>
      </c>
      <c r="K98">
        <v>387.20160192920002</v>
      </c>
      <c r="L98">
        <v>401.84553477899999</v>
      </c>
      <c r="M98">
        <v>266.9326972874</v>
      </c>
      <c r="N98">
        <v>356.36989449600003</v>
      </c>
      <c r="O98">
        <v>1775.0716702263003</v>
      </c>
    </row>
    <row r="99" spans="1:15" x14ac:dyDescent="0.25">
      <c r="A99" t="s">
        <v>100</v>
      </c>
      <c r="B99">
        <f>SUMIFS('donors.recip.years'!C$2:C$273,'donors.recip.years'!$A$2:$A$273,'Figure 2 - Donors'!$A99)</f>
        <v>0</v>
      </c>
      <c r="C99">
        <f>SUMIFS('donors.recip.years'!D$2:D$273,'donors.recip.years'!$A$2:$A$273,'Figure 2 - Donors'!$A99)</f>
        <v>0</v>
      </c>
      <c r="D99">
        <f>SUMIFS('donors.recip.years'!E$2:E$273,'donors.recip.years'!$A$2:$A$273,'Figure 2 - Donors'!$A99)</f>
        <v>4.2378156000000002</v>
      </c>
      <c r="E99">
        <f>SUMIFS('donors.recip.years'!F$2:F$273,'donors.recip.years'!$A$2:$A$273,'Figure 2 - Donors'!$A99)</f>
        <v>5.3855857</v>
      </c>
      <c r="F99">
        <f>SUMIFS('donors.recip.years'!G$2:G$273,'donors.recip.years'!$A$2:$A$273,'Figure 2 - Donors'!$A99)</f>
        <v>6.3409964700000003</v>
      </c>
      <c r="G99">
        <f t="shared" si="2"/>
        <v>15.964397770000001</v>
      </c>
      <c r="I99" t="s">
        <v>36</v>
      </c>
      <c r="J99">
        <v>277.66779400000001</v>
      </c>
      <c r="K99">
        <v>411.81307999999996</v>
      </c>
      <c r="L99">
        <v>430.74585999999999</v>
      </c>
      <c r="M99">
        <v>352.34324999999995</v>
      </c>
      <c r="N99">
        <v>346.75363000000004</v>
      </c>
      <c r="O99">
        <v>1819.3236139999999</v>
      </c>
    </row>
    <row r="100" spans="1:15" x14ac:dyDescent="0.25">
      <c r="A100" t="s">
        <v>101</v>
      </c>
      <c r="B100">
        <f>SUMIFS('donors.recip.years'!C$2:C$273,'donors.recip.years'!$A$2:$A$273,'Figure 2 - Donors'!$A100)</f>
        <v>0</v>
      </c>
      <c r="C100">
        <f>SUMIFS('donors.recip.years'!D$2:D$273,'donors.recip.years'!$A$2:$A$273,'Figure 2 - Donors'!$A100)</f>
        <v>0</v>
      </c>
      <c r="D100">
        <f>SUMIFS('donors.recip.years'!E$2:E$273,'donors.recip.years'!$A$2:$A$273,'Figure 2 - Donors'!$A100)</f>
        <v>6.8672433000000002</v>
      </c>
      <c r="E100">
        <f>SUMIFS('donors.recip.years'!F$2:F$273,'donors.recip.years'!$A$2:$A$273,'Figure 2 - Donors'!$A100)</f>
        <v>5.8564999999999996</v>
      </c>
      <c r="F100">
        <f>SUMIFS('donors.recip.years'!G$2:G$273,'donors.recip.years'!$A$2:$A$273,'Figure 2 - Donors'!$A100)</f>
        <v>8.7392748999999998</v>
      </c>
      <c r="G100">
        <f t="shared" ref="G100:G102" si="3">SUM(B100:F100)</f>
        <v>21.4630182</v>
      </c>
      <c r="I100" t="s">
        <v>97</v>
      </c>
      <c r="J100">
        <v>471.13181767907997</v>
      </c>
      <c r="K100">
        <v>419.75035316700001</v>
      </c>
      <c r="L100">
        <v>474.02923446900002</v>
      </c>
      <c r="M100">
        <v>349.2154657195</v>
      </c>
      <c r="N100">
        <v>444.64906992509998</v>
      </c>
      <c r="O100">
        <v>2158.7759409596802</v>
      </c>
    </row>
    <row r="101" spans="1:15" x14ac:dyDescent="0.25">
      <c r="A101" t="s">
        <v>102</v>
      </c>
      <c r="B101">
        <f>SUMIFS('donors.recip.years'!C$2:C$273,'donors.recip.years'!$A$2:$A$273,'Figure 2 - Donors'!$A101)</f>
        <v>0</v>
      </c>
      <c r="C101">
        <f>SUMIFS('donors.recip.years'!D$2:D$273,'donors.recip.years'!$A$2:$A$273,'Figure 2 - Donors'!$A101)</f>
        <v>1.2195625999999999</v>
      </c>
      <c r="D101">
        <f>SUMIFS('donors.recip.years'!E$2:E$273,'donors.recip.years'!$A$2:$A$273,'Figure 2 - Donors'!$A101)</f>
        <v>6.3272999999999996E-2</v>
      </c>
      <c r="E101">
        <f>SUMIFS('donors.recip.years'!F$2:F$273,'donors.recip.years'!$A$2:$A$273,'Figure 2 - Donors'!$A101)</f>
        <v>0</v>
      </c>
      <c r="F101">
        <f>SUMIFS('donors.recip.years'!G$2:G$273,'donors.recip.years'!$A$2:$A$273,'Figure 2 - Donors'!$A101)</f>
        <v>0.30049480000000001</v>
      </c>
      <c r="G101">
        <f t="shared" si="3"/>
        <v>1.5833303999999999</v>
      </c>
      <c r="I101" t="s">
        <v>48</v>
      </c>
      <c r="J101">
        <v>803.69248749999997</v>
      </c>
      <c r="K101">
        <v>764.68431786699989</v>
      </c>
      <c r="L101">
        <v>978.87541041999998</v>
      </c>
      <c r="M101">
        <v>1124.30046898</v>
      </c>
      <c r="N101">
        <v>2057.3596975872201</v>
      </c>
      <c r="O101">
        <v>5728.9123823542195</v>
      </c>
    </row>
    <row r="102" spans="1:15" x14ac:dyDescent="0.25">
      <c r="A102" t="s">
        <v>103</v>
      </c>
      <c r="B102">
        <f>SUMIFS('donors.recip.years'!C$2:C$273,'donors.recip.years'!$A$2:$A$273,'Figure 2 - Donors'!$A102)</f>
        <v>11.08543511955</v>
      </c>
      <c r="C102">
        <f>SUMIFS('donors.recip.years'!D$2:D$273,'donors.recip.years'!$A$2:$A$273,'Figure 2 - Donors'!$A102)</f>
        <v>5.1603733820000004</v>
      </c>
      <c r="D102">
        <f>SUMIFS('donors.recip.years'!E$2:E$273,'donors.recip.years'!$A$2:$A$273,'Figure 2 - Donors'!$A102)</f>
        <v>5.8212543379000001</v>
      </c>
      <c r="E102">
        <f>SUMIFS('donors.recip.years'!F$2:F$273,'donors.recip.years'!$A$2:$A$273,'Figure 2 - Donors'!$A102)</f>
        <v>5.6885828499999995</v>
      </c>
      <c r="F102">
        <f>SUMIFS('donors.recip.years'!G$2:G$273,'donors.recip.years'!$A$2:$A$273,'Figure 2 - Donors'!$A102)</f>
        <v>3.8881329499999997</v>
      </c>
      <c r="G102">
        <f t="shared" si="3"/>
        <v>31.643778639450002</v>
      </c>
      <c r="I102" t="s">
        <v>98</v>
      </c>
      <c r="J102">
        <v>1472.1335203430299</v>
      </c>
      <c r="K102">
        <v>1794.4290377616301</v>
      </c>
      <c r="L102">
        <v>2048.4397780089998</v>
      </c>
      <c r="M102">
        <v>1934.4107199999999</v>
      </c>
      <c r="N102">
        <v>1506.8740374847939</v>
      </c>
      <c r="O102">
        <v>8756.2870935984538</v>
      </c>
    </row>
    <row r="104" spans="1:15" x14ac:dyDescent="0.25">
      <c r="O104">
        <f>O102/SUM(O4:O102)</f>
        <v>0.27320041616776347</v>
      </c>
    </row>
  </sheetData>
  <autoFilter ref="I3:O3" xr:uid="{07CEE8E8-C179-4B2C-9742-0010BF9F9154}">
    <sortState xmlns:xlrd2="http://schemas.microsoft.com/office/spreadsheetml/2017/richdata2" ref="I4:O102">
      <sortCondition ref="O3"/>
    </sortState>
  </autoFilter>
  <mergeCells count="1">
    <mergeCell ref="I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DD56-C42C-4457-AFDD-2E42ECD7D0CF}">
  <dimension ref="A1:Q29"/>
  <sheetViews>
    <sheetView topLeftCell="B1" workbookViewId="0">
      <selection activeCell="Q5" sqref="Q5"/>
    </sheetView>
  </sheetViews>
  <sheetFormatPr defaultRowHeight="15" x14ac:dyDescent="0.25"/>
  <cols>
    <col min="1" max="1" width="75.28515625" bestFit="1" customWidth="1"/>
    <col min="2" max="2" width="24.28515625" customWidth="1"/>
    <col min="10" max="10" width="29.85546875" bestFit="1" customWidth="1"/>
  </cols>
  <sheetData>
    <row r="1" spans="1:17" x14ac:dyDescent="0.25">
      <c r="B1" t="s">
        <v>142</v>
      </c>
    </row>
    <row r="3" spans="1:17" ht="15.75" thickBot="1" x14ac:dyDescent="0.3">
      <c r="A3" s="3" t="s">
        <v>108</v>
      </c>
      <c r="B3" s="3" t="s">
        <v>134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  <c r="J3" s="3" t="s">
        <v>134</v>
      </c>
      <c r="K3" s="3">
        <v>2015</v>
      </c>
      <c r="L3" s="3">
        <v>2016</v>
      </c>
      <c r="M3" s="3">
        <v>2017</v>
      </c>
      <c r="N3" s="3">
        <v>2018</v>
      </c>
      <c r="O3" s="3">
        <v>2019</v>
      </c>
    </row>
    <row r="4" spans="1:17" x14ac:dyDescent="0.25">
      <c r="C4">
        <f>SUMIFS('channels.recip.years'!C$2:C$75,'channels.recip.years'!$A$2:$A$75,"")</f>
        <v>163.33753788555001</v>
      </c>
      <c r="D4">
        <f>SUMIFS('channels.recip.years'!D$2:D$75,'channels.recip.years'!$A$2:$A$75,"")</f>
        <v>212.41707844566201</v>
      </c>
      <c r="E4">
        <f>SUMIFS('channels.recip.years'!E$2:E$75,'channels.recip.years'!$A$2:$A$75,"")</f>
        <v>153.58128104248971</v>
      </c>
      <c r="F4">
        <f>SUMIFS('channels.recip.years'!F$2:F$75,'channels.recip.years'!$A$2:$A$75,"")</f>
        <v>144.34474094999999</v>
      </c>
      <c r="G4">
        <f>SUMIFS('channels.recip.years'!G$2:G$75,'channels.recip.years'!$A$2:$A$75,"")</f>
        <v>110.410097107379</v>
      </c>
      <c r="J4" t="s">
        <v>135</v>
      </c>
      <c r="K4" s="4">
        <f>SUMIFS(C$4:C$29,$B$4:$B$29,$J4)/SUM(C$5:C$29)</f>
        <v>0.16001161807550948</v>
      </c>
      <c r="L4" s="4">
        <f t="shared" ref="L4:O4" si="0">SUMIFS(D$4:D$29,$B$4:$B$29,$J4)/SUM(D$5:D$29)</f>
        <v>0.15627620596459574</v>
      </c>
      <c r="M4" s="4">
        <f t="shared" si="0"/>
        <v>0.17276497810534608</v>
      </c>
      <c r="N4" s="4">
        <f t="shared" si="0"/>
        <v>0.15167543283464455</v>
      </c>
      <c r="O4" s="4">
        <f t="shared" si="0"/>
        <v>0.17609753102467571</v>
      </c>
      <c r="Q4" s="15">
        <f>'Figure 6 - Disability channels'!$O$4-'Figure 3 - Channels'!O4</f>
        <v>0.22373411889577419</v>
      </c>
    </row>
    <row r="5" spans="1:17" x14ac:dyDescent="0.25">
      <c r="A5" t="s">
        <v>109</v>
      </c>
      <c r="B5" t="s">
        <v>137</v>
      </c>
      <c r="C5">
        <f>SUMIFS('channels.recip.years'!C$2:C$75,'channels.recip.years'!$A$2:$A$75,'Figure 3 - Channels'!$A5)</f>
        <v>144.38883145419999</v>
      </c>
      <c r="D5">
        <f>SUMIFS('channels.recip.years'!D$2:D$75,'channels.recip.years'!$A$2:$A$75,'Figure 3 - Channels'!$A5)</f>
        <v>155.823544341</v>
      </c>
      <c r="E5">
        <f>SUMIFS('channels.recip.years'!E$2:E$75,'channels.recip.years'!$A$2:$A$75,'Figure 3 - Channels'!$A5)</f>
        <v>193.91641254000001</v>
      </c>
      <c r="F5">
        <f>SUMIFS('channels.recip.years'!F$2:F$75,'channels.recip.years'!$A$2:$A$75,'Figure 3 - Channels'!$A5)</f>
        <v>162.14503055340001</v>
      </c>
      <c r="G5">
        <f>SUMIFS('channels.recip.years'!G$2:G$75,'channels.recip.years'!$A$2:$A$75,'Figure 3 - Channels'!$A5)</f>
        <v>180.611463714</v>
      </c>
      <c r="J5" t="s">
        <v>136</v>
      </c>
      <c r="K5" s="4">
        <f t="shared" ref="K5:K10" si="1">SUMIFS(C$4:C$29,$B$4:$B$29,$J5)/SUM(C$5:C$29)</f>
        <v>0.12391989232101648</v>
      </c>
      <c r="L5" s="4">
        <f t="shared" ref="L5:L10" si="2">SUMIFS(D$4:D$29,$B$4:$B$29,$J5)/SUM(D$5:D$29)</f>
        <v>0.11690386112592101</v>
      </c>
      <c r="M5" s="4">
        <f t="shared" ref="M5:M10" si="3">SUMIFS(E$4:E$29,$B$4:$B$29,$J5)/SUM(E$5:E$29)</f>
        <v>0.12826909671695183</v>
      </c>
      <c r="N5" s="4">
        <f t="shared" ref="N5:N10" si="4">SUMIFS(F$4:F$29,$B$4:$B$29,$J5)/SUM(F$5:F$29)</f>
        <v>0.12309561976814336</v>
      </c>
      <c r="O5" s="4">
        <f t="shared" ref="O5:O10" si="5">SUMIFS(G$4:G$29,$B$4:$B$29,$J5)/SUM(G$5:G$29)</f>
        <v>0.10635320382902373</v>
      </c>
    </row>
    <row r="6" spans="1:17" x14ac:dyDescent="0.25">
      <c r="A6" t="s">
        <v>110</v>
      </c>
      <c r="B6" t="s">
        <v>139</v>
      </c>
      <c r="C6">
        <f>SUMIFS('channels.recip.years'!C$2:C$75,'channels.recip.years'!$A$2:$A$75,'Figure 3 - Channels'!$A6)</f>
        <v>522.59186296862003</v>
      </c>
      <c r="D6">
        <f>SUMIFS('channels.recip.years'!D$2:D$75,'channels.recip.years'!$A$2:$A$75,'Figure 3 - Channels'!$A6)</f>
        <v>810.17111142570002</v>
      </c>
      <c r="E6">
        <f>SUMIFS('channels.recip.years'!E$2:E$75,'channels.recip.years'!$A$2:$A$75,'Figure 3 - Channels'!$A6)</f>
        <v>950.90030546439993</v>
      </c>
      <c r="F6">
        <f>SUMIFS('channels.recip.years'!F$2:F$75,'channels.recip.years'!$A$2:$A$75,'Figure 3 - Channels'!$A6)</f>
        <v>922.69373795617003</v>
      </c>
      <c r="G6">
        <f>SUMIFS('channels.recip.years'!G$2:G$75,'channels.recip.years'!$A$2:$A$75,'Figure 3 - Channels'!$A6)</f>
        <v>423.75962782937199</v>
      </c>
      <c r="J6" t="s">
        <v>137</v>
      </c>
      <c r="K6" s="4">
        <f t="shared" si="1"/>
        <v>2.5808596449042844E-2</v>
      </c>
      <c r="L6" s="4">
        <f t="shared" si="2"/>
        <v>2.745748138190297E-2</v>
      </c>
      <c r="M6" s="4">
        <f t="shared" si="3"/>
        <v>2.9828272307847264E-2</v>
      </c>
      <c r="N6" s="4">
        <f t="shared" si="4"/>
        <v>2.5760078317753794E-2</v>
      </c>
      <c r="O6" s="4">
        <f t="shared" si="5"/>
        <v>2.5079773184626168E-2</v>
      </c>
    </row>
    <row r="7" spans="1:17" x14ac:dyDescent="0.25">
      <c r="A7" t="s">
        <v>111</v>
      </c>
      <c r="B7" t="s">
        <v>136</v>
      </c>
      <c r="C7">
        <f>SUMIFS('channels.recip.years'!C$2:C$75,'channels.recip.years'!$A$2:$A$75,'Figure 3 - Channels'!$A7)</f>
        <v>693.28250691545998</v>
      </c>
      <c r="D7">
        <f>SUMIFS('channels.recip.years'!D$2:D$75,'channels.recip.years'!$A$2:$A$75,'Figure 3 - Channels'!$A7)</f>
        <v>663.43936409970001</v>
      </c>
      <c r="E7">
        <f>SUMIFS('channels.recip.years'!E$2:E$75,'channels.recip.years'!$A$2:$A$75,'Figure 3 - Channels'!$A7)</f>
        <v>833.88949981370001</v>
      </c>
      <c r="F7">
        <f>SUMIFS('channels.recip.years'!F$2:F$75,'channels.recip.years'!$A$2:$A$75,'Figure 3 - Channels'!$A7)</f>
        <v>774.81686127248202</v>
      </c>
      <c r="G7">
        <f>SUMIFS('channels.recip.years'!G$2:G$75,'channels.recip.years'!$A$2:$A$75,'Figure 3 - Channels'!$A7)</f>
        <v>765.90038007234409</v>
      </c>
      <c r="J7" t="s">
        <v>138</v>
      </c>
      <c r="K7" s="4">
        <f t="shared" si="1"/>
        <v>2.8429050475982957E-3</v>
      </c>
      <c r="L7" s="4">
        <f t="shared" si="2"/>
        <v>2.2433844519666886E-3</v>
      </c>
      <c r="M7" s="4">
        <f t="shared" si="3"/>
        <v>8.8055264015810735E-4</v>
      </c>
      <c r="N7" s="4">
        <f t="shared" si="4"/>
        <v>8.4474880635855218E-3</v>
      </c>
      <c r="O7" s="4">
        <f t="shared" si="5"/>
        <v>5.1808229247059428E-3</v>
      </c>
    </row>
    <row r="8" spans="1:17" x14ac:dyDescent="0.25">
      <c r="A8" t="s">
        <v>112</v>
      </c>
      <c r="B8" t="s">
        <v>141</v>
      </c>
      <c r="C8">
        <f>SUMIFS('channels.recip.years'!C$2:C$75,'channels.recip.years'!$A$2:$A$75,'Figure 3 - Channels'!$A8)</f>
        <v>3.0432399999999999</v>
      </c>
      <c r="D8">
        <f>SUMIFS('channels.recip.years'!D$2:D$75,'channels.recip.years'!$A$2:$A$75,'Figure 3 - Channels'!$A8)</f>
        <v>0</v>
      </c>
      <c r="E8">
        <f>SUMIFS('channels.recip.years'!E$2:E$75,'channels.recip.years'!$A$2:$A$75,'Figure 3 - Channels'!$A8)</f>
        <v>5.9483300000000003E-2</v>
      </c>
      <c r="F8">
        <f>SUMIFS('channels.recip.years'!F$2:F$75,'channels.recip.years'!$A$2:$A$75,'Figure 3 - Channels'!$A8)</f>
        <v>1.6475743899999999</v>
      </c>
      <c r="G8">
        <f>SUMIFS('channels.recip.years'!G$2:G$75,'channels.recip.years'!$A$2:$A$75,'Figure 3 - Channels'!$A8)</f>
        <v>5.6465199999999998</v>
      </c>
      <c r="J8" t="s">
        <v>139</v>
      </c>
      <c r="K8" s="4">
        <f t="shared" si="1"/>
        <v>9.3410012139261547E-2</v>
      </c>
      <c r="L8" s="4">
        <f t="shared" si="2"/>
        <v>0.14275928777133884</v>
      </c>
      <c r="M8" s="4">
        <f t="shared" si="3"/>
        <v>0.14626772885021558</v>
      </c>
      <c r="N8" s="4">
        <f t="shared" si="4"/>
        <v>0.1465889079173727</v>
      </c>
      <c r="O8" s="4">
        <f t="shared" si="5"/>
        <v>5.8843415208635182E-2</v>
      </c>
    </row>
    <row r="9" spans="1:17" x14ac:dyDescent="0.25">
      <c r="A9" t="s">
        <v>113</v>
      </c>
      <c r="B9" t="s">
        <v>135</v>
      </c>
      <c r="C9">
        <f>SUMIFS('channels.recip.years'!C$2:C$75,'channels.recip.years'!$A$2:$A$75,'Figure 3 - Channels'!$A9)</f>
        <v>206.53336211870001</v>
      </c>
      <c r="D9">
        <f>SUMIFS('channels.recip.years'!D$2:D$75,'channels.recip.years'!$A$2:$A$75,'Figure 3 - Channels'!$A9)</f>
        <v>252.28949546600001</v>
      </c>
      <c r="E9">
        <f>SUMIFS('channels.recip.years'!E$2:E$75,'channels.recip.years'!$A$2:$A$75,'Figure 3 - Channels'!$A9)</f>
        <v>285.62092205800002</v>
      </c>
      <c r="F9">
        <f>SUMIFS('channels.recip.years'!F$2:F$75,'channels.recip.years'!$A$2:$A$75,'Figure 3 - Channels'!$A9)</f>
        <v>229.7635937318</v>
      </c>
      <c r="G9">
        <f>SUMIFS('channels.recip.years'!G$2:G$75,'channels.recip.years'!$A$2:$A$75,'Figure 3 - Channels'!$A9)</f>
        <v>247.91386769209998</v>
      </c>
      <c r="J9" t="s">
        <v>140</v>
      </c>
      <c r="K9" s="4">
        <f t="shared" si="1"/>
        <v>0.42682924945224504</v>
      </c>
      <c r="L9" s="4">
        <f t="shared" si="2"/>
        <v>0.4295454009896803</v>
      </c>
      <c r="M9" s="4">
        <f t="shared" si="3"/>
        <v>0.3957165527514116</v>
      </c>
      <c r="N9" s="4">
        <f t="shared" si="4"/>
        <v>0.41705970845010032</v>
      </c>
      <c r="O9" s="4">
        <f t="shared" si="5"/>
        <v>0.50155362340408527</v>
      </c>
    </row>
    <row r="10" spans="1:17" x14ac:dyDescent="0.25">
      <c r="A10" t="s">
        <v>114</v>
      </c>
      <c r="B10" t="s">
        <v>135</v>
      </c>
      <c r="C10">
        <f>SUMIFS('channels.recip.years'!C$2:C$75,'channels.recip.years'!$A$2:$A$75,'Figure 3 - Channels'!$A10)</f>
        <v>0.26636199999999999</v>
      </c>
      <c r="D10">
        <f>SUMIFS('channels.recip.years'!D$2:D$75,'channels.recip.years'!$A$2:$A$75,'Figure 3 - Channels'!$A10)</f>
        <v>0.54069500000000004</v>
      </c>
      <c r="E10">
        <f>SUMIFS('channels.recip.years'!E$2:E$75,'channels.recip.years'!$A$2:$A$75,'Figure 3 - Channels'!$A10)</f>
        <v>0.351462</v>
      </c>
      <c r="F10">
        <f>SUMIFS('channels.recip.years'!F$2:F$75,'channels.recip.years'!$A$2:$A$75,'Figure 3 - Channels'!$A10)</f>
        <v>0</v>
      </c>
      <c r="G10">
        <f>SUMIFS('channels.recip.years'!G$2:G$75,'channels.recip.years'!$A$2:$A$75,'Figure 3 - Channels'!$A10)</f>
        <v>5.6182799999999998E-2</v>
      </c>
      <c r="J10" t="s">
        <v>141</v>
      </c>
      <c r="K10" s="4">
        <f t="shared" si="1"/>
        <v>0.16717772651532647</v>
      </c>
      <c r="L10" s="4">
        <f t="shared" si="2"/>
        <v>0.12481437831459485</v>
      </c>
      <c r="M10" s="4">
        <f t="shared" si="3"/>
        <v>0.12627281862806949</v>
      </c>
      <c r="N10" s="4">
        <f t="shared" si="4"/>
        <v>0.12737276464839972</v>
      </c>
      <c r="O10" s="4">
        <f t="shared" si="5"/>
        <v>0.12689163042424798</v>
      </c>
    </row>
    <row r="11" spans="1:17" x14ac:dyDescent="0.25">
      <c r="A11" t="s">
        <v>115</v>
      </c>
      <c r="B11" t="s">
        <v>135</v>
      </c>
      <c r="C11">
        <f>SUMIFS('channels.recip.years'!C$2:C$75,'channels.recip.years'!$A$2:$A$75,'Figure 3 - Channels'!$A11)</f>
        <v>9.0350400000000004</v>
      </c>
      <c r="D11">
        <f>SUMIFS('channels.recip.years'!D$2:D$75,'channels.recip.years'!$A$2:$A$75,'Figure 3 - Channels'!$A11)</f>
        <v>0</v>
      </c>
      <c r="E11">
        <f>SUMIFS('channels.recip.years'!E$2:E$75,'channels.recip.years'!$A$2:$A$75,'Figure 3 - Channels'!$A11)</f>
        <v>9.5990699999999993</v>
      </c>
      <c r="F11">
        <f>SUMIFS('channels.recip.years'!F$2:F$75,'channels.recip.years'!$A$2:$A$75,'Figure 3 - Channels'!$A11)</f>
        <v>0.97416210000000003</v>
      </c>
      <c r="G11">
        <f>SUMIFS('channels.recip.years'!G$2:G$75,'channels.recip.years'!$A$2:$A$75,'Figure 3 - Channels'!$A11)</f>
        <v>5.5109300000000001</v>
      </c>
    </row>
    <row r="12" spans="1:17" x14ac:dyDescent="0.25">
      <c r="A12" t="s">
        <v>116</v>
      </c>
      <c r="B12" t="s">
        <v>138</v>
      </c>
      <c r="C12">
        <f>SUMIFS('channels.recip.years'!C$2:C$75,'channels.recip.years'!$A$2:$A$75,'Figure 3 - Channels'!$A12)</f>
        <v>15.904922941797102</v>
      </c>
      <c r="D12">
        <f>SUMIFS('channels.recip.years'!D$2:D$75,'channels.recip.years'!$A$2:$A$75,'Figure 3 - Channels'!$A12)</f>
        <v>12.731397747768002</v>
      </c>
      <c r="E12">
        <f>SUMIFS('channels.recip.years'!E$2:E$75,'channels.recip.years'!$A$2:$A$75,'Figure 3 - Channels'!$A12)</f>
        <v>5.7245557929000004</v>
      </c>
      <c r="F12">
        <f>SUMIFS('channels.recip.years'!F$2:F$75,'channels.recip.years'!$A$2:$A$75,'Figure 3 - Channels'!$A12)</f>
        <v>53.172129108999997</v>
      </c>
      <c r="G12">
        <f>SUMIFS('channels.recip.years'!G$2:G$75,'channels.recip.years'!$A$2:$A$75,'Figure 3 - Channels'!$A12)</f>
        <v>37.30958828</v>
      </c>
    </row>
    <row r="13" spans="1:17" x14ac:dyDescent="0.25">
      <c r="A13" t="s">
        <v>117</v>
      </c>
      <c r="B13" t="s">
        <v>141</v>
      </c>
      <c r="C13">
        <f>SUMIFS('channels.recip.years'!C$2:C$75,'channels.recip.years'!$A$2:$A$75,'Figure 3 - Channels'!$A13)</f>
        <v>2.004200312</v>
      </c>
      <c r="D13">
        <f>SUMIFS('channels.recip.years'!D$2:D$75,'channels.recip.years'!$A$2:$A$75,'Figure 3 - Channels'!$A13)</f>
        <v>2.0496232000000001</v>
      </c>
      <c r="E13">
        <f>SUMIFS('channels.recip.years'!E$2:E$75,'channels.recip.years'!$A$2:$A$75,'Figure 3 - Channels'!$A13)</f>
        <v>10.952263220000001</v>
      </c>
      <c r="F13">
        <f>SUMIFS('channels.recip.years'!F$2:F$75,'channels.recip.years'!$A$2:$A$75,'Figure 3 - Channels'!$A13)</f>
        <v>11.334651096000002</v>
      </c>
      <c r="G13">
        <f>SUMIFS('channels.recip.years'!G$2:G$75,'channels.recip.years'!$A$2:$A$75,'Figure 3 - Channels'!$A13)</f>
        <v>15.685292189999998</v>
      </c>
    </row>
    <row r="14" spans="1:17" x14ac:dyDescent="0.25">
      <c r="A14" t="s">
        <v>118</v>
      </c>
      <c r="B14" t="s">
        <v>141</v>
      </c>
      <c r="C14">
        <f>SUMIFS('channels.recip.years'!C$2:C$75,'channels.recip.years'!$A$2:$A$75,'Figure 3 - Channels'!$A14)</f>
        <v>557.36738543992999</v>
      </c>
      <c r="D14">
        <f>SUMIFS('channels.recip.years'!D$2:D$75,'channels.recip.years'!$A$2:$A$75,'Figure 3 - Channels'!$A14)</f>
        <v>147.09202999910002</v>
      </c>
      <c r="E14">
        <f>SUMIFS('channels.recip.years'!E$2:E$75,'channels.recip.years'!$A$2:$A$75,'Figure 3 - Channels'!$A14)</f>
        <v>23.701195782999999</v>
      </c>
      <c r="F14">
        <f>SUMIFS('channels.recip.years'!F$2:F$75,'channels.recip.years'!$A$2:$A$75,'Figure 3 - Channels'!$A14)</f>
        <v>14.288123543000001</v>
      </c>
      <c r="G14">
        <f>SUMIFS('channels.recip.years'!G$2:G$75,'channels.recip.years'!$A$2:$A$75,'Figure 3 - Channels'!$A14)</f>
        <v>17.852704658499999</v>
      </c>
    </row>
    <row r="15" spans="1:17" x14ac:dyDescent="0.25">
      <c r="A15" t="s">
        <v>119</v>
      </c>
      <c r="B15" t="s">
        <v>135</v>
      </c>
      <c r="C15">
        <f>SUMIFS('channels.recip.years'!C$2:C$75,'channels.recip.years'!$A$2:$A$75,'Figure 3 - Channels'!$A15)</f>
        <v>37.652293960000002</v>
      </c>
      <c r="D15">
        <f>SUMIFS('channels.recip.years'!D$2:D$75,'channels.recip.years'!$A$2:$A$75,'Figure 3 - Channels'!$A15)</f>
        <v>32.730200480000001</v>
      </c>
      <c r="E15">
        <f>SUMIFS('channels.recip.years'!E$2:E$75,'channels.recip.years'!$A$2:$A$75,'Figure 3 - Channels'!$A15)</f>
        <v>39.5194087</v>
      </c>
      <c r="F15">
        <f>SUMIFS('channels.recip.years'!F$2:F$75,'channels.recip.years'!$A$2:$A$75,'Figure 3 - Channels'!$A15)</f>
        <v>40.844826300000001</v>
      </c>
      <c r="G15">
        <f>SUMIFS('channels.recip.years'!G$2:G$75,'channels.recip.years'!$A$2:$A$75,'Figure 3 - Channels'!$A15)</f>
        <v>45.439834179999991</v>
      </c>
    </row>
    <row r="16" spans="1:17" x14ac:dyDescent="0.25">
      <c r="A16" t="s">
        <v>120</v>
      </c>
      <c r="B16" t="s">
        <v>141</v>
      </c>
      <c r="C16">
        <f>SUMIFS('channels.recip.years'!C$2:C$75,'channels.recip.years'!$A$2:$A$75,'Figure 3 - Channels'!$A16)</f>
        <v>130.438230465</v>
      </c>
      <c r="D16">
        <f>SUMIFS('channels.recip.years'!D$2:D$75,'channels.recip.years'!$A$2:$A$75,'Figure 3 - Channels'!$A16)</f>
        <v>3.5080844940000002</v>
      </c>
      <c r="E16">
        <f>SUMIFS('channels.recip.years'!E$2:E$75,'channels.recip.years'!$A$2:$A$75,'Figure 3 - Channels'!$A16)</f>
        <v>1.5418737999999999</v>
      </c>
      <c r="F16">
        <f>SUMIFS('channels.recip.years'!F$2:F$75,'channels.recip.years'!$A$2:$A$75,'Figure 3 - Channels'!$A16)</f>
        <v>3.8043960899999996</v>
      </c>
      <c r="G16">
        <f>SUMIFS('channels.recip.years'!G$2:G$75,'channels.recip.years'!$A$2:$A$75,'Figure 3 - Channels'!$A16)</f>
        <v>3.2910950599999995</v>
      </c>
    </row>
    <row r="17" spans="1:7" x14ac:dyDescent="0.25">
      <c r="A17" t="s">
        <v>121</v>
      </c>
      <c r="B17" t="s">
        <v>141</v>
      </c>
      <c r="C17">
        <f>SUMIFS('channels.recip.years'!C$2:C$75,'channels.recip.years'!$A$2:$A$75,'Figure 3 - Channels'!$A17)</f>
        <v>1.21247E-2</v>
      </c>
      <c r="D17">
        <f>SUMIFS('channels.recip.years'!D$2:D$75,'channels.recip.years'!$A$2:$A$75,'Figure 3 - Channels'!$A17)</f>
        <v>0</v>
      </c>
      <c r="E17">
        <f>SUMIFS('channels.recip.years'!E$2:E$75,'channels.recip.years'!$A$2:$A$75,'Figure 3 - Channels'!$A17)</f>
        <v>0</v>
      </c>
      <c r="F17">
        <f>SUMIFS('channels.recip.years'!F$2:F$75,'channels.recip.years'!$A$2:$A$75,'Figure 3 - Channels'!$A17)</f>
        <v>3.3872300000000002E-3</v>
      </c>
      <c r="G17">
        <f>SUMIFS('channels.recip.years'!G$2:G$75,'channels.recip.years'!$A$2:$A$75,'Figure 3 - Channels'!$A17)</f>
        <v>0</v>
      </c>
    </row>
    <row r="18" spans="1:7" x14ac:dyDescent="0.25">
      <c r="A18" t="s">
        <v>122</v>
      </c>
      <c r="B18" t="s">
        <v>141</v>
      </c>
      <c r="C18">
        <f>SUMIFS('channels.recip.years'!C$2:C$75,'channels.recip.years'!$A$2:$A$75,'Figure 3 - Channels'!$A18)</f>
        <v>0</v>
      </c>
      <c r="D18">
        <f>SUMIFS('channels.recip.years'!D$2:D$75,'channels.recip.years'!$A$2:$A$75,'Figure 3 - Channels'!$A18)</f>
        <v>197.27646599784998</v>
      </c>
      <c r="E18">
        <f>SUMIFS('channels.recip.years'!E$2:E$75,'channels.recip.years'!$A$2:$A$75,'Figure 3 - Channels'!$A18)</f>
        <v>330.23519357179998</v>
      </c>
      <c r="F18">
        <f>SUMIFS('channels.recip.years'!F$2:F$75,'channels.recip.years'!$A$2:$A$75,'Figure 3 - Channels'!$A18)</f>
        <v>352.57271656829994</v>
      </c>
      <c r="G18">
        <f>SUMIFS('channels.recip.years'!G$2:G$75,'channels.recip.years'!$A$2:$A$75,'Figure 3 - Channels'!$A18)</f>
        <v>445.03679082208407</v>
      </c>
    </row>
    <row r="19" spans="1:7" x14ac:dyDescent="0.25">
      <c r="A19" t="s">
        <v>123</v>
      </c>
      <c r="B19" t="s">
        <v>141</v>
      </c>
      <c r="C19">
        <f>SUMIFS('channels.recip.years'!C$2:C$75,'channels.recip.years'!$A$2:$A$75,'Figure 3 - Channels'!$A19)</f>
        <v>0</v>
      </c>
      <c r="D19">
        <f>SUMIFS('channels.recip.years'!D$2:D$75,'channels.recip.years'!$A$2:$A$75,'Figure 3 - Channels'!$A19)</f>
        <v>104.8972186057</v>
      </c>
      <c r="E19">
        <f>SUMIFS('channels.recip.years'!E$2:E$75,'channels.recip.years'!$A$2:$A$75,'Figure 3 - Channels'!$A19)</f>
        <v>113.56543953399999</v>
      </c>
      <c r="F19">
        <f>SUMIFS('channels.recip.years'!F$2:F$75,'channels.recip.years'!$A$2:$A$75,'Figure 3 - Channels'!$A19)</f>
        <v>96.918929108000015</v>
      </c>
      <c r="G19">
        <f>SUMIFS('channels.recip.years'!G$2:G$75,'channels.recip.years'!$A$2:$A$75,'Figure 3 - Channels'!$A19)</f>
        <v>127.21500004825</v>
      </c>
    </row>
    <row r="20" spans="1:7" x14ac:dyDescent="0.25">
      <c r="A20" t="s">
        <v>124</v>
      </c>
      <c r="B20" t="s">
        <v>141</v>
      </c>
      <c r="C20">
        <f>SUMIFS('channels.recip.years'!C$2:C$75,'channels.recip.years'!$A$2:$A$75,'Figure 3 - Channels'!$A20)</f>
        <v>0</v>
      </c>
      <c r="D20">
        <f>SUMIFS('channels.recip.years'!D$2:D$75,'channels.recip.years'!$A$2:$A$75,'Figure 3 - Channels'!$A20)</f>
        <v>2.1666105</v>
      </c>
      <c r="E20">
        <f>SUMIFS('channels.recip.years'!E$2:E$75,'channels.recip.years'!$A$2:$A$75,'Figure 3 - Channels'!$A20)</f>
        <v>7.5444603000000008</v>
      </c>
      <c r="F20">
        <f>SUMIFS('channels.recip.years'!F$2:F$75,'channels.recip.years'!$A$2:$A$75,'Figure 3 - Channels'!$A20)</f>
        <v>14.472930183999999</v>
      </c>
      <c r="G20">
        <f>SUMIFS('channels.recip.years'!G$2:G$75,'channels.recip.years'!$A$2:$A$75,'Figure 3 - Channels'!$A20)</f>
        <v>12.2221394</v>
      </c>
    </row>
    <row r="21" spans="1:7" x14ac:dyDescent="0.25">
      <c r="A21" t="s">
        <v>125</v>
      </c>
      <c r="B21" t="s">
        <v>141</v>
      </c>
      <c r="C21">
        <f>SUMIFS('channels.recip.years'!C$2:C$75,'channels.recip.years'!$A$2:$A$75,'Figure 3 - Channels'!$A21)</f>
        <v>0</v>
      </c>
      <c r="D21">
        <f>SUMIFS('channels.recip.years'!D$2:D$75,'channels.recip.years'!$A$2:$A$75,'Figure 3 - Channels'!$A21)</f>
        <v>1.4986925709999999</v>
      </c>
      <c r="E21">
        <f>SUMIFS('channels.recip.years'!E$2:E$75,'channels.recip.years'!$A$2:$A$75,'Figure 3 - Channels'!$A21)</f>
        <v>16.170551931999999</v>
      </c>
      <c r="F21">
        <f>SUMIFS('channels.recip.years'!F$2:F$75,'channels.recip.years'!$A$2:$A$75,'Figure 3 - Channels'!$A21)</f>
        <v>7.0177734789999997</v>
      </c>
      <c r="G21">
        <f>SUMIFS('channels.recip.years'!G$2:G$75,'channels.recip.years'!$A$2:$A$75,'Figure 3 - Channels'!$A21)</f>
        <v>3.6141517074</v>
      </c>
    </row>
    <row r="22" spans="1:7" x14ac:dyDescent="0.25">
      <c r="A22" t="s">
        <v>126</v>
      </c>
      <c r="B22" t="s">
        <v>141</v>
      </c>
      <c r="C22">
        <f>SUMIFS('channels.recip.years'!C$2:C$75,'channels.recip.years'!$A$2:$A$75,'Figure 3 - Channels'!$A22)</f>
        <v>7.9229025899999996</v>
      </c>
      <c r="D22">
        <f>SUMIFS('channels.recip.years'!D$2:D$75,'channels.recip.years'!$A$2:$A$75,'Figure 3 - Channels'!$A22)</f>
        <v>5.3172564710000003</v>
      </c>
      <c r="E22">
        <f>SUMIFS('channels.recip.years'!E$2:E$75,'channels.recip.years'!$A$2:$A$75,'Figure 3 - Channels'!$A22)</f>
        <v>16.871775589999999</v>
      </c>
      <c r="F22">
        <f>SUMIFS('channels.recip.years'!F$2:F$75,'channels.recip.years'!$A$2:$A$75,'Figure 3 - Channels'!$A22)</f>
        <v>8.4248098999999996</v>
      </c>
      <c r="G22">
        <f>SUMIFS('channels.recip.years'!G$2:G$75,'channels.recip.years'!$A$2:$A$75,'Figure 3 - Channels'!$A22)</f>
        <v>18.9495854</v>
      </c>
    </row>
    <row r="23" spans="1:7" x14ac:dyDescent="0.25">
      <c r="A23" t="s">
        <v>127</v>
      </c>
      <c r="B23" t="s">
        <v>140</v>
      </c>
      <c r="C23">
        <f>SUMIFS('channels.recip.years'!C$2:C$75,'channels.recip.years'!$A$2:$A$75,'Figure 3 - Channels'!$A23)</f>
        <v>2387.9398742417288</v>
      </c>
      <c r="D23">
        <f>SUMIFS('channels.recip.years'!D$2:D$75,'channels.recip.years'!$A$2:$A$75,'Figure 3 - Channels'!$A23)</f>
        <v>2437.7067184939738</v>
      </c>
      <c r="E23">
        <f>SUMIFS('channels.recip.years'!E$2:E$75,'channels.recip.years'!$A$2:$A$75,'Figure 3 - Channels'!$A23)</f>
        <v>2572.5906448849742</v>
      </c>
      <c r="F23">
        <f>SUMIFS('channels.recip.years'!F$2:F$75,'channels.recip.years'!$A$2:$A$75,'Figure 3 - Channels'!$A23)</f>
        <v>2625.1534772169998</v>
      </c>
      <c r="G23">
        <f>SUMIFS('channels.recip.years'!G$2:G$75,'channels.recip.years'!$A$2:$A$75,'Figure 3 - Channels'!$A23)</f>
        <v>3611.9279623151197</v>
      </c>
    </row>
    <row r="24" spans="1:7" x14ac:dyDescent="0.25">
      <c r="A24" t="s">
        <v>128</v>
      </c>
      <c r="B24" t="s">
        <v>135</v>
      </c>
      <c r="C24">
        <f>SUMIFS('channels.recip.years'!C$2:C$75,'channels.recip.years'!$A$2:$A$75,'Figure 3 - Channels'!$A24)</f>
        <v>17.36083</v>
      </c>
      <c r="D24">
        <f>SUMIFS('channels.recip.years'!D$2:D$75,'channels.recip.years'!$A$2:$A$75,'Figure 3 - Channels'!$A24)</f>
        <v>5.1804182000000001</v>
      </c>
      <c r="E24">
        <f>SUMIFS('channels.recip.years'!E$2:E$75,'channels.recip.years'!$A$2:$A$75,'Figure 3 - Channels'!$A24)</f>
        <v>23.337047999999999</v>
      </c>
      <c r="F24">
        <f>SUMIFS('channels.recip.years'!F$2:F$75,'channels.recip.years'!$A$2:$A$75,'Figure 3 - Channels'!$A24)</f>
        <v>14.955567199999999</v>
      </c>
      <c r="G24">
        <f>SUMIFS('channels.recip.years'!G$2:G$75,'channels.recip.years'!$A$2:$A$75,'Figure 3 - Channels'!$A24)</f>
        <v>14.052710000000001</v>
      </c>
    </row>
    <row r="25" spans="1:7" x14ac:dyDescent="0.25">
      <c r="A25" t="s">
        <v>129</v>
      </c>
      <c r="B25" t="s">
        <v>141</v>
      </c>
      <c r="C25">
        <f>SUMIFS('channels.recip.years'!C$2:C$75,'channels.recip.years'!$A$2:$A$75,'Figure 3 - Channels'!$A25)</f>
        <v>77.189177400000005</v>
      </c>
      <c r="D25">
        <f>SUMIFS('channels.recip.years'!D$2:D$75,'channels.recip.years'!$A$2:$A$75,'Figure 3 - Channels'!$A25)</f>
        <v>65.129130740000008</v>
      </c>
      <c r="E25">
        <f>SUMIFS('channels.recip.years'!E$2:E$75,'channels.recip.years'!$A$2:$A$75,'Figure 3 - Channels'!$A25)</f>
        <v>59.942402290000004</v>
      </c>
      <c r="F25">
        <f>SUMIFS('channels.recip.years'!F$2:F$75,'channels.recip.years'!$A$2:$A$75,'Figure 3 - Channels'!$A25)</f>
        <v>50.449515089999998</v>
      </c>
      <c r="G25">
        <f>SUMIFS('channels.recip.years'!G$2:G$75,'channels.recip.years'!$A$2:$A$75,'Figure 3 - Channels'!$A25)</f>
        <v>36.206252225</v>
      </c>
    </row>
    <row r="26" spans="1:7" x14ac:dyDescent="0.25">
      <c r="A26" t="s">
        <v>130</v>
      </c>
      <c r="B26" t="s">
        <v>135</v>
      </c>
      <c r="C26">
        <f>SUMIFS('channels.recip.years'!C$2:C$75,'channels.recip.years'!$A$2:$A$75,'Figure 3 - Channels'!$A26)</f>
        <v>578.36287078417206</v>
      </c>
      <c r="D26">
        <f>SUMIFS('channels.recip.years'!D$2:D$75,'channels.recip.years'!$A$2:$A$75,'Figure 3 - Channels'!$A26)</f>
        <v>574.84687060300007</v>
      </c>
      <c r="E26">
        <f>SUMIFS('channels.recip.years'!E$2:E$75,'channels.recip.years'!$A$2:$A$75,'Figure 3 - Channels'!$A26)</f>
        <v>708.29421850210372</v>
      </c>
      <c r="F26">
        <f>SUMIFS('channels.recip.years'!F$2:F$75,'channels.recip.years'!$A$2:$A$75,'Figure 3 - Channels'!$A26)</f>
        <v>614.84416536410004</v>
      </c>
      <c r="G26">
        <f>SUMIFS('channels.recip.years'!G$2:G$75,'channels.recip.years'!$A$2:$A$75,'Figure 3 - Channels'!$A26)</f>
        <v>879.79031705099999</v>
      </c>
    </row>
    <row r="27" spans="1:7" x14ac:dyDescent="0.25">
      <c r="A27" t="s">
        <v>131</v>
      </c>
      <c r="B27" t="s">
        <v>141</v>
      </c>
      <c r="C27">
        <f>SUMIFS('channels.recip.years'!C$2:C$75,'channels.recip.years'!$A$2:$A$75,'Figure 3 - Channels'!$A27)</f>
        <v>157.3156220043</v>
      </c>
      <c r="D27">
        <f>SUMIFS('channels.recip.years'!D$2:D$75,'channels.recip.years'!$A$2:$A$75,'Figure 3 - Channels'!$A27)</f>
        <v>179.39711000158002</v>
      </c>
      <c r="E27">
        <f>SUMIFS('channels.recip.years'!E$2:E$75,'channels.recip.years'!$A$2:$A$75,'Figure 3 - Channels'!$A27)</f>
        <v>240.32686829030001</v>
      </c>
      <c r="F27">
        <f>SUMIFS('channels.recip.years'!F$2:F$75,'channels.recip.years'!$A$2:$A$75,'Figure 3 - Channels'!$A27)</f>
        <v>240.80424709437</v>
      </c>
      <c r="G27">
        <f>SUMIFS('channels.recip.years'!G$2:G$75,'channels.recip.years'!$A$2:$A$75,'Figure 3 - Channels'!$A27)</f>
        <v>228.087899491694</v>
      </c>
    </row>
    <row r="28" spans="1:7" x14ac:dyDescent="0.25">
      <c r="A28" t="s">
        <v>132</v>
      </c>
      <c r="B28" t="s">
        <v>135</v>
      </c>
      <c r="C28">
        <f>SUMIFS('channels.recip.years'!C$2:C$75,'channels.recip.years'!$A$2:$A$75,'Figure 3 - Channels'!$A28)</f>
        <v>45.990597733000001</v>
      </c>
      <c r="D28">
        <f>SUMIFS('channels.recip.years'!D$2:D$75,'channels.recip.years'!$A$2:$A$75,'Figure 3 - Channels'!$A28)</f>
        <v>21.188780139999999</v>
      </c>
      <c r="E28">
        <f>SUMIFS('channels.recip.years'!E$2:E$75,'channels.recip.years'!$A$2:$A$75,'Figure 3 - Channels'!$A28)</f>
        <v>56.338505600000005</v>
      </c>
      <c r="F28">
        <f>SUMIFS('channels.recip.years'!F$2:F$75,'channels.recip.years'!$A$2:$A$75,'Figure 3 - Channels'!$A28)</f>
        <v>53.328202399999995</v>
      </c>
      <c r="G28">
        <f>SUMIFS('channels.recip.years'!G$2:G$75,'channels.recip.years'!$A$2:$A$75,'Figure 3 - Channels'!$A28)</f>
        <v>75.398856585700003</v>
      </c>
    </row>
    <row r="29" spans="1:7" x14ac:dyDescent="0.25">
      <c r="A29" t="s">
        <v>133</v>
      </c>
      <c r="B29" t="s">
        <v>135</v>
      </c>
      <c r="C29">
        <f>SUMIFS('channels.recip.years'!C$2:C$75,'channels.recip.years'!$A$2:$A$75,'Figure 3 - Channels'!$A29)</f>
        <v>0</v>
      </c>
      <c r="D29">
        <f>SUMIFS('channels.recip.years'!D$2:D$75,'channels.recip.years'!$A$2:$A$75,'Figure 3 - Channels'!$A29)</f>
        <v>0.104313</v>
      </c>
      <c r="E29">
        <f>SUMIFS('channels.recip.years'!E$2:E$75,'channels.recip.years'!$A$2:$A$75,'Figure 3 - Channels'!$A29)</f>
        <v>0.100788</v>
      </c>
      <c r="F29">
        <f>SUMIFS('channels.recip.years'!F$2:F$75,'channels.recip.years'!$A$2:$A$75,'Figure 3 - Channels'!$A29)</f>
        <v>0</v>
      </c>
      <c r="G29">
        <f>SUMIFS('channels.recip.years'!G$2:G$75,'channels.recip.years'!$A$2:$A$75,'Figure 3 - Channels'!$A29)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F1EF-0557-43C8-B465-95AB0ACEFB64}">
  <dimension ref="A1:G30"/>
  <sheetViews>
    <sheetView zoomScale="80" zoomScaleNormal="80" workbookViewId="0">
      <selection activeCell="G31" sqref="G31"/>
    </sheetView>
  </sheetViews>
  <sheetFormatPr defaultRowHeight="15" x14ac:dyDescent="0.25"/>
  <cols>
    <col min="1" max="7" width="15.7109375" customWidth="1"/>
  </cols>
  <sheetData>
    <row r="1" spans="1:7" x14ac:dyDescent="0.25">
      <c r="A1" s="2" t="s">
        <v>143</v>
      </c>
      <c r="B1" s="2"/>
    </row>
    <row r="3" spans="1:7" ht="15.75" thickBot="1" x14ac:dyDescent="0.3">
      <c r="A3" s="3" t="s">
        <v>0</v>
      </c>
      <c r="B3" s="3" t="s">
        <v>153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</row>
    <row r="4" spans="1:7" x14ac:dyDescent="0.25">
      <c r="A4" t="s">
        <v>1</v>
      </c>
      <c r="B4" t="s">
        <v>151</v>
      </c>
      <c r="C4" s="14">
        <f>'disab.overall.years'!C2</f>
        <v>1.093377697</v>
      </c>
      <c r="D4" s="14">
        <f>'disab.overall.years'!D2</f>
        <v>3.2271880159999999</v>
      </c>
      <c r="E4" s="14">
        <f>'disab.overall.years'!E2</f>
        <v>5.2258075640000001</v>
      </c>
      <c r="F4" s="14">
        <f>'disab.overall.years'!F2</f>
        <v>42.565362067999999</v>
      </c>
      <c r="G4" s="14">
        <f>'disab.overall.years'!G2</f>
        <v>24.85444695</v>
      </c>
    </row>
    <row r="5" spans="1:7" x14ac:dyDescent="0.25">
      <c r="A5" t="s">
        <v>1</v>
      </c>
      <c r="B5" t="s">
        <v>152</v>
      </c>
      <c r="C5" s="14">
        <f>'disab.overall.years'!C3</f>
        <v>52.003888670000002</v>
      </c>
      <c r="D5" s="14">
        <f>'disab.overall.years'!D3</f>
        <v>36.790819740000003</v>
      </c>
      <c r="E5" s="14">
        <f>'disab.overall.years'!E3</f>
        <v>69.996373337999998</v>
      </c>
      <c r="F5" s="14">
        <f>'disab.overall.years'!F3</f>
        <v>72.368675048</v>
      </c>
      <c r="G5" s="14">
        <f>'disab.overall.years'!G3</f>
        <v>105.23287103920001</v>
      </c>
    </row>
    <row r="6" spans="1:7" x14ac:dyDescent="0.25">
      <c r="A6" t="s">
        <v>2</v>
      </c>
      <c r="B6" t="s">
        <v>151</v>
      </c>
      <c r="C6" s="14">
        <f>'disab.overall.years'!C4</f>
        <v>1.893465567</v>
      </c>
      <c r="D6" s="14">
        <f>'disab.overall.years'!D4</f>
        <v>2.3596120219999999</v>
      </c>
      <c r="E6" s="14">
        <f>'disab.overall.years'!E4</f>
        <v>2.8928287720000001</v>
      </c>
      <c r="F6" s="14">
        <f>'disab.overall.years'!F4</f>
        <v>5.2621453120000004</v>
      </c>
      <c r="G6" s="14">
        <f>'disab.overall.years'!G4</f>
        <v>4.6474170130000001</v>
      </c>
    </row>
    <row r="7" spans="1:7" x14ac:dyDescent="0.25">
      <c r="A7" t="s">
        <v>2</v>
      </c>
      <c r="B7" t="s">
        <v>152</v>
      </c>
      <c r="C7" s="14">
        <f>'disab.overall.years'!C5</f>
        <v>27.240036872000001</v>
      </c>
      <c r="D7" s="14">
        <f>'disab.overall.years'!D5</f>
        <v>49.242308604000002</v>
      </c>
      <c r="E7" s="14">
        <f>'disab.overall.years'!E5</f>
        <v>77.556830282999996</v>
      </c>
      <c r="F7" s="14">
        <f>'disab.overall.years'!F5</f>
        <v>64.213786420999995</v>
      </c>
      <c r="G7" s="14">
        <f>'disab.overall.years'!G5</f>
        <v>98.665388313999998</v>
      </c>
    </row>
    <row r="8" spans="1:7" x14ac:dyDescent="0.25">
      <c r="A8" t="s">
        <v>3</v>
      </c>
      <c r="B8" t="s">
        <v>151</v>
      </c>
      <c r="C8" s="14">
        <f>'disab.overall.years'!C6</f>
        <v>1.5318410200000001</v>
      </c>
      <c r="D8" s="14">
        <f>'disab.overall.years'!D6</f>
        <v>1.9872420900000001</v>
      </c>
      <c r="E8" s="14">
        <f>'disab.overall.years'!E6</f>
        <v>2.6207270079999998</v>
      </c>
      <c r="F8" s="14">
        <f>'disab.overall.years'!F6</f>
        <v>1.6344332800000001</v>
      </c>
      <c r="G8" s="14">
        <f>'disab.overall.years'!G6</f>
        <v>1.7183016600000001</v>
      </c>
    </row>
    <row r="9" spans="1:7" x14ac:dyDescent="0.25">
      <c r="A9" t="s">
        <v>3</v>
      </c>
      <c r="B9" t="s">
        <v>152</v>
      </c>
      <c r="C9" s="14">
        <f>'disab.overall.years'!C7</f>
        <v>29.499176227</v>
      </c>
      <c r="D9" s="14">
        <f>'disab.overall.years'!D7</f>
        <v>34.957262370999999</v>
      </c>
      <c r="E9" s="14">
        <f>'disab.overall.years'!E7</f>
        <v>49.509901290000002</v>
      </c>
      <c r="F9" s="14">
        <f>'disab.overall.years'!F7</f>
        <v>17.087825672000001</v>
      </c>
      <c r="G9" s="14">
        <f>'disab.overall.years'!G7</f>
        <v>20.179613117999999</v>
      </c>
    </row>
    <row r="10" spans="1:7" x14ac:dyDescent="0.25">
      <c r="A10" t="s">
        <v>104</v>
      </c>
      <c r="B10" t="s">
        <v>151</v>
      </c>
      <c r="C10" s="14">
        <f>SUM(C4,C6,C8)</f>
        <v>4.5186842839999999</v>
      </c>
      <c r="D10" s="14">
        <f t="shared" ref="D10:G10" si="0">SUM(D4,D6,D8)</f>
        <v>7.5740421280000003</v>
      </c>
      <c r="E10" s="14">
        <f t="shared" si="0"/>
        <v>10.739363343999999</v>
      </c>
      <c r="F10" s="14">
        <f t="shared" si="0"/>
        <v>49.461940660000003</v>
      </c>
      <c r="G10" s="14">
        <f t="shared" si="0"/>
        <v>31.220165623</v>
      </c>
    </row>
    <row r="11" spans="1:7" x14ac:dyDescent="0.25">
      <c r="A11" t="s">
        <v>104</v>
      </c>
      <c r="B11" t="s">
        <v>152</v>
      </c>
      <c r="C11" s="14">
        <f>SUM(C5,C7,C9)</f>
        <v>108.74310176899999</v>
      </c>
      <c r="D11" s="14">
        <f t="shared" ref="D11:G11" si="1">SUM(D5,D7,D9)</f>
        <v>120.990390715</v>
      </c>
      <c r="E11" s="14">
        <f t="shared" si="1"/>
        <v>197.06310491099998</v>
      </c>
      <c r="F11" s="14">
        <f t="shared" si="1"/>
        <v>153.67028714100002</v>
      </c>
      <c r="G11" s="14">
        <f t="shared" si="1"/>
        <v>224.07787247119998</v>
      </c>
    </row>
    <row r="12" spans="1:7" x14ac:dyDescent="0.25">
      <c r="D12" s="1"/>
    </row>
    <row r="13" spans="1:7" ht="15.75" thickBot="1" x14ac:dyDescent="0.3">
      <c r="A13" s="3" t="s">
        <v>0</v>
      </c>
      <c r="B13" s="3"/>
      <c r="C13" s="3">
        <v>2015</v>
      </c>
      <c r="D13" s="3">
        <v>2016</v>
      </c>
      <c r="E13" s="3">
        <v>2017</v>
      </c>
      <c r="F13" s="3">
        <v>2018</v>
      </c>
      <c r="G13" s="3">
        <v>2019</v>
      </c>
    </row>
    <row r="14" spans="1:7" x14ac:dyDescent="0.25">
      <c r="A14" t="s">
        <v>1</v>
      </c>
      <c r="B14" t="s">
        <v>151</v>
      </c>
      <c r="C14" s="4">
        <f>C4/'Figure 1 - Overall'!B$4</f>
        <v>3.6774622562121698E-4</v>
      </c>
      <c r="D14" s="4">
        <f>D4/'Figure 1 - Overall'!C$4</f>
        <v>1.1603871314768556E-3</v>
      </c>
      <c r="E14" s="4">
        <f>E4/'Figure 1 - Overall'!D$4</f>
        <v>1.6422876981391588E-3</v>
      </c>
      <c r="F14" s="4">
        <f>F4/'Figure 1 - Overall'!E$4</f>
        <v>1.3552051255684863E-2</v>
      </c>
      <c r="G14" s="4">
        <f>G4/'Figure 1 - Overall'!F$4</f>
        <v>6.404804784635211E-3</v>
      </c>
    </row>
    <row r="15" spans="1:7" x14ac:dyDescent="0.25">
      <c r="A15" t="s">
        <v>1</v>
      </c>
      <c r="B15" t="s">
        <v>152</v>
      </c>
      <c r="C15" s="4">
        <f>C5/'Figure 1 - Overall'!B$4</f>
        <v>1.7490967511493396E-2</v>
      </c>
      <c r="D15" s="4">
        <f>D5/'Figure 1 - Overall'!C$4</f>
        <v>1.3228728407245264E-2</v>
      </c>
      <c r="E15" s="4">
        <f>E5/'Figure 1 - Overall'!D$4</f>
        <v>2.1997400677219656E-2</v>
      </c>
      <c r="F15" s="4">
        <f>F5/'Figure 1 - Overall'!E$4</f>
        <v>2.304089395480103E-2</v>
      </c>
      <c r="G15" s="4">
        <f>G5/'Figure 1 - Overall'!F$4</f>
        <v>2.711772252622054E-2</v>
      </c>
    </row>
    <row r="16" spans="1:7" x14ac:dyDescent="0.25">
      <c r="A16" t="s">
        <v>2</v>
      </c>
      <c r="B16" t="s">
        <v>151</v>
      </c>
      <c r="C16" s="4">
        <f>C6/'Figure 1 - Overall'!B$5</f>
        <v>1.0325294732948117E-3</v>
      </c>
      <c r="D16" s="4">
        <f>D6/'Figure 1 - Overall'!C$5</f>
        <v>1.1970621669457912E-3</v>
      </c>
      <c r="E16" s="4">
        <f>E6/'Figure 1 - Overall'!D$5</f>
        <v>1.2815337371178202E-3</v>
      </c>
      <c r="F16" s="4">
        <f>F6/'Figure 1 - Overall'!E$5</f>
        <v>2.4361969404767688E-3</v>
      </c>
      <c r="G16" s="4">
        <f>G6/'Figure 1 - Overall'!F$5</f>
        <v>1.9632947393028342E-3</v>
      </c>
    </row>
    <row r="17" spans="1:7" x14ac:dyDescent="0.25">
      <c r="A17" t="s">
        <v>2</v>
      </c>
      <c r="B17" t="s">
        <v>152</v>
      </c>
      <c r="C17" s="4">
        <f>C7/'Figure 1 - Overall'!B$5</f>
        <v>1.4854318670574171E-2</v>
      </c>
      <c r="D17" s="4">
        <f>D7/'Figure 1 - Overall'!C$5</f>
        <v>2.4981269841537375E-2</v>
      </c>
      <c r="E17" s="4">
        <f>E7/'Figure 1 - Overall'!D$5</f>
        <v>3.4357959763677816E-2</v>
      </c>
      <c r="F17" s="4">
        <f>F7/'Figure 1 - Overall'!E$5</f>
        <v>2.972883125415083E-2</v>
      </c>
      <c r="G17" s="4">
        <f>G7/'Figure 1 - Overall'!F$5</f>
        <v>4.1681053644700664E-2</v>
      </c>
    </row>
    <row r="18" spans="1:7" x14ac:dyDescent="0.25">
      <c r="A18" t="s">
        <v>3</v>
      </c>
      <c r="B18" t="s">
        <v>151</v>
      </c>
      <c r="C18" s="4">
        <f>C8/'Figure 1 - Overall'!B$6</f>
        <v>1.6108672692874432E-3</v>
      </c>
      <c r="D18" s="4">
        <f>D8/'Figure 1 - Overall'!C$6</f>
        <v>1.7505616447158682E-3</v>
      </c>
      <c r="E18" s="4">
        <f>E8/'Figure 1 - Overall'!D$6</f>
        <v>2.1563936721824247E-3</v>
      </c>
      <c r="F18" s="4">
        <f>F8/'Figure 1 - Overall'!E$6</f>
        <v>1.4363437459225809E-3</v>
      </c>
      <c r="G18" s="4">
        <f>G8/'Figure 1 - Overall'!F$6</f>
        <v>1.6147277155827906E-3</v>
      </c>
    </row>
    <row r="19" spans="1:7" x14ac:dyDescent="0.25">
      <c r="A19" t="s">
        <v>3</v>
      </c>
      <c r="B19" t="s">
        <v>152</v>
      </c>
      <c r="C19" s="4">
        <f>C9/'Figure 1 - Overall'!B$6</f>
        <v>3.1021011211082826E-2</v>
      </c>
      <c r="D19" s="4">
        <f>D9/'Figure 1 - Overall'!C$6</f>
        <v>3.0793853964185051E-2</v>
      </c>
      <c r="E19" s="4">
        <f>E9/'Figure 1 - Overall'!D$6</f>
        <v>4.0737870646667708E-2</v>
      </c>
      <c r="F19" s="4">
        <f>F9/'Figure 1 - Overall'!E$6</f>
        <v>1.5016820714390082E-2</v>
      </c>
      <c r="G19" s="4">
        <f>G9/'Figure 1 - Overall'!F$6</f>
        <v>1.8963248043054704E-2</v>
      </c>
    </row>
    <row r="20" spans="1:7" x14ac:dyDescent="0.25">
      <c r="A20" t="s">
        <v>104</v>
      </c>
      <c r="B20" t="s">
        <v>151</v>
      </c>
      <c r="C20" s="4">
        <f>C10/'Figure 1 - Overall'!B$7</f>
        <v>7.8477449571489406E-4</v>
      </c>
      <c r="D20" s="4">
        <f>D10/'Figure 1 - Overall'!C$7</f>
        <v>1.286461025034651E-3</v>
      </c>
      <c r="E20" s="4">
        <f>E10/'Figure 1 - Overall'!D$7</f>
        <v>1.6138071847664787E-3</v>
      </c>
      <c r="F20" s="4">
        <f>F10/'Figure 1 - Overall'!E$7</f>
        <v>7.681886143076919E-3</v>
      </c>
      <c r="G20" s="4">
        <f>G10/'Figure 1 - Overall'!F$7</f>
        <v>4.2697809774470876E-3</v>
      </c>
    </row>
    <row r="21" spans="1:7" x14ac:dyDescent="0.25">
      <c r="A21" t="s">
        <v>104</v>
      </c>
      <c r="B21" t="s">
        <v>152</v>
      </c>
      <c r="C21" s="4">
        <f>C11/'Figure 1 - Overall'!B$7</f>
        <v>1.8885765742787702E-2</v>
      </c>
      <c r="D21" s="4">
        <f>D11/'Figure 1 - Overall'!C$7</f>
        <v>2.0550377120712237E-2</v>
      </c>
      <c r="E21" s="4">
        <f>E11/'Figure 1 - Overall'!D$7</f>
        <v>2.9612728834194676E-2</v>
      </c>
      <c r="F21" s="4">
        <f>F11/'Figure 1 - Overall'!E$7</f>
        <v>2.3866383599981843E-2</v>
      </c>
      <c r="G21" s="4">
        <f>G11/'Figure 1 - Overall'!F$7</f>
        <v>3.0645687434774315E-2</v>
      </c>
    </row>
    <row r="22" spans="1:7" x14ac:dyDescent="0.25">
      <c r="C22" s="15">
        <f>SUM(C20:C21)</f>
        <v>1.9670540238502596E-2</v>
      </c>
      <c r="D22" s="15">
        <f t="shared" ref="D22:G22" si="2">SUM(D20:D21)</f>
        <v>2.1836838145746888E-2</v>
      </c>
      <c r="E22" s="15">
        <f t="shared" si="2"/>
        <v>3.1226536018961155E-2</v>
      </c>
      <c r="F22" s="15">
        <f t="shared" si="2"/>
        <v>3.1548269743058764E-2</v>
      </c>
      <c r="G22" s="15">
        <f t="shared" si="2"/>
        <v>3.4915468412221401E-2</v>
      </c>
    </row>
    <row r="23" spans="1:7" x14ac:dyDescent="0.25">
      <c r="C23">
        <v>4.5186842839999999</v>
      </c>
      <c r="D23" s="1">
        <v>7.5740421280000003</v>
      </c>
      <c r="E23">
        <v>10.739363343999999</v>
      </c>
      <c r="F23">
        <v>49.461940660000003</v>
      </c>
      <c r="G23">
        <v>31.220165623</v>
      </c>
    </row>
    <row r="24" spans="1:7" x14ac:dyDescent="0.25">
      <c r="C24">
        <v>108.74310176899999</v>
      </c>
      <c r="D24">
        <v>120.990390715</v>
      </c>
      <c r="E24">
        <v>197.06310491099998</v>
      </c>
      <c r="F24">
        <v>153.67028714100002</v>
      </c>
      <c r="G24">
        <v>224.07787247119998</v>
      </c>
    </row>
    <row r="26" spans="1:7" x14ac:dyDescent="0.25">
      <c r="C26">
        <f>SUM(C23:G24)</f>
        <v>908.05895304619992</v>
      </c>
    </row>
    <row r="27" spans="1:7" x14ac:dyDescent="0.25">
      <c r="C27">
        <f>SUM('Figure 1 - Overall'!B7:F7)</f>
        <v>32050.782412503722</v>
      </c>
    </row>
    <row r="28" spans="1:7" x14ac:dyDescent="0.25">
      <c r="C28">
        <f>C26/C27</f>
        <v>2.833188099308134E-2</v>
      </c>
    </row>
    <row r="30" spans="1:7" x14ac:dyDescent="0.25">
      <c r="G30">
        <f>SUM(C10:G10)/SUM(C11:G11)</f>
        <v>0.12866182414022448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4FD8-EB56-4CF3-8AF1-CFD8A3ECE948}">
  <dimension ref="A1:O102"/>
  <sheetViews>
    <sheetView topLeftCell="B1" zoomScale="80" zoomScaleNormal="80" workbookViewId="0">
      <selection activeCell="Q18" sqref="Q18"/>
    </sheetView>
  </sheetViews>
  <sheetFormatPr defaultRowHeight="15" x14ac:dyDescent="0.25"/>
  <cols>
    <col min="1" max="1" width="43.140625" bestFit="1" customWidth="1"/>
    <col min="9" max="9" width="43.140625" bestFit="1" customWidth="1"/>
  </cols>
  <sheetData>
    <row r="1" spans="1:15" x14ac:dyDescent="0.25">
      <c r="A1" s="2" t="s">
        <v>147</v>
      </c>
    </row>
    <row r="2" spans="1:15" x14ac:dyDescent="0.25">
      <c r="I2" s="5" t="s">
        <v>106</v>
      </c>
      <c r="J2" s="5"/>
      <c r="K2" s="5"/>
      <c r="L2" s="5"/>
      <c r="M2" s="5"/>
      <c r="N2" s="5"/>
      <c r="O2" s="5"/>
    </row>
    <row r="3" spans="1:15" ht="15.75" thickBot="1" x14ac:dyDescent="0.3">
      <c r="A3" s="3" t="s">
        <v>4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 t="s">
        <v>104</v>
      </c>
      <c r="I3" t="s">
        <v>4</v>
      </c>
      <c r="J3">
        <v>2015</v>
      </c>
      <c r="K3">
        <v>2016</v>
      </c>
      <c r="L3">
        <v>2017</v>
      </c>
      <c r="M3">
        <v>2018</v>
      </c>
      <c r="N3">
        <v>2019</v>
      </c>
      <c r="O3" t="s">
        <v>104</v>
      </c>
    </row>
    <row r="4" spans="1:15" x14ac:dyDescent="0.25">
      <c r="A4" t="s">
        <v>5</v>
      </c>
      <c r="B4">
        <f>SUMIFS('disab.donors.recip.years'!C$2:C$103,'disab.donors.recip.years'!$A$2:$A$103,'Figure 5 - Disability donors'!$A4)</f>
        <v>0</v>
      </c>
      <c r="C4">
        <f>SUMIFS('disab.donors.recip.years'!D$2:D$103,'disab.donors.recip.years'!$A$2:$A$103,'Figure 5 - Disability donors'!$A4)</f>
        <v>0</v>
      </c>
      <c r="D4">
        <f>SUMIFS('disab.donors.recip.years'!E$2:E$103,'disab.donors.recip.years'!$A$2:$A$103,'Figure 5 - Disability donors'!$A4)</f>
        <v>0</v>
      </c>
      <c r="E4">
        <f>SUMIFS('disab.donors.recip.years'!F$2:F$103,'disab.donors.recip.years'!$A$2:$A$103,'Figure 5 - Disability donors'!$A4)</f>
        <v>0</v>
      </c>
      <c r="F4">
        <f>SUMIFS('disab.donors.recip.years'!G$2:G$103,'disab.donors.recip.years'!$A$2:$A$103,'Figure 5 - Disability donors'!$A4)</f>
        <v>0</v>
      </c>
      <c r="G4">
        <f t="shared" ref="G4:G67" si="0">SUM(B4:F4)</f>
        <v>0</v>
      </c>
      <c r="I4" t="s">
        <v>98</v>
      </c>
      <c r="J4">
        <v>28.348359407</v>
      </c>
      <c r="K4">
        <v>37.658367550000001</v>
      </c>
      <c r="L4">
        <v>103.16149110000001</v>
      </c>
      <c r="M4">
        <v>80.524760000000001</v>
      </c>
      <c r="N4">
        <v>103.26558532</v>
      </c>
      <c r="O4">
        <v>352.95856337700002</v>
      </c>
    </row>
    <row r="5" spans="1:15" x14ac:dyDescent="0.25">
      <c r="A5" t="s">
        <v>6</v>
      </c>
      <c r="B5">
        <f>SUMIFS('disab.donors.recip.years'!C$2:C$103,'disab.donors.recip.years'!$A$2:$A$103,'Figure 5 - Disability donors'!$A5)</f>
        <v>0</v>
      </c>
      <c r="C5">
        <f>SUMIFS('disab.donors.recip.years'!D$2:D$103,'disab.donors.recip.years'!$A$2:$A$103,'Figure 5 - Disability donors'!$A5)</f>
        <v>0</v>
      </c>
      <c r="D5">
        <f>SUMIFS('disab.donors.recip.years'!E$2:E$103,'disab.donors.recip.years'!$A$2:$A$103,'Figure 5 - Disability donors'!$A5)</f>
        <v>0</v>
      </c>
      <c r="E5">
        <f>SUMIFS('disab.donors.recip.years'!F$2:F$103,'disab.donors.recip.years'!$A$2:$A$103,'Figure 5 - Disability donors'!$A5)</f>
        <v>0</v>
      </c>
      <c r="F5">
        <f>SUMIFS('disab.donors.recip.years'!G$2:G$103,'disab.donors.recip.years'!$A$2:$A$103,'Figure 5 - Disability donors'!$A5)</f>
        <v>0</v>
      </c>
      <c r="G5">
        <f t="shared" si="0"/>
        <v>0</v>
      </c>
      <c r="I5" t="s">
        <v>85</v>
      </c>
      <c r="J5">
        <v>1.0357090600000001</v>
      </c>
      <c r="K5">
        <v>23.734434670000002</v>
      </c>
      <c r="L5">
        <v>30.713253000000002</v>
      </c>
      <c r="M5">
        <v>25.947427900000001</v>
      </c>
      <c r="N5">
        <v>31.8130782</v>
      </c>
      <c r="O5">
        <v>113.24390283</v>
      </c>
    </row>
    <row r="6" spans="1:15" x14ac:dyDescent="0.25">
      <c r="A6" t="s">
        <v>7</v>
      </c>
      <c r="B6">
        <f>SUMIFS('disab.donors.recip.years'!C$2:C$103,'disab.donors.recip.years'!$A$2:$A$103,'Figure 5 - Disability donors'!$A6)</f>
        <v>0</v>
      </c>
      <c r="C6">
        <f>SUMIFS('disab.donors.recip.years'!D$2:D$103,'disab.donors.recip.years'!$A$2:$A$103,'Figure 5 - Disability donors'!$A6)</f>
        <v>0</v>
      </c>
      <c r="D6">
        <f>SUMIFS('disab.donors.recip.years'!E$2:E$103,'disab.donors.recip.years'!$A$2:$A$103,'Figure 5 - Disability donors'!$A6)</f>
        <v>0</v>
      </c>
      <c r="E6">
        <f>SUMIFS('disab.donors.recip.years'!F$2:F$103,'disab.donors.recip.years'!$A$2:$A$103,'Figure 5 - Disability donors'!$A6)</f>
        <v>0</v>
      </c>
      <c r="F6">
        <f>SUMIFS('disab.donors.recip.years'!G$2:G$103,'disab.donors.recip.years'!$A$2:$A$103,'Figure 5 - Disability donors'!$A6)</f>
        <v>0</v>
      </c>
      <c r="G6">
        <f t="shared" si="0"/>
        <v>0</v>
      </c>
      <c r="I6" t="s">
        <v>97</v>
      </c>
      <c r="J6">
        <v>18.70777884</v>
      </c>
      <c r="K6">
        <v>10.816735860000001</v>
      </c>
      <c r="L6">
        <v>30.4640895</v>
      </c>
      <c r="M6">
        <v>10.340605739999999</v>
      </c>
      <c r="N6">
        <v>28.113659569999999</v>
      </c>
      <c r="O6">
        <v>98.442869509999994</v>
      </c>
    </row>
    <row r="7" spans="1:15" x14ac:dyDescent="0.25">
      <c r="A7" t="s">
        <v>8</v>
      </c>
      <c r="B7">
        <f>SUMIFS('disab.donors.recip.years'!C$2:C$103,'disab.donors.recip.years'!$A$2:$A$103,'Figure 5 - Disability donors'!$A7)</f>
        <v>0</v>
      </c>
      <c r="C7">
        <f>SUMIFS('disab.donors.recip.years'!D$2:D$103,'disab.donors.recip.years'!$A$2:$A$103,'Figure 5 - Disability donors'!$A7)</f>
        <v>0</v>
      </c>
      <c r="D7">
        <f>SUMIFS('disab.donors.recip.years'!E$2:E$103,'disab.donors.recip.years'!$A$2:$A$103,'Figure 5 - Disability donors'!$A7)</f>
        <v>0</v>
      </c>
      <c r="E7">
        <f>SUMIFS('disab.donors.recip.years'!F$2:F$103,'disab.donors.recip.years'!$A$2:$A$103,'Figure 5 - Disability donors'!$A7)</f>
        <v>0</v>
      </c>
      <c r="F7">
        <f>SUMIFS('disab.donors.recip.years'!G$2:G$103,'disab.donors.recip.years'!$A$2:$A$103,'Figure 5 - Disability donors'!$A7)</f>
        <v>0</v>
      </c>
      <c r="G7">
        <f t="shared" si="0"/>
        <v>0</v>
      </c>
      <c r="I7" t="s">
        <v>36</v>
      </c>
      <c r="J7">
        <v>0</v>
      </c>
      <c r="K7">
        <v>0</v>
      </c>
      <c r="L7">
        <v>0</v>
      </c>
      <c r="M7">
        <v>32.876600000000003</v>
      </c>
      <c r="N7">
        <v>18.577220000000001</v>
      </c>
      <c r="O7">
        <v>51.453820000000007</v>
      </c>
    </row>
    <row r="8" spans="1:15" x14ac:dyDescent="0.25">
      <c r="A8" t="s">
        <v>9</v>
      </c>
      <c r="B8">
        <f>SUMIFS('disab.donors.recip.years'!C$2:C$103,'disab.donors.recip.years'!$A$2:$A$103,'Figure 5 - Disability donors'!$A8)</f>
        <v>0</v>
      </c>
      <c r="C8">
        <f>SUMIFS('disab.donors.recip.years'!D$2:D$103,'disab.donors.recip.years'!$A$2:$A$103,'Figure 5 - Disability donors'!$A8)</f>
        <v>0</v>
      </c>
      <c r="D8">
        <f>SUMIFS('disab.donors.recip.years'!E$2:E$103,'disab.donors.recip.years'!$A$2:$A$103,'Figure 5 - Disability donors'!$A8)</f>
        <v>0</v>
      </c>
      <c r="E8">
        <f>SUMIFS('disab.donors.recip.years'!F$2:F$103,'disab.donors.recip.years'!$A$2:$A$103,'Figure 5 - Disability donors'!$A8)</f>
        <v>0</v>
      </c>
      <c r="F8">
        <f>SUMIFS('disab.donors.recip.years'!G$2:G$103,'disab.donors.recip.years'!$A$2:$A$103,'Figure 5 - Disability donors'!$A8)</f>
        <v>0</v>
      </c>
      <c r="G8">
        <f t="shared" si="0"/>
        <v>0</v>
      </c>
      <c r="I8" t="s">
        <v>12</v>
      </c>
      <c r="J8">
        <v>1.0649114</v>
      </c>
      <c r="K8">
        <v>2.9770466</v>
      </c>
      <c r="L8">
        <v>0</v>
      </c>
      <c r="M8">
        <v>12.007601999999999</v>
      </c>
      <c r="N8">
        <v>9.8512879999999985</v>
      </c>
      <c r="O8">
        <v>25.900847999999996</v>
      </c>
    </row>
    <row r="9" spans="1:15" x14ac:dyDescent="0.25">
      <c r="A9" t="s">
        <v>10</v>
      </c>
      <c r="B9">
        <f>SUMIFS('disab.donors.recip.years'!C$2:C$103,'disab.donors.recip.years'!$A$2:$A$103,'Figure 5 - Disability donors'!$A9)</f>
        <v>4.1940350999999998</v>
      </c>
      <c r="C9">
        <f>SUMIFS('disab.donors.recip.years'!D$2:D$103,'disab.donors.recip.years'!$A$2:$A$103,'Figure 5 - Disability donors'!$A9)</f>
        <v>0.45204701000000003</v>
      </c>
      <c r="D9">
        <f>SUMIFS('disab.donors.recip.years'!E$2:E$103,'disab.donors.recip.years'!$A$2:$A$103,'Figure 5 - Disability donors'!$A9)</f>
        <v>6.4206641999999994E-2</v>
      </c>
      <c r="E9">
        <f>SUMIFS('disab.donors.recip.years'!F$2:F$103,'disab.donors.recip.years'!$A$2:$A$103,'Figure 5 - Disability donors'!$A9)</f>
        <v>0.40322989600000003</v>
      </c>
      <c r="F9">
        <f>SUMIFS('disab.donors.recip.years'!G$2:G$103,'disab.donors.recip.years'!$A$2:$A$103,'Figure 5 - Disability donors'!$A9)</f>
        <v>4.7701100000000003E-2</v>
      </c>
      <c r="G9">
        <f t="shared" si="0"/>
        <v>5.1612197480000006</v>
      </c>
      <c r="I9" t="s">
        <v>70</v>
      </c>
      <c r="J9">
        <v>5.5768557000000003</v>
      </c>
      <c r="K9">
        <v>5.2934974499999994</v>
      </c>
      <c r="L9">
        <v>5.9608910260000005</v>
      </c>
      <c r="M9">
        <v>5.9128788700000001</v>
      </c>
      <c r="N9">
        <v>8.5378065899999989</v>
      </c>
      <c r="O9">
        <v>31.281929635999997</v>
      </c>
    </row>
    <row r="10" spans="1:15" x14ac:dyDescent="0.25">
      <c r="A10" t="s">
        <v>11</v>
      </c>
      <c r="B10">
        <f>SUMIFS('disab.donors.recip.years'!C$2:C$103,'disab.donors.recip.years'!$A$2:$A$103,'Figure 5 - Disability donors'!$A10)</f>
        <v>4.2903400000000001E-2</v>
      </c>
      <c r="C10">
        <f>SUMIFS('disab.donors.recip.years'!D$2:D$103,'disab.donors.recip.years'!$A$2:$A$103,'Figure 5 - Disability donors'!$A10)</f>
        <v>0.16200154</v>
      </c>
      <c r="D10">
        <f>SUMIFS('disab.donors.recip.years'!E$2:E$103,'disab.donors.recip.years'!$A$2:$A$103,'Figure 5 - Disability donors'!$A10)</f>
        <v>7.1622199999999997E-2</v>
      </c>
      <c r="E10">
        <f>SUMIFS('disab.donors.recip.years'!F$2:F$103,'disab.donors.recip.years'!$A$2:$A$103,'Figure 5 - Disability donors'!$A10)</f>
        <v>6.0899300000000003E-2</v>
      </c>
      <c r="F10">
        <f>SUMIFS('disab.donors.recip.years'!G$2:G$103,'disab.donors.recip.years'!$A$2:$A$103,'Figure 5 - Disability donors'!$A10)</f>
        <v>2.2413724000000004</v>
      </c>
      <c r="G10">
        <f t="shared" si="0"/>
        <v>2.5787988400000001</v>
      </c>
      <c r="I10" t="s">
        <v>67</v>
      </c>
      <c r="J10">
        <v>0</v>
      </c>
      <c r="K10">
        <v>0</v>
      </c>
      <c r="L10">
        <v>1.0569869999999999</v>
      </c>
      <c r="M10">
        <v>1.2164379999999999</v>
      </c>
      <c r="N10">
        <v>7.9962420000000005</v>
      </c>
      <c r="O10">
        <v>10.269667</v>
      </c>
    </row>
    <row r="11" spans="1:15" x14ac:dyDescent="0.25">
      <c r="A11" t="s">
        <v>12</v>
      </c>
      <c r="B11">
        <f>SUMIFS('disab.donors.recip.years'!C$2:C$103,'disab.donors.recip.years'!$A$2:$A$103,'Figure 5 - Disability donors'!$A11)</f>
        <v>1.0649114</v>
      </c>
      <c r="C11">
        <f>SUMIFS('disab.donors.recip.years'!D$2:D$103,'disab.donors.recip.years'!$A$2:$A$103,'Figure 5 - Disability donors'!$A11)</f>
        <v>2.9770466</v>
      </c>
      <c r="D11">
        <f>SUMIFS('disab.donors.recip.years'!E$2:E$103,'disab.donors.recip.years'!$A$2:$A$103,'Figure 5 - Disability donors'!$A11)</f>
        <v>0</v>
      </c>
      <c r="E11">
        <f>SUMIFS('disab.donors.recip.years'!F$2:F$103,'disab.donors.recip.years'!$A$2:$A$103,'Figure 5 - Disability donors'!$A11)</f>
        <v>12.007601999999999</v>
      </c>
      <c r="F11">
        <f>SUMIFS('disab.donors.recip.years'!G$2:G$103,'disab.donors.recip.years'!$A$2:$A$103,'Figure 5 - Disability donors'!$A11)</f>
        <v>9.8512879999999985</v>
      </c>
      <c r="G11">
        <f t="shared" si="0"/>
        <v>25.900847999999996</v>
      </c>
      <c r="I11" t="s">
        <v>14</v>
      </c>
      <c r="J11">
        <v>3.9146152999999999</v>
      </c>
      <c r="K11">
        <v>2.69009447</v>
      </c>
      <c r="L11">
        <v>6.33976907</v>
      </c>
      <c r="M11">
        <v>0.28122627</v>
      </c>
      <c r="N11">
        <v>7.8737332432000002</v>
      </c>
      <c r="O11">
        <v>21.0994383532</v>
      </c>
    </row>
    <row r="12" spans="1:15" x14ac:dyDescent="0.25">
      <c r="A12" t="s">
        <v>13</v>
      </c>
      <c r="B12">
        <f>SUMIFS('disab.donors.recip.years'!C$2:C$103,'disab.donors.recip.years'!$A$2:$A$103,'Figure 5 - Disability donors'!$A12)</f>
        <v>1.9678170000000001</v>
      </c>
      <c r="C12">
        <f>SUMIFS('disab.donors.recip.years'!D$2:D$103,'disab.donors.recip.years'!$A$2:$A$103,'Figure 5 - Disability donors'!$A12)</f>
        <v>1.537566</v>
      </c>
      <c r="D12">
        <f>SUMIFS('disab.donors.recip.years'!E$2:E$103,'disab.donors.recip.years'!$A$2:$A$103,'Figure 5 - Disability donors'!$A12)</f>
        <v>1.7753269999999999</v>
      </c>
      <c r="E12">
        <f>SUMIFS('disab.donors.recip.years'!F$2:F$103,'disab.donors.recip.years'!$A$2:$A$103,'Figure 5 - Disability donors'!$A12)</f>
        <v>1.0026459999999999</v>
      </c>
      <c r="F12">
        <f>SUMIFS('disab.donors.recip.years'!G$2:G$103,'disab.donors.recip.years'!$A$2:$A$103,'Figure 5 - Disability donors'!$A12)</f>
        <v>0.59629900000000002</v>
      </c>
      <c r="G12">
        <f t="shared" si="0"/>
        <v>6.8796549999999996</v>
      </c>
      <c r="I12" t="s">
        <v>26</v>
      </c>
      <c r="J12">
        <v>28.111403039999999</v>
      </c>
      <c r="K12">
        <v>21.877123399999999</v>
      </c>
      <c r="L12">
        <v>10.406903</v>
      </c>
      <c r="M12">
        <v>7.1337857000000007</v>
      </c>
      <c r="N12">
        <v>7.8444872500000011</v>
      </c>
      <c r="O12">
        <v>75.373702390000005</v>
      </c>
    </row>
    <row r="13" spans="1:15" x14ac:dyDescent="0.25">
      <c r="A13" t="s">
        <v>14</v>
      </c>
      <c r="B13">
        <f>SUMIFS('disab.donors.recip.years'!C$2:C$103,'disab.donors.recip.years'!$A$2:$A$103,'Figure 5 - Disability donors'!$A13)</f>
        <v>3.9146152999999999</v>
      </c>
      <c r="C13">
        <f>SUMIFS('disab.donors.recip.years'!D$2:D$103,'disab.donors.recip.years'!$A$2:$A$103,'Figure 5 - Disability donors'!$A13)</f>
        <v>2.69009447</v>
      </c>
      <c r="D13">
        <f>SUMIFS('disab.donors.recip.years'!E$2:E$103,'disab.donors.recip.years'!$A$2:$A$103,'Figure 5 - Disability donors'!$A13)</f>
        <v>6.33976907</v>
      </c>
      <c r="E13">
        <f>SUMIFS('disab.donors.recip.years'!F$2:F$103,'disab.donors.recip.years'!$A$2:$A$103,'Figure 5 - Disability donors'!$A13)</f>
        <v>0.28122627</v>
      </c>
      <c r="F13">
        <f>SUMIFS('disab.donors.recip.years'!G$2:G$103,'disab.donors.recip.years'!$A$2:$A$103,'Figure 5 - Disability donors'!$A13)</f>
        <v>7.8737332432000002</v>
      </c>
      <c r="G13">
        <f t="shared" si="0"/>
        <v>21.0994383532</v>
      </c>
      <c r="I13" t="s">
        <v>28</v>
      </c>
      <c r="J13">
        <v>8.5234447160000002</v>
      </c>
      <c r="K13">
        <v>9.4910471469999997</v>
      </c>
      <c r="L13">
        <v>8.7246205090000011</v>
      </c>
      <c r="M13">
        <v>6.1869321749999999</v>
      </c>
      <c r="N13">
        <v>5.0891435389999993</v>
      </c>
      <c r="O13">
        <v>38.015188086000002</v>
      </c>
    </row>
    <row r="14" spans="1:15" x14ac:dyDescent="0.25">
      <c r="A14" t="s">
        <v>15</v>
      </c>
      <c r="B14">
        <f>SUMIFS('disab.donors.recip.years'!C$2:C$103,'disab.donors.recip.years'!$A$2:$A$103,'Figure 5 - Disability donors'!$A14)</f>
        <v>0</v>
      </c>
      <c r="C14">
        <f>SUMIFS('disab.donors.recip.years'!D$2:D$103,'disab.donors.recip.years'!$A$2:$A$103,'Figure 5 - Disability donors'!$A14)</f>
        <v>0</v>
      </c>
      <c r="D14">
        <f>SUMIFS('disab.donors.recip.years'!E$2:E$103,'disab.donors.recip.years'!$A$2:$A$103,'Figure 5 - Disability donors'!$A14)</f>
        <v>0</v>
      </c>
      <c r="E14">
        <f>SUMIFS('disab.donors.recip.years'!F$2:F$103,'disab.donors.recip.years'!$A$2:$A$103,'Figure 5 - Disability donors'!$A14)</f>
        <v>0</v>
      </c>
      <c r="F14">
        <f>SUMIFS('disab.donors.recip.years'!G$2:G$103,'disab.donors.recip.years'!$A$2:$A$103,'Figure 5 - Disability donors'!$A14)</f>
        <v>0.25498399999999999</v>
      </c>
      <c r="G14">
        <f t="shared" si="0"/>
        <v>0.25498399999999999</v>
      </c>
      <c r="I14" t="s">
        <v>33</v>
      </c>
      <c r="J14">
        <v>0.38368849999999999</v>
      </c>
      <c r="K14">
        <v>2.1656651999999998</v>
      </c>
      <c r="L14">
        <v>1.0556776300000001</v>
      </c>
      <c r="M14">
        <v>4.8358878000000001</v>
      </c>
      <c r="N14">
        <v>3.7870860500000001</v>
      </c>
      <c r="O14">
        <v>12.22800518</v>
      </c>
    </row>
    <row r="15" spans="1:15" x14ac:dyDescent="0.25">
      <c r="A15" t="s">
        <v>16</v>
      </c>
      <c r="B15">
        <f>SUMIFS('disab.donors.recip.years'!C$2:C$103,'disab.donors.recip.years'!$A$2:$A$103,'Figure 5 - Disability donors'!$A15)</f>
        <v>3.4528049000000003</v>
      </c>
      <c r="C15">
        <f>SUMIFS('disab.donors.recip.years'!D$2:D$103,'disab.donors.recip.years'!$A$2:$A$103,'Figure 5 - Disability donors'!$A15)</f>
        <v>0.242342</v>
      </c>
      <c r="D15">
        <f>SUMIFS('disab.donors.recip.years'!E$2:E$103,'disab.donors.recip.years'!$A$2:$A$103,'Figure 5 - Disability donors'!$A15)</f>
        <v>0.95570109999999997</v>
      </c>
      <c r="E15">
        <f>SUMIFS('disab.donors.recip.years'!F$2:F$103,'disab.donors.recip.years'!$A$2:$A$103,'Figure 5 - Disability donors'!$A15)</f>
        <v>0.80263868999999999</v>
      </c>
      <c r="F15">
        <f>SUMIFS('disab.donors.recip.years'!G$2:G$103,'disab.donors.recip.years'!$A$2:$A$103,'Figure 5 - Disability donors'!$A15)</f>
        <v>0.89055182999999993</v>
      </c>
      <c r="G15">
        <f t="shared" si="0"/>
        <v>6.3440385199999998</v>
      </c>
      <c r="I15" t="s">
        <v>53</v>
      </c>
      <c r="J15">
        <v>0.65097222999999993</v>
      </c>
      <c r="K15">
        <v>1.25754013</v>
      </c>
      <c r="L15">
        <v>1.86953627</v>
      </c>
      <c r="M15">
        <v>2.0973200379999999</v>
      </c>
      <c r="N15">
        <v>3.3185699929999997</v>
      </c>
      <c r="O15">
        <v>9.1939386610000007</v>
      </c>
    </row>
    <row r="16" spans="1:15" x14ac:dyDescent="0.25">
      <c r="A16" t="s">
        <v>17</v>
      </c>
      <c r="B16">
        <f>SUMIFS('disab.donors.recip.years'!C$2:C$103,'disab.donors.recip.years'!$A$2:$A$103,'Figure 5 - Disability donors'!$A16)</f>
        <v>0</v>
      </c>
      <c r="C16">
        <f>SUMIFS('disab.donors.recip.years'!D$2:D$103,'disab.donors.recip.years'!$A$2:$A$103,'Figure 5 - Disability donors'!$A16)</f>
        <v>0</v>
      </c>
      <c r="D16">
        <f>SUMIFS('disab.donors.recip.years'!E$2:E$103,'disab.donors.recip.years'!$A$2:$A$103,'Figure 5 - Disability donors'!$A16)</f>
        <v>0</v>
      </c>
      <c r="E16">
        <f>SUMIFS('disab.donors.recip.years'!F$2:F$103,'disab.donors.recip.years'!$A$2:$A$103,'Figure 5 - Disability donors'!$A16)</f>
        <v>0</v>
      </c>
      <c r="F16">
        <f>SUMIFS('disab.donors.recip.years'!G$2:G$103,'disab.donors.recip.years'!$A$2:$A$103,'Figure 5 - Disability donors'!$A16)</f>
        <v>0</v>
      </c>
      <c r="G16">
        <f t="shared" si="0"/>
        <v>0</v>
      </c>
      <c r="I16" t="s">
        <v>100</v>
      </c>
      <c r="J16">
        <v>0</v>
      </c>
      <c r="K16">
        <v>0</v>
      </c>
      <c r="L16">
        <v>0</v>
      </c>
      <c r="M16">
        <v>9.8193900000000001E-2</v>
      </c>
      <c r="N16">
        <v>2.4852799999999999</v>
      </c>
      <c r="O16">
        <v>2.5834739</v>
      </c>
    </row>
    <row r="17" spans="1:15" x14ac:dyDescent="0.25">
      <c r="A17" t="s">
        <v>18</v>
      </c>
      <c r="B17">
        <f>SUMIFS('disab.donors.recip.years'!C$2:C$103,'disab.donors.recip.years'!$A$2:$A$103,'Figure 5 - Disability donors'!$A17)</f>
        <v>0</v>
      </c>
      <c r="C17">
        <f>SUMIFS('disab.donors.recip.years'!D$2:D$103,'disab.donors.recip.years'!$A$2:$A$103,'Figure 5 - Disability donors'!$A17)</f>
        <v>0</v>
      </c>
      <c r="D17">
        <f>SUMIFS('disab.donors.recip.years'!E$2:E$103,'disab.donors.recip.years'!$A$2:$A$103,'Figure 5 - Disability donors'!$A17)</f>
        <v>0</v>
      </c>
      <c r="E17">
        <f>SUMIFS('disab.donors.recip.years'!F$2:F$103,'disab.donors.recip.years'!$A$2:$A$103,'Figure 5 - Disability donors'!$A17)</f>
        <v>0</v>
      </c>
      <c r="F17">
        <f>SUMIFS('disab.donors.recip.years'!G$2:G$103,'disab.donors.recip.years'!$A$2:$A$103,'Figure 5 - Disability donors'!$A17)</f>
        <v>0</v>
      </c>
      <c r="G17">
        <f t="shared" si="0"/>
        <v>0</v>
      </c>
      <c r="I17" t="s">
        <v>38</v>
      </c>
      <c r="J17">
        <v>0</v>
      </c>
      <c r="K17">
        <v>0</v>
      </c>
      <c r="L17">
        <v>0.54897700000000005</v>
      </c>
      <c r="M17">
        <v>0.63820299999999996</v>
      </c>
      <c r="N17">
        <v>2.3420000000000001</v>
      </c>
      <c r="O17">
        <v>3.5291800000000002</v>
      </c>
    </row>
    <row r="18" spans="1:15" x14ac:dyDescent="0.25">
      <c r="A18" t="s">
        <v>19</v>
      </c>
      <c r="B18">
        <f>SUMIFS('disab.donors.recip.years'!C$2:C$103,'disab.donors.recip.years'!$A$2:$A$103,'Figure 5 - Disability donors'!$A18)</f>
        <v>0</v>
      </c>
      <c r="C18">
        <f>SUMIFS('disab.donors.recip.years'!D$2:D$103,'disab.donors.recip.years'!$A$2:$A$103,'Figure 5 - Disability donors'!$A18)</f>
        <v>0</v>
      </c>
      <c r="D18">
        <f>SUMIFS('disab.donors.recip.years'!E$2:E$103,'disab.donors.recip.years'!$A$2:$A$103,'Figure 5 - Disability donors'!$A18)</f>
        <v>0</v>
      </c>
      <c r="E18">
        <f>SUMIFS('disab.donors.recip.years'!F$2:F$103,'disab.donors.recip.years'!$A$2:$A$103,'Figure 5 - Disability donors'!$A18)</f>
        <v>0</v>
      </c>
      <c r="F18">
        <f>SUMIFS('disab.donors.recip.years'!G$2:G$103,'disab.donors.recip.years'!$A$2:$A$103,'Figure 5 - Disability donors'!$A18)</f>
        <v>0</v>
      </c>
      <c r="G18">
        <f t="shared" si="0"/>
        <v>0</v>
      </c>
      <c r="I18" t="s">
        <v>11</v>
      </c>
      <c r="J18">
        <v>4.2903400000000001E-2</v>
      </c>
      <c r="K18">
        <v>0.16200154</v>
      </c>
      <c r="L18">
        <v>7.1622199999999997E-2</v>
      </c>
      <c r="M18">
        <v>6.0899300000000003E-2</v>
      </c>
      <c r="N18">
        <v>2.2413724000000004</v>
      </c>
      <c r="O18">
        <v>2.5787988400000001</v>
      </c>
    </row>
    <row r="19" spans="1:15" x14ac:dyDescent="0.25">
      <c r="A19" t="s">
        <v>20</v>
      </c>
      <c r="B19">
        <f>SUMIFS('disab.donors.recip.years'!C$2:C$103,'disab.donors.recip.years'!$A$2:$A$103,'Figure 5 - Disability donors'!$A19)</f>
        <v>0</v>
      </c>
      <c r="C19">
        <f>SUMIFS('disab.donors.recip.years'!D$2:D$103,'disab.donors.recip.years'!$A$2:$A$103,'Figure 5 - Disability donors'!$A19)</f>
        <v>0</v>
      </c>
      <c r="D19">
        <f>SUMIFS('disab.donors.recip.years'!E$2:E$103,'disab.donors.recip.years'!$A$2:$A$103,'Figure 5 - Disability donors'!$A19)</f>
        <v>0</v>
      </c>
      <c r="E19">
        <f>SUMIFS('disab.donors.recip.years'!F$2:F$103,'disab.donors.recip.years'!$A$2:$A$103,'Figure 5 - Disability donors'!$A19)</f>
        <v>0</v>
      </c>
      <c r="F19">
        <f>SUMIFS('disab.donors.recip.years'!G$2:G$103,'disab.donors.recip.years'!$A$2:$A$103,'Figure 5 - Disability donors'!$A19)</f>
        <v>0.21762200000000001</v>
      </c>
      <c r="G19">
        <f t="shared" si="0"/>
        <v>0.21762200000000001</v>
      </c>
      <c r="I19" t="s">
        <v>57</v>
      </c>
      <c r="J19">
        <v>0</v>
      </c>
      <c r="K19">
        <v>7.4680899999999995E-2</v>
      </c>
      <c r="L19">
        <v>1.3054309000000002</v>
      </c>
      <c r="M19">
        <v>1.733773</v>
      </c>
      <c r="N19">
        <v>1.7317442000000001</v>
      </c>
      <c r="O19">
        <v>4.8456290000000006</v>
      </c>
    </row>
    <row r="20" spans="1:15" x14ac:dyDescent="0.25">
      <c r="A20" t="s">
        <v>21</v>
      </c>
      <c r="B20">
        <f>SUMIFS('disab.donors.recip.years'!C$2:C$103,'disab.donors.recip.years'!$A$2:$A$103,'Figure 5 - Disability donors'!$A20)</f>
        <v>0</v>
      </c>
      <c r="C20">
        <f>SUMIFS('disab.donors.recip.years'!D$2:D$103,'disab.donors.recip.years'!$A$2:$A$103,'Figure 5 - Disability donors'!$A20)</f>
        <v>0</v>
      </c>
      <c r="D20">
        <f>SUMIFS('disab.donors.recip.years'!E$2:E$103,'disab.donors.recip.years'!$A$2:$A$103,'Figure 5 - Disability donors'!$A20)</f>
        <v>0</v>
      </c>
      <c r="E20">
        <f>SUMIFS('disab.donors.recip.years'!F$2:F$103,'disab.donors.recip.years'!$A$2:$A$103,'Figure 5 - Disability donors'!$A20)</f>
        <v>0</v>
      </c>
      <c r="F20">
        <f>SUMIFS('disab.donors.recip.years'!G$2:G$103,'disab.donors.recip.years'!$A$2:$A$103,'Figure 5 - Disability donors'!$A20)</f>
        <v>0</v>
      </c>
      <c r="G20">
        <f t="shared" si="0"/>
        <v>0</v>
      </c>
      <c r="I20" t="s">
        <v>49</v>
      </c>
      <c r="J20">
        <v>2.5384500000000001E-2</v>
      </c>
      <c r="K20">
        <v>3.6388040000000003E-2</v>
      </c>
      <c r="L20">
        <v>7.2111449999999994E-2</v>
      </c>
      <c r="M20">
        <v>0.31594240200000001</v>
      </c>
      <c r="N20">
        <v>1.705157772</v>
      </c>
      <c r="O20">
        <v>2.154984164</v>
      </c>
    </row>
    <row r="21" spans="1:15" x14ac:dyDescent="0.25">
      <c r="A21" t="s">
        <v>22</v>
      </c>
      <c r="B21">
        <f>SUMIFS('disab.donors.recip.years'!C$2:C$103,'disab.donors.recip.years'!$A$2:$A$103,'Figure 5 - Disability donors'!$A21)</f>
        <v>0</v>
      </c>
      <c r="C21">
        <f>SUMIFS('disab.donors.recip.years'!D$2:D$103,'disab.donors.recip.years'!$A$2:$A$103,'Figure 5 - Disability donors'!$A21)</f>
        <v>1.9484700000000001E-2</v>
      </c>
      <c r="D21">
        <f>SUMIFS('disab.donors.recip.years'!E$2:E$103,'disab.donors.recip.years'!$A$2:$A$103,'Figure 5 - Disability donors'!$A21)</f>
        <v>0</v>
      </c>
      <c r="E21">
        <f>SUMIFS('disab.donors.recip.years'!F$2:F$103,'disab.donors.recip.years'!$A$2:$A$103,'Figure 5 - Disability donors'!$A21)</f>
        <v>0.13115599999999999</v>
      </c>
      <c r="F21">
        <f>SUMIFS('disab.donors.recip.years'!G$2:G$103,'disab.donors.recip.years'!$A$2:$A$103,'Figure 5 - Disability donors'!$A21)</f>
        <v>0.43633100000000002</v>
      </c>
      <c r="G21">
        <f t="shared" si="0"/>
        <v>0.58697169999999999</v>
      </c>
      <c r="I21" t="s">
        <v>42</v>
      </c>
      <c r="J21">
        <v>0</v>
      </c>
      <c r="K21">
        <v>0</v>
      </c>
      <c r="L21">
        <v>0</v>
      </c>
      <c r="M21">
        <v>0</v>
      </c>
      <c r="N21">
        <v>1.3462700000000001</v>
      </c>
      <c r="O21">
        <v>1.3462700000000001</v>
      </c>
    </row>
    <row r="22" spans="1:15" x14ac:dyDescent="0.25">
      <c r="A22" t="s">
        <v>23</v>
      </c>
      <c r="B22">
        <f>SUMIFS('disab.donors.recip.years'!C$2:C$103,'disab.donors.recip.years'!$A$2:$A$103,'Figure 5 - Disability donors'!$A22)</f>
        <v>0</v>
      </c>
      <c r="C22">
        <f>SUMIFS('disab.donors.recip.years'!D$2:D$103,'disab.donors.recip.years'!$A$2:$A$103,'Figure 5 - Disability donors'!$A22)</f>
        <v>0</v>
      </c>
      <c r="D22">
        <f>SUMIFS('disab.donors.recip.years'!E$2:E$103,'disab.donors.recip.years'!$A$2:$A$103,'Figure 5 - Disability donors'!$A22)</f>
        <v>0.51217999999999997</v>
      </c>
      <c r="E22">
        <f>SUMIFS('disab.donors.recip.years'!F$2:F$103,'disab.donors.recip.years'!$A$2:$A$103,'Figure 5 - Disability donors'!$A22)</f>
        <v>0</v>
      </c>
      <c r="F22">
        <f>SUMIFS('disab.donors.recip.years'!G$2:G$103,'disab.donors.recip.years'!$A$2:$A$103,'Figure 5 - Disability donors'!$A22)</f>
        <v>0</v>
      </c>
      <c r="G22">
        <f t="shared" si="0"/>
        <v>0.51217999999999997</v>
      </c>
      <c r="I22" t="s">
        <v>50</v>
      </c>
      <c r="J22">
        <v>0.97416990000000003</v>
      </c>
      <c r="K22">
        <v>1.06808817</v>
      </c>
      <c r="L22">
        <v>0.63222337000000006</v>
      </c>
      <c r="M22">
        <v>0.98649299999999995</v>
      </c>
      <c r="N22">
        <v>0.97052369999999999</v>
      </c>
      <c r="O22">
        <v>4.6314981399999997</v>
      </c>
    </row>
    <row r="23" spans="1:15" x14ac:dyDescent="0.25">
      <c r="A23" t="s">
        <v>24</v>
      </c>
      <c r="B23">
        <f>SUMIFS('disab.donors.recip.years'!C$2:C$103,'disab.donors.recip.years'!$A$2:$A$103,'Figure 5 - Disability donors'!$A23)</f>
        <v>0</v>
      </c>
      <c r="C23">
        <f>SUMIFS('disab.donors.recip.years'!D$2:D$103,'disab.donors.recip.years'!$A$2:$A$103,'Figure 5 - Disability donors'!$A23)</f>
        <v>0</v>
      </c>
      <c r="D23">
        <f>SUMIFS('disab.donors.recip.years'!E$2:E$103,'disab.donors.recip.years'!$A$2:$A$103,'Figure 5 - Disability donors'!$A23)</f>
        <v>0</v>
      </c>
      <c r="E23">
        <f>SUMIFS('disab.donors.recip.years'!F$2:F$103,'disab.donors.recip.years'!$A$2:$A$103,'Figure 5 - Disability donors'!$A23)</f>
        <v>0</v>
      </c>
      <c r="F23">
        <f>SUMIFS('disab.donors.recip.years'!G$2:G$103,'disab.donors.recip.years'!$A$2:$A$103,'Figure 5 - Disability donors'!$A23)</f>
        <v>0</v>
      </c>
      <c r="G23">
        <f t="shared" si="0"/>
        <v>0</v>
      </c>
      <c r="I23" t="s">
        <v>55</v>
      </c>
      <c r="J23">
        <v>0.74211859999999996</v>
      </c>
      <c r="K23">
        <v>0.47033800000000003</v>
      </c>
      <c r="L23">
        <v>0.95448630000000001</v>
      </c>
      <c r="M23">
        <v>0.17266500000000001</v>
      </c>
      <c r="N23">
        <v>0.9550377000000001</v>
      </c>
      <c r="O23">
        <v>3.2946456</v>
      </c>
    </row>
    <row r="24" spans="1:15" x14ac:dyDescent="0.25">
      <c r="A24" t="s">
        <v>25</v>
      </c>
      <c r="B24">
        <f>SUMIFS('disab.donors.recip.years'!C$2:C$103,'disab.donors.recip.years'!$A$2:$A$103,'Figure 5 - Disability donors'!$A24)</f>
        <v>0</v>
      </c>
      <c r="C24">
        <f>SUMIFS('disab.donors.recip.years'!D$2:D$103,'disab.donors.recip.years'!$A$2:$A$103,'Figure 5 - Disability donors'!$A24)</f>
        <v>0</v>
      </c>
      <c r="D24">
        <f>SUMIFS('disab.donors.recip.years'!E$2:E$103,'disab.donors.recip.years'!$A$2:$A$103,'Figure 5 - Disability donors'!$A24)</f>
        <v>0</v>
      </c>
      <c r="E24">
        <f>SUMIFS('disab.donors.recip.years'!F$2:F$103,'disab.donors.recip.years'!$A$2:$A$103,'Figure 5 - Disability donors'!$A24)</f>
        <v>0</v>
      </c>
      <c r="F24">
        <f>SUMIFS('disab.donors.recip.years'!G$2:G$103,'disab.donors.recip.years'!$A$2:$A$103,'Figure 5 - Disability donors'!$A24)</f>
        <v>0</v>
      </c>
      <c r="G24">
        <f t="shared" si="0"/>
        <v>0</v>
      </c>
      <c r="I24" t="s">
        <v>16</v>
      </c>
      <c r="J24">
        <v>3.4528049000000003</v>
      </c>
      <c r="K24">
        <v>0.242342</v>
      </c>
      <c r="L24">
        <v>0.95570109999999997</v>
      </c>
      <c r="M24">
        <v>0.80263868999999999</v>
      </c>
      <c r="N24">
        <v>0.89055182999999993</v>
      </c>
      <c r="O24">
        <v>6.3440385199999998</v>
      </c>
    </row>
    <row r="25" spans="1:15" x14ac:dyDescent="0.25">
      <c r="A25" t="s">
        <v>26</v>
      </c>
      <c r="B25">
        <f>SUMIFS('disab.donors.recip.years'!C$2:C$103,'disab.donors.recip.years'!$A$2:$A$103,'Figure 5 - Disability donors'!$A25)</f>
        <v>28.111403039999999</v>
      </c>
      <c r="C25">
        <f>SUMIFS('disab.donors.recip.years'!D$2:D$103,'disab.donors.recip.years'!$A$2:$A$103,'Figure 5 - Disability donors'!$A25)</f>
        <v>21.877123399999999</v>
      </c>
      <c r="D25">
        <f>SUMIFS('disab.donors.recip.years'!E$2:E$103,'disab.donors.recip.years'!$A$2:$A$103,'Figure 5 - Disability donors'!$A25)</f>
        <v>10.406903</v>
      </c>
      <c r="E25">
        <f>SUMIFS('disab.donors.recip.years'!F$2:F$103,'disab.donors.recip.years'!$A$2:$A$103,'Figure 5 - Disability donors'!$A25)</f>
        <v>7.1337857000000007</v>
      </c>
      <c r="F25">
        <f>SUMIFS('disab.donors.recip.years'!G$2:G$103,'disab.donors.recip.years'!$A$2:$A$103,'Figure 5 - Disability donors'!$A25)</f>
        <v>7.8444872500000011</v>
      </c>
      <c r="G25">
        <f t="shared" si="0"/>
        <v>75.373702390000005</v>
      </c>
      <c r="I25" t="s">
        <v>78</v>
      </c>
      <c r="J25">
        <v>0</v>
      </c>
      <c r="K25">
        <v>0</v>
      </c>
      <c r="L25">
        <v>0</v>
      </c>
      <c r="M25">
        <v>0.85058</v>
      </c>
      <c r="N25">
        <v>0.77437199999999995</v>
      </c>
      <c r="O25">
        <v>1.624952</v>
      </c>
    </row>
    <row r="26" spans="1:15" x14ac:dyDescent="0.25">
      <c r="A26" t="s">
        <v>27</v>
      </c>
      <c r="B26">
        <f>SUMIFS('disab.donors.recip.years'!C$2:C$103,'disab.donors.recip.years'!$A$2:$A$103,'Figure 5 - Disability donors'!$A26)</f>
        <v>4.6853800000000001E-2</v>
      </c>
      <c r="C26">
        <f>SUMIFS('disab.donors.recip.years'!D$2:D$103,'disab.donors.recip.years'!$A$2:$A$103,'Figure 5 - Disability donors'!$A26)</f>
        <v>7.6809399999999998E-3</v>
      </c>
      <c r="D26">
        <f>SUMIFS('disab.donors.recip.years'!E$2:E$103,'disab.donors.recip.years'!$A$2:$A$103,'Figure 5 - Disability donors'!$A26)</f>
        <v>2.9602E-2</v>
      </c>
      <c r="E26">
        <f>SUMIFS('disab.donors.recip.years'!F$2:F$103,'disab.donors.recip.years'!$A$2:$A$103,'Figure 5 - Disability donors'!$A26)</f>
        <v>2.1243999999999999E-2</v>
      </c>
      <c r="F26">
        <f>SUMIFS('disab.donors.recip.years'!G$2:G$103,'disab.donors.recip.years'!$A$2:$A$103,'Figure 5 - Disability donors'!$A26)</f>
        <v>3.5388339999999997E-2</v>
      </c>
      <c r="G26">
        <f t="shared" si="0"/>
        <v>0.14076907999999999</v>
      </c>
      <c r="I26" t="s">
        <v>101</v>
      </c>
      <c r="J26">
        <v>0</v>
      </c>
      <c r="K26">
        <v>0</v>
      </c>
      <c r="L26">
        <v>0</v>
      </c>
      <c r="M26">
        <v>0</v>
      </c>
      <c r="N26">
        <v>0.73687000000000002</v>
      </c>
      <c r="O26">
        <v>0.73687000000000002</v>
      </c>
    </row>
    <row r="27" spans="1:15" x14ac:dyDescent="0.25">
      <c r="A27" t="s">
        <v>28</v>
      </c>
      <c r="B27">
        <f>SUMIFS('disab.donors.recip.years'!C$2:C$103,'disab.donors.recip.years'!$A$2:$A$103,'Figure 5 - Disability donors'!$A27)</f>
        <v>8.5234447160000002</v>
      </c>
      <c r="C27">
        <f>SUMIFS('disab.donors.recip.years'!D$2:D$103,'disab.donors.recip.years'!$A$2:$A$103,'Figure 5 - Disability donors'!$A27)</f>
        <v>9.4910471469999997</v>
      </c>
      <c r="D27">
        <f>SUMIFS('disab.donors.recip.years'!E$2:E$103,'disab.donors.recip.years'!$A$2:$A$103,'Figure 5 - Disability donors'!$A27)</f>
        <v>8.7246205090000011</v>
      </c>
      <c r="E27">
        <f>SUMIFS('disab.donors.recip.years'!F$2:F$103,'disab.donors.recip.years'!$A$2:$A$103,'Figure 5 - Disability donors'!$A27)</f>
        <v>6.1869321749999999</v>
      </c>
      <c r="F27">
        <f>SUMIFS('disab.donors.recip.years'!G$2:G$103,'disab.donors.recip.years'!$A$2:$A$103,'Figure 5 - Disability donors'!$A27)</f>
        <v>5.0891435389999993</v>
      </c>
      <c r="G27">
        <f t="shared" si="0"/>
        <v>38.015188086000002</v>
      </c>
      <c r="I27" t="s">
        <v>13</v>
      </c>
      <c r="J27">
        <v>1.9678170000000001</v>
      </c>
      <c r="K27">
        <v>1.537566</v>
      </c>
      <c r="L27">
        <v>1.7753269999999999</v>
      </c>
      <c r="M27">
        <v>1.0026459999999999</v>
      </c>
      <c r="N27">
        <v>0.59629900000000002</v>
      </c>
      <c r="O27">
        <v>6.8796549999999996</v>
      </c>
    </row>
    <row r="28" spans="1:15" x14ac:dyDescent="0.25">
      <c r="A28" t="s">
        <v>29</v>
      </c>
      <c r="B28">
        <f>SUMIFS('disab.donors.recip.years'!C$2:C$103,'disab.donors.recip.years'!$A$2:$A$103,'Figure 5 - Disability donors'!$A28)</f>
        <v>0</v>
      </c>
      <c r="C28">
        <f>SUMIFS('disab.donors.recip.years'!D$2:D$103,'disab.donors.recip.years'!$A$2:$A$103,'Figure 5 - Disability donors'!$A28)</f>
        <v>0</v>
      </c>
      <c r="D28">
        <f>SUMIFS('disab.donors.recip.years'!E$2:E$103,'disab.donors.recip.years'!$A$2:$A$103,'Figure 5 - Disability donors'!$A28)</f>
        <v>0</v>
      </c>
      <c r="E28">
        <f>SUMIFS('disab.donors.recip.years'!F$2:F$103,'disab.donors.recip.years'!$A$2:$A$103,'Figure 5 - Disability donors'!$A28)</f>
        <v>6.5759999999999999E-2</v>
      </c>
      <c r="F28">
        <f>SUMIFS('disab.donors.recip.years'!G$2:G$103,'disab.donors.recip.years'!$A$2:$A$103,'Figure 5 - Disability donors'!$A28)</f>
        <v>1.9599800000000001E-2</v>
      </c>
      <c r="G28">
        <f t="shared" si="0"/>
        <v>8.53598E-2</v>
      </c>
      <c r="I28" t="s">
        <v>41</v>
      </c>
      <c r="J28">
        <v>0</v>
      </c>
      <c r="K28">
        <v>0</v>
      </c>
      <c r="L28">
        <v>0</v>
      </c>
      <c r="M28">
        <v>0.57534799999999997</v>
      </c>
      <c r="N28">
        <v>0.55961700000000003</v>
      </c>
      <c r="O28">
        <v>1.134965</v>
      </c>
    </row>
    <row r="29" spans="1:15" x14ac:dyDescent="0.25">
      <c r="A29" t="s">
        <v>30</v>
      </c>
      <c r="B29">
        <f>SUMIFS('disab.donors.recip.years'!C$2:C$103,'disab.donors.recip.years'!$A$2:$A$103,'Figure 5 - Disability donors'!$A29)</f>
        <v>0</v>
      </c>
      <c r="C29">
        <f>SUMIFS('disab.donors.recip.years'!D$2:D$103,'disab.donors.recip.years'!$A$2:$A$103,'Figure 5 - Disability donors'!$A29)</f>
        <v>0</v>
      </c>
      <c r="D29">
        <f>SUMIFS('disab.donors.recip.years'!E$2:E$103,'disab.donors.recip.years'!$A$2:$A$103,'Figure 5 - Disability donors'!$A29)</f>
        <v>3.0730799999999999E-2</v>
      </c>
      <c r="E29">
        <f>SUMIFS('disab.donors.recip.years'!F$2:F$103,'disab.donors.recip.years'!$A$2:$A$103,'Figure 5 - Disability donors'!$A29)</f>
        <v>0.27839999999999998</v>
      </c>
      <c r="F29">
        <f>SUMIFS('disab.donors.recip.years'!G$2:G$103,'disab.donors.recip.years'!$A$2:$A$103,'Figure 5 - Disability donors'!$A29)</f>
        <v>0.28810939999999996</v>
      </c>
      <c r="G29">
        <f t="shared" si="0"/>
        <v>0.59724019999999989</v>
      </c>
      <c r="I29" t="s">
        <v>22</v>
      </c>
      <c r="J29">
        <v>0</v>
      </c>
      <c r="K29">
        <v>1.9484700000000001E-2</v>
      </c>
      <c r="L29">
        <v>0</v>
      </c>
      <c r="M29">
        <v>0.13115599999999999</v>
      </c>
      <c r="N29">
        <v>0.43633100000000002</v>
      </c>
      <c r="O29">
        <v>0.58697169999999999</v>
      </c>
    </row>
    <row r="30" spans="1:15" x14ac:dyDescent="0.25">
      <c r="A30" t="s">
        <v>31</v>
      </c>
      <c r="B30">
        <f>SUMIFS('disab.donors.recip.years'!C$2:C$103,'disab.donors.recip.years'!$A$2:$A$103,'Figure 5 - Disability donors'!$A30)</f>
        <v>0</v>
      </c>
      <c r="C30">
        <f>SUMIFS('disab.donors.recip.years'!D$2:D$103,'disab.donors.recip.years'!$A$2:$A$103,'Figure 5 - Disability donors'!$A30)</f>
        <v>0</v>
      </c>
      <c r="D30">
        <f>SUMIFS('disab.donors.recip.years'!E$2:E$103,'disab.donors.recip.years'!$A$2:$A$103,'Figure 5 - Disability donors'!$A30)</f>
        <v>0.35686600000000002</v>
      </c>
      <c r="E30">
        <f>SUMIFS('disab.donors.recip.years'!F$2:F$103,'disab.donors.recip.years'!$A$2:$A$103,'Figure 5 - Disability donors'!$A30)</f>
        <v>0</v>
      </c>
      <c r="F30">
        <f>SUMIFS('disab.donors.recip.years'!G$2:G$103,'disab.donors.recip.years'!$A$2:$A$103,'Figure 5 - Disability donors'!$A30)</f>
        <v>0</v>
      </c>
      <c r="G30">
        <f t="shared" si="0"/>
        <v>0.35686600000000002</v>
      </c>
      <c r="I30" t="s">
        <v>30</v>
      </c>
      <c r="J30">
        <v>0</v>
      </c>
      <c r="K30">
        <v>0</v>
      </c>
      <c r="L30">
        <v>3.0730799999999999E-2</v>
      </c>
      <c r="M30">
        <v>0.27839999999999998</v>
      </c>
      <c r="N30">
        <v>0.28810939999999996</v>
      </c>
      <c r="O30">
        <v>0.59724019999999989</v>
      </c>
    </row>
    <row r="31" spans="1:15" x14ac:dyDescent="0.25">
      <c r="A31" t="s">
        <v>32</v>
      </c>
      <c r="B31">
        <f>SUMIFS('disab.donors.recip.years'!C$2:C$103,'disab.donors.recip.years'!$A$2:$A$103,'Figure 5 - Disability donors'!$A31)</f>
        <v>0</v>
      </c>
      <c r="C31">
        <f>SUMIFS('disab.donors.recip.years'!D$2:D$103,'disab.donors.recip.years'!$A$2:$A$103,'Figure 5 - Disability donors'!$A31)</f>
        <v>0</v>
      </c>
      <c r="D31">
        <f>SUMIFS('disab.donors.recip.years'!E$2:E$103,'disab.donors.recip.years'!$A$2:$A$103,'Figure 5 - Disability donors'!$A31)</f>
        <v>0</v>
      </c>
      <c r="E31">
        <f>SUMIFS('disab.donors.recip.years'!F$2:F$103,'disab.donors.recip.years'!$A$2:$A$103,'Figure 5 - Disability donors'!$A31)</f>
        <v>0</v>
      </c>
      <c r="F31">
        <f>SUMIFS('disab.donors.recip.years'!G$2:G$103,'disab.donors.recip.years'!$A$2:$A$103,'Figure 5 - Disability donors'!$A31)</f>
        <v>0</v>
      </c>
      <c r="G31">
        <f t="shared" si="0"/>
        <v>0</v>
      </c>
      <c r="I31" t="s">
        <v>96</v>
      </c>
      <c r="J31">
        <v>0</v>
      </c>
      <c r="K31">
        <v>0</v>
      </c>
      <c r="L31">
        <v>0.306369</v>
      </c>
      <c r="M31">
        <v>1.0996699999999999</v>
      </c>
      <c r="N31">
        <v>0.26214300000000001</v>
      </c>
      <c r="O31">
        <v>1.6681819999999998</v>
      </c>
    </row>
    <row r="32" spans="1:15" x14ac:dyDescent="0.25">
      <c r="A32" t="s">
        <v>33</v>
      </c>
      <c r="B32">
        <f>SUMIFS('disab.donors.recip.years'!C$2:C$103,'disab.donors.recip.years'!$A$2:$A$103,'Figure 5 - Disability donors'!$A32)</f>
        <v>0.38368849999999999</v>
      </c>
      <c r="C32">
        <f>SUMIFS('disab.donors.recip.years'!D$2:D$103,'disab.donors.recip.years'!$A$2:$A$103,'Figure 5 - Disability donors'!$A32)</f>
        <v>2.1656651999999998</v>
      </c>
      <c r="D32">
        <f>SUMIFS('disab.donors.recip.years'!E$2:E$103,'disab.donors.recip.years'!$A$2:$A$103,'Figure 5 - Disability donors'!$A32)</f>
        <v>1.0556776300000001</v>
      </c>
      <c r="E32">
        <f>SUMIFS('disab.donors.recip.years'!F$2:F$103,'disab.donors.recip.years'!$A$2:$A$103,'Figure 5 - Disability donors'!$A32)</f>
        <v>4.8358878000000001</v>
      </c>
      <c r="F32">
        <f>SUMIFS('disab.donors.recip.years'!G$2:G$103,'disab.donors.recip.years'!$A$2:$A$103,'Figure 5 - Disability donors'!$A32)</f>
        <v>3.7870860500000001</v>
      </c>
      <c r="G32">
        <f t="shared" si="0"/>
        <v>12.22800518</v>
      </c>
      <c r="I32" t="s">
        <v>15</v>
      </c>
      <c r="J32">
        <v>0</v>
      </c>
      <c r="K32">
        <v>0</v>
      </c>
      <c r="L32">
        <v>0</v>
      </c>
      <c r="M32">
        <v>0</v>
      </c>
      <c r="N32">
        <v>0.25498399999999999</v>
      </c>
      <c r="O32">
        <v>0.25498399999999999</v>
      </c>
    </row>
    <row r="33" spans="1:15" x14ac:dyDescent="0.25">
      <c r="A33" t="s">
        <v>34</v>
      </c>
      <c r="B33">
        <f>SUMIFS('disab.donors.recip.years'!C$2:C$103,'disab.donors.recip.years'!$A$2:$A$103,'Figure 5 - Disability donors'!$A33)</f>
        <v>0</v>
      </c>
      <c r="C33">
        <f>SUMIFS('disab.donors.recip.years'!D$2:D$103,'disab.donors.recip.years'!$A$2:$A$103,'Figure 5 - Disability donors'!$A33)</f>
        <v>5.8727</v>
      </c>
      <c r="D33">
        <f>SUMIFS('disab.donors.recip.years'!E$2:E$103,'disab.donors.recip.years'!$A$2:$A$103,'Figure 5 - Disability donors'!$A33)</f>
        <v>0</v>
      </c>
      <c r="E33">
        <f>SUMIFS('disab.donors.recip.years'!F$2:F$103,'disab.donors.recip.years'!$A$2:$A$103,'Figure 5 - Disability donors'!$A33)</f>
        <v>2.4099599999999999</v>
      </c>
      <c r="F33">
        <f>SUMIFS('disab.donors.recip.years'!G$2:G$103,'disab.donors.recip.years'!$A$2:$A$103,'Figure 5 - Disability donors'!$A33)</f>
        <v>0</v>
      </c>
      <c r="G33">
        <f t="shared" si="0"/>
        <v>8.2826599999999999</v>
      </c>
      <c r="I33" t="s">
        <v>20</v>
      </c>
      <c r="J33">
        <v>0</v>
      </c>
      <c r="K33">
        <v>0</v>
      </c>
      <c r="L33">
        <v>0</v>
      </c>
      <c r="M33">
        <v>0</v>
      </c>
      <c r="N33">
        <v>0.21762200000000001</v>
      </c>
      <c r="O33">
        <v>0.21762200000000001</v>
      </c>
    </row>
    <row r="34" spans="1:15" x14ac:dyDescent="0.25">
      <c r="A34" t="s">
        <v>35</v>
      </c>
      <c r="B34">
        <f>SUMIFS('disab.donors.recip.years'!C$2:C$103,'disab.donors.recip.years'!$A$2:$A$103,'Figure 5 - Disability donors'!$A34)</f>
        <v>0</v>
      </c>
      <c r="C34">
        <f>SUMIFS('disab.donors.recip.years'!D$2:D$103,'disab.donors.recip.years'!$A$2:$A$103,'Figure 5 - Disability donors'!$A34)</f>
        <v>0</v>
      </c>
      <c r="D34">
        <f>SUMIFS('disab.donors.recip.years'!E$2:E$103,'disab.donors.recip.years'!$A$2:$A$103,'Figure 5 - Disability donors'!$A34)</f>
        <v>0</v>
      </c>
      <c r="E34">
        <f>SUMIFS('disab.donors.recip.years'!F$2:F$103,'disab.donors.recip.years'!$A$2:$A$103,'Figure 5 - Disability donors'!$A34)</f>
        <v>0</v>
      </c>
      <c r="F34">
        <f>SUMIFS('disab.donors.recip.years'!G$2:G$103,'disab.donors.recip.years'!$A$2:$A$103,'Figure 5 - Disability donors'!$A34)</f>
        <v>0</v>
      </c>
      <c r="G34">
        <f t="shared" si="0"/>
        <v>0</v>
      </c>
      <c r="I34" t="s">
        <v>87</v>
      </c>
      <c r="J34">
        <v>0</v>
      </c>
      <c r="K34">
        <v>0</v>
      </c>
      <c r="L34">
        <v>0</v>
      </c>
      <c r="M34">
        <v>0.52392477000000004</v>
      </c>
      <c r="N34">
        <v>0.17755694</v>
      </c>
      <c r="O34">
        <v>0.70148171000000004</v>
      </c>
    </row>
    <row r="35" spans="1:15" x14ac:dyDescent="0.25">
      <c r="A35" t="s">
        <v>36</v>
      </c>
      <c r="B35">
        <f>SUMIFS('disab.donors.recip.years'!C$2:C$103,'disab.donors.recip.years'!$A$2:$A$103,'Figure 5 - Disability donors'!$A35)</f>
        <v>0</v>
      </c>
      <c r="C35">
        <f>SUMIFS('disab.donors.recip.years'!D$2:D$103,'disab.donors.recip.years'!$A$2:$A$103,'Figure 5 - Disability donors'!$A35)</f>
        <v>0</v>
      </c>
      <c r="D35">
        <f>SUMIFS('disab.donors.recip.years'!E$2:E$103,'disab.donors.recip.years'!$A$2:$A$103,'Figure 5 - Disability donors'!$A35)</f>
        <v>0</v>
      </c>
      <c r="E35">
        <f>SUMIFS('disab.donors.recip.years'!F$2:F$103,'disab.donors.recip.years'!$A$2:$A$103,'Figure 5 - Disability donors'!$A35)</f>
        <v>32.876600000000003</v>
      </c>
      <c r="F35">
        <f>SUMIFS('disab.donors.recip.years'!G$2:G$103,'disab.donors.recip.years'!$A$2:$A$103,'Figure 5 - Disability donors'!$A35)</f>
        <v>18.577220000000001</v>
      </c>
      <c r="G35">
        <f t="shared" si="0"/>
        <v>51.453820000000007</v>
      </c>
      <c r="I35" t="s">
        <v>84</v>
      </c>
      <c r="J35">
        <v>1.09216E-3</v>
      </c>
      <c r="K35">
        <v>0</v>
      </c>
      <c r="L35">
        <v>1.43175E-2</v>
      </c>
      <c r="M35">
        <v>1.46347E-2</v>
      </c>
      <c r="N35">
        <v>6.9809979999999994E-2</v>
      </c>
      <c r="O35">
        <v>9.9854339999999986E-2</v>
      </c>
    </row>
    <row r="36" spans="1:15" x14ac:dyDescent="0.25">
      <c r="A36" t="s">
        <v>37</v>
      </c>
      <c r="B36">
        <f>SUMIFS('disab.donors.recip.years'!C$2:C$103,'disab.donors.recip.years'!$A$2:$A$103,'Figure 5 - Disability donors'!$A36)</f>
        <v>0</v>
      </c>
      <c r="C36">
        <f>SUMIFS('disab.donors.recip.years'!D$2:D$103,'disab.donors.recip.years'!$A$2:$A$103,'Figure 5 - Disability donors'!$A36)</f>
        <v>0</v>
      </c>
      <c r="D36">
        <f>SUMIFS('disab.donors.recip.years'!E$2:E$103,'disab.donors.recip.years'!$A$2:$A$103,'Figure 5 - Disability donors'!$A36)</f>
        <v>0</v>
      </c>
      <c r="E36">
        <f>SUMIFS('disab.donors.recip.years'!F$2:F$103,'disab.donors.recip.years'!$A$2:$A$103,'Figure 5 - Disability donors'!$A36)</f>
        <v>0</v>
      </c>
      <c r="F36">
        <f>SUMIFS('disab.donors.recip.years'!G$2:G$103,'disab.donors.recip.years'!$A$2:$A$103,'Figure 5 - Disability donors'!$A36)</f>
        <v>0</v>
      </c>
      <c r="G36">
        <f t="shared" si="0"/>
        <v>0</v>
      </c>
      <c r="I36" t="s">
        <v>10</v>
      </c>
      <c r="J36">
        <v>4.1940350999999998</v>
      </c>
      <c r="K36">
        <v>0.45204701000000003</v>
      </c>
      <c r="L36">
        <v>6.4206641999999994E-2</v>
      </c>
      <c r="M36">
        <v>0.40322989600000003</v>
      </c>
      <c r="N36">
        <v>4.7701100000000003E-2</v>
      </c>
      <c r="O36">
        <v>5.1612197480000006</v>
      </c>
    </row>
    <row r="37" spans="1:15" x14ac:dyDescent="0.25">
      <c r="A37" t="s">
        <v>38</v>
      </c>
      <c r="B37">
        <f>SUMIFS('disab.donors.recip.years'!C$2:C$103,'disab.donors.recip.years'!$A$2:$A$103,'Figure 5 - Disability donors'!$A37)</f>
        <v>0</v>
      </c>
      <c r="C37">
        <f>SUMIFS('disab.donors.recip.years'!D$2:D$103,'disab.donors.recip.years'!$A$2:$A$103,'Figure 5 - Disability donors'!$A37)</f>
        <v>0</v>
      </c>
      <c r="D37">
        <f>SUMIFS('disab.donors.recip.years'!E$2:E$103,'disab.donors.recip.years'!$A$2:$A$103,'Figure 5 - Disability donors'!$A37)</f>
        <v>0.54897700000000005</v>
      </c>
      <c r="E37">
        <f>SUMIFS('disab.donors.recip.years'!F$2:F$103,'disab.donors.recip.years'!$A$2:$A$103,'Figure 5 - Disability donors'!$A37)</f>
        <v>0.63820299999999996</v>
      </c>
      <c r="F37">
        <f>SUMIFS('disab.donors.recip.years'!G$2:G$103,'disab.donors.recip.years'!$A$2:$A$103,'Figure 5 - Disability donors'!$A37)</f>
        <v>2.3420000000000001</v>
      </c>
      <c r="G37">
        <f t="shared" si="0"/>
        <v>3.5291800000000002</v>
      </c>
      <c r="I37" t="s">
        <v>82</v>
      </c>
      <c r="J37">
        <v>0.14310136000000001</v>
      </c>
      <c r="K37">
        <v>0.37804047600000001</v>
      </c>
      <c r="L37">
        <v>0.26684069199999999</v>
      </c>
      <c r="M37">
        <v>0.22380999999999998</v>
      </c>
      <c r="N37">
        <v>3.5983229000000005E-2</v>
      </c>
      <c r="O37">
        <v>1.0477757569999999</v>
      </c>
    </row>
    <row r="38" spans="1:15" x14ac:dyDescent="0.25">
      <c r="A38" t="s">
        <v>39</v>
      </c>
      <c r="B38">
        <f>SUMIFS('disab.donors.recip.years'!C$2:C$103,'disab.donors.recip.years'!$A$2:$A$103,'Figure 5 - Disability donors'!$A38)</f>
        <v>0</v>
      </c>
      <c r="C38">
        <f>SUMIFS('disab.donors.recip.years'!D$2:D$103,'disab.donors.recip.years'!$A$2:$A$103,'Figure 5 - Disability donors'!$A38)</f>
        <v>0</v>
      </c>
      <c r="D38">
        <f>SUMIFS('disab.donors.recip.years'!E$2:E$103,'disab.donors.recip.years'!$A$2:$A$103,'Figure 5 - Disability donors'!$A38)</f>
        <v>0</v>
      </c>
      <c r="E38">
        <f>SUMIFS('disab.donors.recip.years'!F$2:F$103,'disab.donors.recip.years'!$A$2:$A$103,'Figure 5 - Disability donors'!$A38)</f>
        <v>0</v>
      </c>
      <c r="F38">
        <f>SUMIFS('disab.donors.recip.years'!G$2:G$103,'disab.donors.recip.years'!$A$2:$A$103,'Figure 5 - Disability donors'!$A38)</f>
        <v>0</v>
      </c>
      <c r="G38">
        <f t="shared" si="0"/>
        <v>0</v>
      </c>
      <c r="I38" t="s">
        <v>27</v>
      </c>
      <c r="J38">
        <v>4.6853800000000001E-2</v>
      </c>
      <c r="K38">
        <v>7.6809399999999998E-3</v>
      </c>
      <c r="L38">
        <v>2.9602E-2</v>
      </c>
      <c r="M38">
        <v>2.1243999999999999E-2</v>
      </c>
      <c r="N38">
        <v>3.5388339999999997E-2</v>
      </c>
      <c r="O38">
        <v>0.14076907999999999</v>
      </c>
    </row>
    <row r="39" spans="1:15" x14ac:dyDescent="0.25">
      <c r="A39" t="s">
        <v>40</v>
      </c>
      <c r="B39">
        <f>SUMIFS('disab.donors.recip.years'!C$2:C$103,'disab.donors.recip.years'!$A$2:$A$103,'Figure 5 - Disability donors'!$A39)</f>
        <v>0</v>
      </c>
      <c r="C39">
        <f>SUMIFS('disab.donors.recip.years'!D$2:D$103,'disab.donors.recip.years'!$A$2:$A$103,'Figure 5 - Disability donors'!$A39)</f>
        <v>0</v>
      </c>
      <c r="D39">
        <f>SUMIFS('disab.donors.recip.years'!E$2:E$103,'disab.donors.recip.years'!$A$2:$A$103,'Figure 5 - Disability donors'!$A39)</f>
        <v>0</v>
      </c>
      <c r="E39">
        <f>SUMIFS('disab.donors.recip.years'!F$2:F$103,'disab.donors.recip.years'!$A$2:$A$103,'Figure 5 - Disability donors'!$A39)</f>
        <v>0</v>
      </c>
      <c r="F39">
        <f>SUMIFS('disab.donors.recip.years'!G$2:G$103,'disab.donors.recip.years'!$A$2:$A$103,'Figure 5 - Disability donors'!$A39)</f>
        <v>0</v>
      </c>
      <c r="G39">
        <f t="shared" si="0"/>
        <v>0</v>
      </c>
      <c r="I39" t="s">
        <v>93</v>
      </c>
      <c r="J39">
        <v>0</v>
      </c>
      <c r="K39">
        <v>7.615949000000001E-2</v>
      </c>
      <c r="L39">
        <v>8.0008196000000004E-2</v>
      </c>
      <c r="M39">
        <v>0</v>
      </c>
      <c r="N39">
        <v>3.3538102E-2</v>
      </c>
      <c r="O39">
        <v>0.18970578800000004</v>
      </c>
    </row>
    <row r="40" spans="1:15" x14ac:dyDescent="0.25">
      <c r="A40" t="s">
        <v>41</v>
      </c>
      <c r="B40">
        <f>SUMIFS('disab.donors.recip.years'!C$2:C$103,'disab.donors.recip.years'!$A$2:$A$103,'Figure 5 - Disability donors'!$A40)</f>
        <v>0</v>
      </c>
      <c r="C40">
        <f>SUMIFS('disab.donors.recip.years'!D$2:D$103,'disab.donors.recip.years'!$A$2:$A$103,'Figure 5 - Disability donors'!$A40)</f>
        <v>0</v>
      </c>
      <c r="D40">
        <f>SUMIFS('disab.donors.recip.years'!E$2:E$103,'disab.donors.recip.years'!$A$2:$A$103,'Figure 5 - Disability donors'!$A40)</f>
        <v>0</v>
      </c>
      <c r="E40">
        <f>SUMIFS('disab.donors.recip.years'!F$2:F$103,'disab.donors.recip.years'!$A$2:$A$103,'Figure 5 - Disability donors'!$A40)</f>
        <v>0.57534799999999997</v>
      </c>
      <c r="F40">
        <f>SUMIFS('disab.donors.recip.years'!G$2:G$103,'disab.donors.recip.years'!$A$2:$A$103,'Figure 5 - Disability donors'!$A40)</f>
        <v>0.55961700000000003</v>
      </c>
      <c r="G40">
        <f t="shared" si="0"/>
        <v>1.134965</v>
      </c>
      <c r="I40" t="s">
        <v>29</v>
      </c>
      <c r="J40">
        <v>0</v>
      </c>
      <c r="K40">
        <v>0</v>
      </c>
      <c r="L40">
        <v>0</v>
      </c>
      <c r="M40">
        <v>6.5759999999999999E-2</v>
      </c>
      <c r="N40">
        <v>1.9599800000000001E-2</v>
      </c>
      <c r="O40">
        <v>8.53598E-2</v>
      </c>
    </row>
    <row r="41" spans="1:15" x14ac:dyDescent="0.25">
      <c r="A41" t="s">
        <v>42</v>
      </c>
      <c r="B41">
        <f>SUMIFS('disab.donors.recip.years'!C$2:C$103,'disab.donors.recip.years'!$A$2:$A$103,'Figure 5 - Disability donors'!$A41)</f>
        <v>0</v>
      </c>
      <c r="C41">
        <f>SUMIFS('disab.donors.recip.years'!D$2:D$103,'disab.donors.recip.years'!$A$2:$A$103,'Figure 5 - Disability donors'!$A41)</f>
        <v>0</v>
      </c>
      <c r="D41">
        <f>SUMIFS('disab.donors.recip.years'!E$2:E$103,'disab.donors.recip.years'!$A$2:$A$103,'Figure 5 - Disability donors'!$A41)</f>
        <v>0</v>
      </c>
      <c r="E41">
        <f>SUMIFS('disab.donors.recip.years'!F$2:F$103,'disab.donors.recip.years'!$A$2:$A$103,'Figure 5 - Disability donors'!$A41)</f>
        <v>0</v>
      </c>
      <c r="F41">
        <f>SUMIFS('disab.donors.recip.years'!G$2:G$103,'disab.donors.recip.years'!$A$2:$A$103,'Figure 5 - Disability donors'!$A41)</f>
        <v>1.3462700000000001</v>
      </c>
      <c r="G41">
        <f t="shared" si="0"/>
        <v>1.3462700000000001</v>
      </c>
      <c r="I41" t="s">
        <v>103</v>
      </c>
      <c r="J41">
        <v>7.3771399999999999E-3</v>
      </c>
      <c r="K41">
        <v>0</v>
      </c>
      <c r="L41">
        <v>0</v>
      </c>
      <c r="M41">
        <v>3.8576499999999998E-3</v>
      </c>
      <c r="N41">
        <v>1.601081E-2</v>
      </c>
      <c r="O41">
        <v>2.7245600000000002E-2</v>
      </c>
    </row>
    <row r="42" spans="1:15" x14ac:dyDescent="0.25">
      <c r="A42" t="s">
        <v>43</v>
      </c>
      <c r="B42">
        <f>SUMIFS('disab.donors.recip.years'!C$2:C$103,'disab.donors.recip.years'!$A$2:$A$103,'Figure 5 - Disability donors'!$A42)</f>
        <v>0</v>
      </c>
      <c r="C42">
        <f>SUMIFS('disab.donors.recip.years'!D$2:D$103,'disab.donors.recip.years'!$A$2:$A$103,'Figure 5 - Disability donors'!$A42)</f>
        <v>0</v>
      </c>
      <c r="D42">
        <f>SUMIFS('disab.donors.recip.years'!E$2:E$103,'disab.donors.recip.years'!$A$2:$A$103,'Figure 5 - Disability donors'!$A42)</f>
        <v>0</v>
      </c>
      <c r="E42">
        <f>SUMIFS('disab.donors.recip.years'!F$2:F$103,'disab.donors.recip.years'!$A$2:$A$103,'Figure 5 - Disability donors'!$A42)</f>
        <v>0</v>
      </c>
      <c r="F42">
        <f>SUMIFS('disab.donors.recip.years'!G$2:G$103,'disab.donors.recip.years'!$A$2:$A$103,'Figure 5 - Disability donors'!$A42)</f>
        <v>0</v>
      </c>
      <c r="G42">
        <f t="shared" si="0"/>
        <v>0</v>
      </c>
      <c r="I42" t="s">
        <v>91</v>
      </c>
      <c r="J42">
        <v>0</v>
      </c>
      <c r="K42">
        <v>0</v>
      </c>
      <c r="L42">
        <v>0</v>
      </c>
      <c r="M42">
        <v>0</v>
      </c>
      <c r="N42">
        <v>2.6503600000000002E-4</v>
      </c>
      <c r="O42">
        <v>2.6503600000000002E-4</v>
      </c>
    </row>
    <row r="43" spans="1:15" x14ac:dyDescent="0.25">
      <c r="A43" t="s">
        <v>44</v>
      </c>
      <c r="B43">
        <f>SUMIFS('disab.donors.recip.years'!C$2:C$103,'disab.donors.recip.years'!$A$2:$A$103,'Figure 5 - Disability donors'!$A43)</f>
        <v>0</v>
      </c>
      <c r="C43">
        <f>SUMIFS('disab.donors.recip.years'!D$2:D$103,'disab.donors.recip.years'!$A$2:$A$103,'Figure 5 - Disability donors'!$A43)</f>
        <v>0</v>
      </c>
      <c r="D43">
        <f>SUMIFS('disab.donors.recip.years'!E$2:E$103,'disab.donors.recip.years'!$A$2:$A$103,'Figure 5 - Disability donors'!$A43)</f>
        <v>0</v>
      </c>
      <c r="E43">
        <f>SUMIFS('disab.donors.recip.years'!F$2:F$103,'disab.donors.recip.years'!$A$2:$A$103,'Figure 5 - Disability donors'!$A43)</f>
        <v>0</v>
      </c>
      <c r="F43">
        <f>SUMIFS('disab.donors.recip.years'!G$2:G$103,'disab.donors.recip.years'!$A$2:$A$103,'Figure 5 - Disability donors'!$A43)</f>
        <v>0</v>
      </c>
      <c r="G43">
        <f t="shared" si="0"/>
        <v>0</v>
      </c>
      <c r="I43" t="s">
        <v>34</v>
      </c>
      <c r="J43">
        <v>0</v>
      </c>
      <c r="K43">
        <v>5.8727</v>
      </c>
      <c r="L43">
        <v>0</v>
      </c>
      <c r="M43">
        <v>2.4099599999999999</v>
      </c>
      <c r="N43">
        <v>0</v>
      </c>
      <c r="O43">
        <v>8.2826599999999999</v>
      </c>
    </row>
    <row r="44" spans="1:15" x14ac:dyDescent="0.25">
      <c r="A44" t="s">
        <v>45</v>
      </c>
      <c r="B44">
        <f>SUMIFS('disab.donors.recip.years'!C$2:C$103,'disab.donors.recip.years'!$A$2:$A$103,'Figure 5 - Disability donors'!$A44)</f>
        <v>0</v>
      </c>
      <c r="C44">
        <f>SUMIFS('disab.donors.recip.years'!D$2:D$103,'disab.donors.recip.years'!$A$2:$A$103,'Figure 5 - Disability donors'!$A44)</f>
        <v>0</v>
      </c>
      <c r="D44">
        <f>SUMIFS('disab.donors.recip.years'!E$2:E$103,'disab.donors.recip.years'!$A$2:$A$103,'Figure 5 - Disability donors'!$A44)</f>
        <v>0</v>
      </c>
      <c r="E44">
        <f>SUMIFS('disab.donors.recip.years'!F$2:F$103,'disab.donors.recip.years'!$A$2:$A$103,'Figure 5 - Disability donors'!$A44)</f>
        <v>0</v>
      </c>
      <c r="F44">
        <f>SUMIFS('disab.donors.recip.years'!G$2:G$103,'disab.donors.recip.years'!$A$2:$A$103,'Figure 5 - Disability donors'!$A44)</f>
        <v>0</v>
      </c>
      <c r="G44">
        <f t="shared" si="0"/>
        <v>0</v>
      </c>
      <c r="I44" t="s">
        <v>86</v>
      </c>
      <c r="J44">
        <v>0</v>
      </c>
      <c r="K44">
        <v>0</v>
      </c>
      <c r="L44">
        <v>0</v>
      </c>
      <c r="M44">
        <v>1.1228499999999999</v>
      </c>
      <c r="N44">
        <v>0</v>
      </c>
      <c r="O44">
        <v>1.1228499999999999</v>
      </c>
    </row>
    <row r="45" spans="1:15" x14ac:dyDescent="0.25">
      <c r="A45" t="s">
        <v>46</v>
      </c>
      <c r="B45">
        <f>SUMIFS('disab.donors.recip.years'!C$2:C$103,'disab.donors.recip.years'!$A$2:$A$103,'Figure 5 - Disability donors'!$A45)</f>
        <v>0</v>
      </c>
      <c r="C45">
        <f>SUMIFS('disab.donors.recip.years'!D$2:D$103,'disab.donors.recip.years'!$A$2:$A$103,'Figure 5 - Disability donors'!$A45)</f>
        <v>9.5210100000000006E-2</v>
      </c>
      <c r="D45">
        <f>SUMIFS('disab.donors.recip.years'!E$2:E$103,'disab.donors.recip.years'!$A$2:$A$103,'Figure 5 - Disability donors'!$A45)</f>
        <v>7.5805999999999998E-2</v>
      </c>
      <c r="E45">
        <f>SUMIFS('disab.donors.recip.years'!F$2:F$103,'disab.donors.recip.years'!$A$2:$A$103,'Figure 5 - Disability donors'!$A45)</f>
        <v>0</v>
      </c>
      <c r="F45">
        <f>SUMIFS('disab.donors.recip.years'!G$2:G$103,'disab.donors.recip.years'!$A$2:$A$103,'Figure 5 - Disability donors'!$A45)</f>
        <v>0</v>
      </c>
      <c r="G45">
        <f t="shared" si="0"/>
        <v>0.1710161</v>
      </c>
      <c r="I45" t="s">
        <v>75</v>
      </c>
      <c r="J45">
        <v>0</v>
      </c>
      <c r="K45">
        <v>0</v>
      </c>
      <c r="L45">
        <v>0.223944</v>
      </c>
      <c r="M45">
        <v>0.20988399999999999</v>
      </c>
      <c r="N45">
        <v>0</v>
      </c>
      <c r="O45">
        <v>0.43382799999999999</v>
      </c>
    </row>
    <row r="46" spans="1:15" x14ac:dyDescent="0.25">
      <c r="A46" t="s">
        <v>47</v>
      </c>
      <c r="B46">
        <f>SUMIFS('disab.donors.recip.years'!C$2:C$103,'disab.donors.recip.years'!$A$2:$A$103,'Figure 5 - Disability donors'!$A46)</f>
        <v>0</v>
      </c>
      <c r="C46">
        <f>SUMIFS('disab.donors.recip.years'!D$2:D$103,'disab.donors.recip.years'!$A$2:$A$103,'Figure 5 - Disability donors'!$A46)</f>
        <v>0</v>
      </c>
      <c r="D46">
        <f>SUMIFS('disab.donors.recip.years'!E$2:E$103,'disab.donors.recip.years'!$A$2:$A$103,'Figure 5 - Disability donors'!$A46)</f>
        <v>0</v>
      </c>
      <c r="E46">
        <f>SUMIFS('disab.donors.recip.years'!F$2:F$103,'disab.donors.recip.years'!$A$2:$A$103,'Figure 5 - Disability donors'!$A46)</f>
        <v>0</v>
      </c>
      <c r="F46">
        <f>SUMIFS('disab.donors.recip.years'!G$2:G$103,'disab.donors.recip.years'!$A$2:$A$103,'Figure 5 - Disability donors'!$A46)</f>
        <v>0</v>
      </c>
      <c r="G46">
        <f t="shared" si="0"/>
        <v>0</v>
      </c>
      <c r="I46" t="s">
        <v>65</v>
      </c>
      <c r="J46">
        <v>0</v>
      </c>
      <c r="K46">
        <v>0</v>
      </c>
      <c r="L46">
        <v>0</v>
      </c>
      <c r="M46">
        <v>2.5000000000000001E-2</v>
      </c>
      <c r="N46">
        <v>0</v>
      </c>
      <c r="O46">
        <v>2.5000000000000001E-2</v>
      </c>
    </row>
    <row r="47" spans="1:15" x14ac:dyDescent="0.25">
      <c r="A47" t="s">
        <v>48</v>
      </c>
      <c r="B47">
        <f>SUMIFS('disab.donors.recip.years'!C$2:C$103,'disab.donors.recip.years'!$A$2:$A$103,'Figure 5 - Disability donors'!$A47)</f>
        <v>5.3463900000000004</v>
      </c>
      <c r="C47">
        <f>SUMIFS('disab.donors.recip.years'!D$2:D$103,'disab.donors.recip.years'!$A$2:$A$103,'Figure 5 - Disability donors'!$A47)</f>
        <v>0</v>
      </c>
      <c r="D47">
        <f>SUMIFS('disab.donors.recip.years'!E$2:E$103,'disab.donors.recip.years'!$A$2:$A$103,'Figure 5 - Disability donors'!$A47)</f>
        <v>-0.22750000000000001</v>
      </c>
      <c r="E47">
        <f>SUMIFS('disab.donors.recip.years'!F$2:F$103,'disab.donors.recip.years'!$A$2:$A$103,'Figure 5 - Disability donors'!$A47)</f>
        <v>0</v>
      </c>
      <c r="F47">
        <f>SUMIFS('disab.donors.recip.years'!G$2:G$103,'disab.donors.recip.years'!$A$2:$A$103,'Figure 5 - Disability donors'!$A47)</f>
        <v>0</v>
      </c>
      <c r="G47">
        <f t="shared" si="0"/>
        <v>5.1188900000000004</v>
      </c>
      <c r="I47" t="s">
        <v>23</v>
      </c>
      <c r="J47">
        <v>0</v>
      </c>
      <c r="K47">
        <v>0</v>
      </c>
      <c r="L47">
        <v>0.51217999999999997</v>
      </c>
      <c r="M47">
        <v>0</v>
      </c>
      <c r="N47">
        <v>0</v>
      </c>
      <c r="O47">
        <v>0.51217999999999997</v>
      </c>
    </row>
    <row r="48" spans="1:15" x14ac:dyDescent="0.25">
      <c r="A48" t="s">
        <v>49</v>
      </c>
      <c r="B48">
        <f>SUMIFS('disab.donors.recip.years'!C$2:C$103,'disab.donors.recip.years'!$A$2:$A$103,'Figure 5 - Disability donors'!$A48)</f>
        <v>2.5384500000000001E-2</v>
      </c>
      <c r="C48">
        <f>SUMIFS('disab.donors.recip.years'!D$2:D$103,'disab.donors.recip.years'!$A$2:$A$103,'Figure 5 - Disability donors'!$A48)</f>
        <v>3.6388040000000003E-2</v>
      </c>
      <c r="D48">
        <f>SUMIFS('disab.donors.recip.years'!E$2:E$103,'disab.donors.recip.years'!$A$2:$A$103,'Figure 5 - Disability donors'!$A48)</f>
        <v>7.2111449999999994E-2</v>
      </c>
      <c r="E48">
        <f>SUMIFS('disab.donors.recip.years'!F$2:F$103,'disab.donors.recip.years'!$A$2:$A$103,'Figure 5 - Disability donors'!$A48)</f>
        <v>0.31594240200000001</v>
      </c>
      <c r="F48">
        <f>SUMIFS('disab.donors.recip.years'!G$2:G$103,'disab.donors.recip.years'!$A$2:$A$103,'Figure 5 - Disability donors'!$A48)</f>
        <v>1.705157772</v>
      </c>
      <c r="G48">
        <f t="shared" si="0"/>
        <v>2.154984164</v>
      </c>
      <c r="I48" t="s">
        <v>31</v>
      </c>
      <c r="J48">
        <v>0</v>
      </c>
      <c r="K48">
        <v>0</v>
      </c>
      <c r="L48">
        <v>0.35686600000000002</v>
      </c>
      <c r="M48">
        <v>0</v>
      </c>
      <c r="N48">
        <v>0</v>
      </c>
      <c r="O48">
        <v>0.35686600000000002</v>
      </c>
    </row>
    <row r="49" spans="1:15" x14ac:dyDescent="0.25">
      <c r="A49" t="s">
        <v>50</v>
      </c>
      <c r="B49">
        <f>SUMIFS('disab.donors.recip.years'!C$2:C$103,'disab.donors.recip.years'!$A$2:$A$103,'Figure 5 - Disability donors'!$A49)</f>
        <v>0.97416990000000003</v>
      </c>
      <c r="C49">
        <f>SUMIFS('disab.donors.recip.years'!D$2:D$103,'disab.donors.recip.years'!$A$2:$A$103,'Figure 5 - Disability donors'!$A49)</f>
        <v>1.06808817</v>
      </c>
      <c r="D49">
        <f>SUMIFS('disab.donors.recip.years'!E$2:E$103,'disab.donors.recip.years'!$A$2:$A$103,'Figure 5 - Disability donors'!$A49)</f>
        <v>0.63222337000000006</v>
      </c>
      <c r="E49">
        <f>SUMIFS('disab.donors.recip.years'!F$2:F$103,'disab.donors.recip.years'!$A$2:$A$103,'Figure 5 - Disability donors'!$A49)</f>
        <v>0.98649299999999995</v>
      </c>
      <c r="F49">
        <f>SUMIFS('disab.donors.recip.years'!G$2:G$103,'disab.donors.recip.years'!$A$2:$A$103,'Figure 5 - Disability donors'!$A49)</f>
        <v>0.97052369999999999</v>
      </c>
      <c r="G49">
        <f t="shared" si="0"/>
        <v>4.6314981399999997</v>
      </c>
      <c r="I49" t="s">
        <v>46</v>
      </c>
      <c r="J49">
        <v>0</v>
      </c>
      <c r="K49">
        <v>9.5210100000000006E-2</v>
      </c>
      <c r="L49">
        <v>7.5805999999999998E-2</v>
      </c>
      <c r="M49">
        <v>0</v>
      </c>
      <c r="N49">
        <v>0</v>
      </c>
      <c r="O49">
        <v>0.1710161</v>
      </c>
    </row>
    <row r="50" spans="1:15" x14ac:dyDescent="0.25">
      <c r="A50" t="s">
        <v>51</v>
      </c>
      <c r="B50">
        <f>SUMIFS('disab.donors.recip.years'!C$2:C$103,'disab.donors.recip.years'!$A$2:$A$103,'Figure 5 - Disability donors'!$A50)</f>
        <v>0</v>
      </c>
      <c r="C50">
        <f>SUMIFS('disab.donors.recip.years'!D$2:D$103,'disab.donors.recip.years'!$A$2:$A$103,'Figure 5 - Disability donors'!$A50)</f>
        <v>0</v>
      </c>
      <c r="D50">
        <f>SUMIFS('disab.donors.recip.years'!E$2:E$103,'disab.donors.recip.years'!$A$2:$A$103,'Figure 5 - Disability donors'!$A50)</f>
        <v>0</v>
      </c>
      <c r="E50">
        <f>SUMIFS('disab.donors.recip.years'!F$2:F$103,'disab.donors.recip.years'!$A$2:$A$103,'Figure 5 - Disability donors'!$A50)</f>
        <v>0</v>
      </c>
      <c r="F50">
        <f>SUMIFS('disab.donors.recip.years'!G$2:G$103,'disab.donors.recip.years'!$A$2:$A$103,'Figure 5 - Disability donors'!$A50)</f>
        <v>0</v>
      </c>
      <c r="G50">
        <f t="shared" si="0"/>
        <v>0</v>
      </c>
      <c r="I50" t="s">
        <v>61</v>
      </c>
      <c r="J50">
        <v>0</v>
      </c>
      <c r="K50">
        <v>0.110153</v>
      </c>
      <c r="L50">
        <v>0</v>
      </c>
      <c r="M50">
        <v>0</v>
      </c>
      <c r="N50">
        <v>0</v>
      </c>
      <c r="O50">
        <v>0.110153</v>
      </c>
    </row>
    <row r="51" spans="1:15" x14ac:dyDescent="0.25">
      <c r="A51" t="s">
        <v>52</v>
      </c>
      <c r="B51">
        <f>SUMIFS('disab.donors.recip.years'!C$2:C$103,'disab.donors.recip.years'!$A$2:$A$103,'Figure 5 - Disability donors'!$A51)</f>
        <v>0</v>
      </c>
      <c r="C51">
        <f>SUMIFS('disab.donors.recip.years'!D$2:D$103,'disab.donors.recip.years'!$A$2:$A$103,'Figure 5 - Disability donors'!$A51)</f>
        <v>0</v>
      </c>
      <c r="D51">
        <f>SUMIFS('disab.donors.recip.years'!E$2:E$103,'disab.donors.recip.years'!$A$2:$A$103,'Figure 5 - Disability donors'!$A51)</f>
        <v>0</v>
      </c>
      <c r="E51">
        <f>SUMIFS('disab.donors.recip.years'!F$2:F$103,'disab.donors.recip.years'!$A$2:$A$103,'Figure 5 - Disability donors'!$A51)</f>
        <v>0</v>
      </c>
      <c r="F51">
        <f>SUMIFS('disab.donors.recip.years'!G$2:G$103,'disab.donors.recip.years'!$A$2:$A$103,'Figure 5 - Disability donors'!$A51)</f>
        <v>0</v>
      </c>
      <c r="G51">
        <f t="shared" si="0"/>
        <v>0</v>
      </c>
      <c r="I51" t="s">
        <v>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53</v>
      </c>
      <c r="B52">
        <f>SUMIFS('disab.donors.recip.years'!C$2:C$103,'disab.donors.recip.years'!$A$2:$A$103,'Figure 5 - Disability donors'!$A52)</f>
        <v>0.65097222999999993</v>
      </c>
      <c r="C52">
        <f>SUMIFS('disab.donors.recip.years'!D$2:D$103,'disab.donors.recip.years'!$A$2:$A$103,'Figure 5 - Disability donors'!$A52)</f>
        <v>1.25754013</v>
      </c>
      <c r="D52">
        <f>SUMIFS('disab.donors.recip.years'!E$2:E$103,'disab.donors.recip.years'!$A$2:$A$103,'Figure 5 - Disability donors'!$A52)</f>
        <v>1.86953627</v>
      </c>
      <c r="E52">
        <f>SUMIFS('disab.donors.recip.years'!F$2:F$103,'disab.donors.recip.years'!$A$2:$A$103,'Figure 5 - Disability donors'!$A52)</f>
        <v>2.0973200379999999</v>
      </c>
      <c r="F52">
        <f>SUMIFS('disab.donors.recip.years'!G$2:G$103,'disab.donors.recip.years'!$A$2:$A$103,'Figure 5 - Disability donors'!$A52)</f>
        <v>3.3185699929999997</v>
      </c>
      <c r="G52">
        <f t="shared" si="0"/>
        <v>9.1939386610000007</v>
      </c>
      <c r="I52" t="s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t="s">
        <v>54</v>
      </c>
      <c r="B53">
        <f>SUMIFS('disab.donors.recip.years'!C$2:C$103,'disab.donors.recip.years'!$A$2:$A$103,'Figure 5 - Disability donors'!$A53)</f>
        <v>0</v>
      </c>
      <c r="C53">
        <f>SUMIFS('disab.donors.recip.years'!D$2:D$103,'disab.donors.recip.years'!$A$2:$A$103,'Figure 5 - Disability donors'!$A53)</f>
        <v>0</v>
      </c>
      <c r="D53">
        <f>SUMIFS('disab.donors.recip.years'!E$2:E$103,'disab.donors.recip.years'!$A$2:$A$103,'Figure 5 - Disability donors'!$A53)</f>
        <v>0</v>
      </c>
      <c r="E53">
        <f>SUMIFS('disab.donors.recip.years'!F$2:F$103,'disab.donors.recip.years'!$A$2:$A$103,'Figure 5 - Disability donors'!$A53)</f>
        <v>0</v>
      </c>
      <c r="F53">
        <f>SUMIFS('disab.donors.recip.years'!G$2:G$103,'disab.donors.recip.years'!$A$2:$A$103,'Figure 5 - Disability donors'!$A53)</f>
        <v>0</v>
      </c>
      <c r="G53">
        <f t="shared" si="0"/>
        <v>0</v>
      </c>
      <c r="I53" t="s">
        <v>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t="s">
        <v>55</v>
      </c>
      <c r="B54">
        <f>SUMIFS('disab.donors.recip.years'!C$2:C$103,'disab.donors.recip.years'!$A$2:$A$103,'Figure 5 - Disability donors'!$A54)</f>
        <v>0.74211859999999996</v>
      </c>
      <c r="C54">
        <f>SUMIFS('disab.donors.recip.years'!D$2:D$103,'disab.donors.recip.years'!$A$2:$A$103,'Figure 5 - Disability donors'!$A54)</f>
        <v>0.47033800000000003</v>
      </c>
      <c r="D54">
        <f>SUMIFS('disab.donors.recip.years'!E$2:E$103,'disab.donors.recip.years'!$A$2:$A$103,'Figure 5 - Disability donors'!$A54)</f>
        <v>0.95448630000000001</v>
      </c>
      <c r="E54">
        <f>SUMIFS('disab.donors.recip.years'!F$2:F$103,'disab.donors.recip.years'!$A$2:$A$103,'Figure 5 - Disability donors'!$A54)</f>
        <v>0.17266500000000001</v>
      </c>
      <c r="F54">
        <f>SUMIFS('disab.donors.recip.years'!G$2:G$103,'disab.donors.recip.years'!$A$2:$A$103,'Figure 5 - Disability donors'!$A54)</f>
        <v>0.9550377000000001</v>
      </c>
      <c r="G54">
        <f t="shared" si="0"/>
        <v>3.2946456</v>
      </c>
      <c r="I54" t="s">
        <v>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56</v>
      </c>
      <c r="B55">
        <f>SUMIFS('disab.donors.recip.years'!C$2:C$103,'disab.donors.recip.years'!$A$2:$A$103,'Figure 5 - Disability donors'!$A55)</f>
        <v>0</v>
      </c>
      <c r="C55">
        <f>SUMIFS('disab.donors.recip.years'!D$2:D$103,'disab.donors.recip.years'!$A$2:$A$103,'Figure 5 - Disability donors'!$A55)</f>
        <v>0</v>
      </c>
      <c r="D55">
        <f>SUMIFS('disab.donors.recip.years'!E$2:E$103,'disab.donors.recip.years'!$A$2:$A$103,'Figure 5 - Disability donors'!$A55)</f>
        <v>0</v>
      </c>
      <c r="E55">
        <f>SUMIFS('disab.donors.recip.years'!F$2:F$103,'disab.donors.recip.years'!$A$2:$A$103,'Figure 5 - Disability donors'!$A55)</f>
        <v>0</v>
      </c>
      <c r="F55">
        <f>SUMIFS('disab.donors.recip.years'!G$2:G$103,'disab.donors.recip.years'!$A$2:$A$103,'Figure 5 - Disability donors'!$A55)</f>
        <v>0</v>
      </c>
      <c r="G55">
        <f t="shared" si="0"/>
        <v>0</v>
      </c>
      <c r="I55" t="s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57</v>
      </c>
      <c r="B56">
        <f>SUMIFS('disab.donors.recip.years'!C$2:C$103,'disab.donors.recip.years'!$A$2:$A$103,'Figure 5 - Disability donors'!$A56)</f>
        <v>0</v>
      </c>
      <c r="C56">
        <f>SUMIFS('disab.donors.recip.years'!D$2:D$103,'disab.donors.recip.years'!$A$2:$A$103,'Figure 5 - Disability donors'!$A56)</f>
        <v>7.4680899999999995E-2</v>
      </c>
      <c r="D56">
        <f>SUMIFS('disab.donors.recip.years'!E$2:E$103,'disab.donors.recip.years'!$A$2:$A$103,'Figure 5 - Disability donors'!$A56)</f>
        <v>1.3054309000000002</v>
      </c>
      <c r="E56">
        <f>SUMIFS('disab.donors.recip.years'!F$2:F$103,'disab.donors.recip.years'!$A$2:$A$103,'Figure 5 - Disability donors'!$A56)</f>
        <v>1.733773</v>
      </c>
      <c r="F56">
        <f>SUMIFS('disab.donors.recip.years'!G$2:G$103,'disab.donors.recip.years'!$A$2:$A$103,'Figure 5 - Disability donors'!$A56)</f>
        <v>1.7317442000000001</v>
      </c>
      <c r="G56">
        <f t="shared" si="0"/>
        <v>4.8456290000000006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t="s">
        <v>58</v>
      </c>
      <c r="B57">
        <f>SUMIFS('disab.donors.recip.years'!C$2:C$103,'disab.donors.recip.years'!$A$2:$A$103,'Figure 5 - Disability donors'!$A57)</f>
        <v>0</v>
      </c>
      <c r="C57">
        <f>SUMIFS('disab.donors.recip.years'!D$2:D$103,'disab.donors.recip.years'!$A$2:$A$103,'Figure 5 - Disability donors'!$A57)</f>
        <v>0</v>
      </c>
      <c r="D57">
        <f>SUMIFS('disab.donors.recip.years'!E$2:E$103,'disab.donors.recip.years'!$A$2:$A$103,'Figure 5 - Disability donors'!$A57)</f>
        <v>0</v>
      </c>
      <c r="E57">
        <f>SUMIFS('disab.donors.recip.years'!F$2:F$103,'disab.donors.recip.years'!$A$2:$A$103,'Figure 5 - Disability donors'!$A57)</f>
        <v>0</v>
      </c>
      <c r="F57">
        <f>SUMIFS('disab.donors.recip.years'!G$2:G$103,'disab.donors.recip.years'!$A$2:$A$103,'Figure 5 - Disability donors'!$A57)</f>
        <v>0</v>
      </c>
      <c r="G57">
        <f t="shared" si="0"/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t="s">
        <v>59</v>
      </c>
      <c r="B58">
        <f>SUMIFS('disab.donors.recip.years'!C$2:C$103,'disab.donors.recip.years'!$A$2:$A$103,'Figure 5 - Disability donors'!$A58)</f>
        <v>0</v>
      </c>
      <c r="C58">
        <f>SUMIFS('disab.donors.recip.years'!D$2:D$103,'disab.donors.recip.years'!$A$2:$A$103,'Figure 5 - Disability donors'!$A58)</f>
        <v>0</v>
      </c>
      <c r="D58">
        <f>SUMIFS('disab.donors.recip.years'!E$2:E$103,'disab.donors.recip.years'!$A$2:$A$103,'Figure 5 - Disability donors'!$A58)</f>
        <v>0</v>
      </c>
      <c r="E58">
        <f>SUMIFS('disab.donors.recip.years'!F$2:F$103,'disab.donors.recip.years'!$A$2:$A$103,'Figure 5 - Disability donors'!$A58)</f>
        <v>0</v>
      </c>
      <c r="F58">
        <f>SUMIFS('disab.donors.recip.years'!G$2:G$103,'disab.donors.recip.years'!$A$2:$A$103,'Figure 5 - Disability donors'!$A58)</f>
        <v>0</v>
      </c>
      <c r="G58">
        <f t="shared" si="0"/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60</v>
      </c>
      <c r="B59">
        <f>SUMIFS('disab.donors.recip.years'!C$2:C$103,'disab.donors.recip.years'!$A$2:$A$103,'Figure 5 - Disability donors'!$A59)</f>
        <v>0</v>
      </c>
      <c r="C59">
        <f>SUMIFS('disab.donors.recip.years'!D$2:D$103,'disab.donors.recip.years'!$A$2:$A$103,'Figure 5 - Disability donors'!$A59)</f>
        <v>0</v>
      </c>
      <c r="D59">
        <f>SUMIFS('disab.donors.recip.years'!E$2:E$103,'disab.donors.recip.years'!$A$2:$A$103,'Figure 5 - Disability donors'!$A59)</f>
        <v>0</v>
      </c>
      <c r="E59">
        <f>SUMIFS('disab.donors.recip.years'!F$2:F$103,'disab.donors.recip.years'!$A$2:$A$103,'Figure 5 - Disability donors'!$A59)</f>
        <v>0</v>
      </c>
      <c r="F59">
        <f>SUMIFS('disab.donors.recip.years'!G$2:G$103,'disab.donors.recip.years'!$A$2:$A$103,'Figure 5 - Disability donors'!$A59)</f>
        <v>0</v>
      </c>
      <c r="G59">
        <f t="shared" si="0"/>
        <v>0</v>
      </c>
      <c r="I59" t="s">
        <v>21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61</v>
      </c>
      <c r="B60">
        <f>SUMIFS('disab.donors.recip.years'!C$2:C$103,'disab.donors.recip.years'!$A$2:$A$103,'Figure 5 - Disability donors'!$A60)</f>
        <v>0</v>
      </c>
      <c r="C60">
        <f>SUMIFS('disab.donors.recip.years'!D$2:D$103,'disab.donors.recip.years'!$A$2:$A$103,'Figure 5 - Disability donors'!$A60)</f>
        <v>0.110153</v>
      </c>
      <c r="D60">
        <f>SUMIFS('disab.donors.recip.years'!E$2:E$103,'disab.donors.recip.years'!$A$2:$A$103,'Figure 5 - Disability donors'!$A60)</f>
        <v>0</v>
      </c>
      <c r="E60">
        <f>SUMIFS('disab.donors.recip.years'!F$2:F$103,'disab.donors.recip.years'!$A$2:$A$103,'Figure 5 - Disability donors'!$A60)</f>
        <v>0</v>
      </c>
      <c r="F60">
        <f>SUMIFS('disab.donors.recip.years'!G$2:G$103,'disab.donors.recip.years'!$A$2:$A$103,'Figure 5 - Disability donors'!$A60)</f>
        <v>0</v>
      </c>
      <c r="G60">
        <f t="shared" si="0"/>
        <v>0.110153</v>
      </c>
      <c r="I60" t="s">
        <v>24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t="s">
        <v>62</v>
      </c>
      <c r="B61">
        <f>SUMIFS('disab.donors.recip.years'!C$2:C$103,'disab.donors.recip.years'!$A$2:$A$103,'Figure 5 - Disability donors'!$A61)</f>
        <v>0</v>
      </c>
      <c r="C61">
        <f>SUMIFS('disab.donors.recip.years'!D$2:D$103,'disab.donors.recip.years'!$A$2:$A$103,'Figure 5 - Disability donors'!$A61)</f>
        <v>0</v>
      </c>
      <c r="D61">
        <f>SUMIFS('disab.donors.recip.years'!E$2:E$103,'disab.donors.recip.years'!$A$2:$A$103,'Figure 5 - Disability donors'!$A61)</f>
        <v>0</v>
      </c>
      <c r="E61">
        <f>SUMIFS('disab.donors.recip.years'!F$2:F$103,'disab.donors.recip.years'!$A$2:$A$103,'Figure 5 - Disability donors'!$A61)</f>
        <v>0</v>
      </c>
      <c r="F61">
        <f>SUMIFS('disab.donors.recip.years'!G$2:G$103,'disab.donors.recip.years'!$A$2:$A$103,'Figure 5 - Disability donors'!$A61)</f>
        <v>0</v>
      </c>
      <c r="G61">
        <f t="shared" si="0"/>
        <v>0</v>
      </c>
      <c r="I61" t="s">
        <v>25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63</v>
      </c>
      <c r="B62">
        <f>SUMIFS('disab.donors.recip.years'!C$2:C$103,'disab.donors.recip.years'!$A$2:$A$103,'Figure 5 - Disability donors'!$A62)</f>
        <v>0</v>
      </c>
      <c r="C62">
        <f>SUMIFS('disab.donors.recip.years'!D$2:D$103,'disab.donors.recip.years'!$A$2:$A$103,'Figure 5 - Disability donors'!$A62)</f>
        <v>0</v>
      </c>
      <c r="D62">
        <f>SUMIFS('disab.donors.recip.years'!E$2:E$103,'disab.donors.recip.years'!$A$2:$A$103,'Figure 5 - Disability donors'!$A62)</f>
        <v>0</v>
      </c>
      <c r="E62">
        <f>SUMIFS('disab.donors.recip.years'!F$2:F$103,'disab.donors.recip.years'!$A$2:$A$103,'Figure 5 - Disability donors'!$A62)</f>
        <v>0</v>
      </c>
      <c r="F62">
        <f>SUMIFS('disab.donors.recip.years'!G$2:G$103,'disab.donors.recip.years'!$A$2:$A$103,'Figure 5 - Disability donors'!$A62)</f>
        <v>0</v>
      </c>
      <c r="G62">
        <f t="shared" si="0"/>
        <v>0</v>
      </c>
      <c r="I62" t="s">
        <v>32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64</v>
      </c>
      <c r="B63">
        <f>SUMIFS('disab.donors.recip.years'!C$2:C$103,'disab.donors.recip.years'!$A$2:$A$103,'Figure 5 - Disability donors'!$A63)</f>
        <v>0</v>
      </c>
      <c r="C63">
        <f>SUMIFS('disab.donors.recip.years'!D$2:D$103,'disab.donors.recip.years'!$A$2:$A$103,'Figure 5 - Disability donors'!$A63)</f>
        <v>0</v>
      </c>
      <c r="D63">
        <f>SUMIFS('disab.donors.recip.years'!E$2:E$103,'disab.donors.recip.years'!$A$2:$A$103,'Figure 5 - Disability donors'!$A63)</f>
        <v>0</v>
      </c>
      <c r="E63">
        <f>SUMIFS('disab.donors.recip.years'!F$2:F$103,'disab.donors.recip.years'!$A$2:$A$103,'Figure 5 - Disability donors'!$A63)</f>
        <v>0</v>
      </c>
      <c r="F63">
        <f>SUMIFS('disab.donors.recip.years'!G$2:G$103,'disab.donors.recip.years'!$A$2:$A$103,'Figure 5 - Disability donors'!$A63)</f>
        <v>0</v>
      </c>
      <c r="G63">
        <f t="shared" si="0"/>
        <v>0</v>
      </c>
      <c r="I63" t="s">
        <v>35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t="s">
        <v>65</v>
      </c>
      <c r="B64">
        <f>SUMIFS('disab.donors.recip.years'!C$2:C$103,'disab.donors.recip.years'!$A$2:$A$103,'Figure 5 - Disability donors'!$A64)</f>
        <v>0</v>
      </c>
      <c r="C64">
        <f>SUMIFS('disab.donors.recip.years'!D$2:D$103,'disab.donors.recip.years'!$A$2:$A$103,'Figure 5 - Disability donors'!$A64)</f>
        <v>0</v>
      </c>
      <c r="D64">
        <f>SUMIFS('disab.donors.recip.years'!E$2:E$103,'disab.donors.recip.years'!$A$2:$A$103,'Figure 5 - Disability donors'!$A64)</f>
        <v>0</v>
      </c>
      <c r="E64">
        <f>SUMIFS('disab.donors.recip.years'!F$2:F$103,'disab.donors.recip.years'!$A$2:$A$103,'Figure 5 - Disability donors'!$A64)</f>
        <v>2.5000000000000001E-2</v>
      </c>
      <c r="F64">
        <f>SUMIFS('disab.donors.recip.years'!G$2:G$103,'disab.donors.recip.years'!$A$2:$A$103,'Figure 5 - Disability donors'!$A64)</f>
        <v>0</v>
      </c>
      <c r="G64">
        <f t="shared" si="0"/>
        <v>2.5000000000000001E-2</v>
      </c>
      <c r="I64" t="s">
        <v>37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t="s">
        <v>66</v>
      </c>
      <c r="B65">
        <f>SUMIFS('disab.donors.recip.years'!C$2:C$103,'disab.donors.recip.years'!$A$2:$A$103,'Figure 5 - Disability donors'!$A65)</f>
        <v>0</v>
      </c>
      <c r="C65">
        <f>SUMIFS('disab.donors.recip.years'!D$2:D$103,'disab.donors.recip.years'!$A$2:$A$103,'Figure 5 - Disability donors'!$A65)</f>
        <v>0</v>
      </c>
      <c r="D65">
        <f>SUMIFS('disab.donors.recip.years'!E$2:E$103,'disab.donors.recip.years'!$A$2:$A$103,'Figure 5 - Disability donors'!$A65)</f>
        <v>0</v>
      </c>
      <c r="E65">
        <f>SUMIFS('disab.donors.recip.years'!F$2:F$103,'disab.donors.recip.years'!$A$2:$A$103,'Figure 5 - Disability donors'!$A65)</f>
        <v>0</v>
      </c>
      <c r="F65">
        <f>SUMIFS('disab.donors.recip.years'!G$2:G$103,'disab.donors.recip.years'!$A$2:$A$103,'Figure 5 - Disability donors'!$A65)</f>
        <v>0</v>
      </c>
      <c r="G65">
        <f t="shared" si="0"/>
        <v>0</v>
      </c>
      <c r="I65" t="s">
        <v>39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t="s">
        <v>67</v>
      </c>
      <c r="B66">
        <f>SUMIFS('disab.donors.recip.years'!C$2:C$103,'disab.donors.recip.years'!$A$2:$A$103,'Figure 5 - Disability donors'!$A66)</f>
        <v>0</v>
      </c>
      <c r="C66">
        <f>SUMIFS('disab.donors.recip.years'!D$2:D$103,'disab.donors.recip.years'!$A$2:$A$103,'Figure 5 - Disability donors'!$A66)</f>
        <v>0</v>
      </c>
      <c r="D66">
        <f>SUMIFS('disab.donors.recip.years'!E$2:E$103,'disab.donors.recip.years'!$A$2:$A$103,'Figure 5 - Disability donors'!$A66)</f>
        <v>1.0569869999999999</v>
      </c>
      <c r="E66">
        <f>SUMIFS('disab.donors.recip.years'!F$2:F$103,'disab.donors.recip.years'!$A$2:$A$103,'Figure 5 - Disability donors'!$A66)</f>
        <v>1.2164379999999999</v>
      </c>
      <c r="F66">
        <f>SUMIFS('disab.donors.recip.years'!G$2:G$103,'disab.donors.recip.years'!$A$2:$A$103,'Figure 5 - Disability donors'!$A66)</f>
        <v>7.9962420000000005</v>
      </c>
      <c r="G66">
        <f t="shared" si="0"/>
        <v>10.269667</v>
      </c>
      <c r="I66" t="s">
        <v>40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t="s">
        <v>68</v>
      </c>
      <c r="B67">
        <f>SUMIFS('disab.donors.recip.years'!C$2:C$103,'disab.donors.recip.years'!$A$2:$A$103,'Figure 5 - Disability donors'!$A67)</f>
        <v>0</v>
      </c>
      <c r="C67">
        <f>SUMIFS('disab.donors.recip.years'!D$2:D$103,'disab.donors.recip.years'!$A$2:$A$103,'Figure 5 - Disability donors'!$A67)</f>
        <v>0</v>
      </c>
      <c r="D67">
        <f>SUMIFS('disab.donors.recip.years'!E$2:E$103,'disab.donors.recip.years'!$A$2:$A$103,'Figure 5 - Disability donors'!$A67)</f>
        <v>0</v>
      </c>
      <c r="E67">
        <f>SUMIFS('disab.donors.recip.years'!F$2:F$103,'disab.donors.recip.years'!$A$2:$A$103,'Figure 5 - Disability donors'!$A67)</f>
        <v>0</v>
      </c>
      <c r="F67">
        <f>SUMIFS('disab.donors.recip.years'!G$2:G$103,'disab.donors.recip.years'!$A$2:$A$103,'Figure 5 - Disability donors'!$A67)</f>
        <v>0</v>
      </c>
      <c r="G67">
        <f t="shared" si="0"/>
        <v>0</v>
      </c>
      <c r="I67" t="s">
        <v>43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69</v>
      </c>
      <c r="B68">
        <f>SUMIFS('disab.donors.recip.years'!C$2:C$103,'disab.donors.recip.years'!$A$2:$A$103,'Figure 5 - Disability donors'!$A68)</f>
        <v>0</v>
      </c>
      <c r="C68">
        <f>SUMIFS('disab.donors.recip.years'!D$2:D$103,'disab.donors.recip.years'!$A$2:$A$103,'Figure 5 - Disability donors'!$A68)</f>
        <v>0</v>
      </c>
      <c r="D68">
        <f>SUMIFS('disab.donors.recip.years'!E$2:E$103,'disab.donors.recip.years'!$A$2:$A$103,'Figure 5 - Disability donors'!$A68)</f>
        <v>0</v>
      </c>
      <c r="E68">
        <f>SUMIFS('disab.donors.recip.years'!F$2:F$103,'disab.donors.recip.years'!$A$2:$A$103,'Figure 5 - Disability donors'!$A68)</f>
        <v>0</v>
      </c>
      <c r="F68">
        <f>SUMIFS('disab.donors.recip.years'!G$2:G$103,'disab.donors.recip.years'!$A$2:$A$103,'Figure 5 - Disability donors'!$A68)</f>
        <v>0</v>
      </c>
      <c r="G68">
        <f t="shared" ref="G68:G102" si="1">SUM(B68:F68)</f>
        <v>0</v>
      </c>
      <c r="I68" t="s">
        <v>44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t="s">
        <v>70</v>
      </c>
      <c r="B69">
        <f>SUMIFS('disab.donors.recip.years'!C$2:C$103,'disab.donors.recip.years'!$A$2:$A$103,'Figure 5 - Disability donors'!$A69)</f>
        <v>5.5768557000000003</v>
      </c>
      <c r="C69">
        <f>SUMIFS('disab.donors.recip.years'!D$2:D$103,'disab.donors.recip.years'!$A$2:$A$103,'Figure 5 - Disability donors'!$A69)</f>
        <v>5.2934974499999994</v>
      </c>
      <c r="D69">
        <f>SUMIFS('disab.donors.recip.years'!E$2:E$103,'disab.donors.recip.years'!$A$2:$A$103,'Figure 5 - Disability donors'!$A69)</f>
        <v>5.9608910260000005</v>
      </c>
      <c r="E69">
        <f>SUMIFS('disab.donors.recip.years'!F$2:F$103,'disab.donors.recip.years'!$A$2:$A$103,'Figure 5 - Disability donors'!$A69)</f>
        <v>5.9128788700000001</v>
      </c>
      <c r="F69">
        <f>SUMIFS('disab.donors.recip.years'!G$2:G$103,'disab.donors.recip.years'!$A$2:$A$103,'Figure 5 - Disability donors'!$A69)</f>
        <v>8.5378065899999989</v>
      </c>
      <c r="G69">
        <f t="shared" si="1"/>
        <v>31.281929635999997</v>
      </c>
      <c r="I69" t="s">
        <v>45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t="s">
        <v>71</v>
      </c>
      <c r="B70">
        <f>SUMIFS('disab.donors.recip.years'!C$2:C$103,'disab.donors.recip.years'!$A$2:$A$103,'Figure 5 - Disability donors'!$A70)</f>
        <v>0</v>
      </c>
      <c r="C70">
        <f>SUMIFS('disab.donors.recip.years'!D$2:D$103,'disab.donors.recip.years'!$A$2:$A$103,'Figure 5 - Disability donors'!$A70)</f>
        <v>0</v>
      </c>
      <c r="D70">
        <f>SUMIFS('disab.donors.recip.years'!E$2:E$103,'disab.donors.recip.years'!$A$2:$A$103,'Figure 5 - Disability donors'!$A70)</f>
        <v>0</v>
      </c>
      <c r="E70">
        <f>SUMIFS('disab.donors.recip.years'!F$2:F$103,'disab.donors.recip.years'!$A$2:$A$103,'Figure 5 - Disability donors'!$A70)</f>
        <v>0</v>
      </c>
      <c r="F70">
        <f>SUMIFS('disab.donors.recip.years'!G$2:G$103,'disab.donors.recip.years'!$A$2:$A$103,'Figure 5 - Disability donors'!$A70)</f>
        <v>0</v>
      </c>
      <c r="G70">
        <f t="shared" si="1"/>
        <v>0</v>
      </c>
      <c r="I70" t="s">
        <v>47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72</v>
      </c>
      <c r="B71">
        <f>SUMIFS('disab.donors.recip.years'!C$2:C$103,'disab.donors.recip.years'!$A$2:$A$103,'Figure 5 - Disability donors'!$A71)</f>
        <v>0</v>
      </c>
      <c r="C71">
        <f>SUMIFS('disab.donors.recip.years'!D$2:D$103,'disab.donors.recip.years'!$A$2:$A$103,'Figure 5 - Disability donors'!$A71)</f>
        <v>0</v>
      </c>
      <c r="D71">
        <f>SUMIFS('disab.donors.recip.years'!E$2:E$103,'disab.donors.recip.years'!$A$2:$A$103,'Figure 5 - Disability donors'!$A71)</f>
        <v>0</v>
      </c>
      <c r="E71">
        <f>SUMIFS('disab.donors.recip.years'!F$2:F$103,'disab.donors.recip.years'!$A$2:$A$103,'Figure 5 - Disability donors'!$A71)</f>
        <v>0</v>
      </c>
      <c r="F71">
        <f>SUMIFS('disab.donors.recip.years'!G$2:G$103,'disab.donors.recip.years'!$A$2:$A$103,'Figure 5 - Disability donors'!$A71)</f>
        <v>0</v>
      </c>
      <c r="G71">
        <f t="shared" si="1"/>
        <v>0</v>
      </c>
      <c r="I71" t="s">
        <v>51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t="s">
        <v>73</v>
      </c>
      <c r="B72">
        <f>SUMIFS('disab.donors.recip.years'!C$2:C$103,'disab.donors.recip.years'!$A$2:$A$103,'Figure 5 - Disability donors'!$A72)</f>
        <v>0</v>
      </c>
      <c r="C72">
        <f>SUMIFS('disab.donors.recip.years'!D$2:D$103,'disab.donors.recip.years'!$A$2:$A$103,'Figure 5 - Disability donors'!$A72)</f>
        <v>0</v>
      </c>
      <c r="D72">
        <f>SUMIFS('disab.donors.recip.years'!E$2:E$103,'disab.donors.recip.years'!$A$2:$A$103,'Figure 5 - Disability donors'!$A72)</f>
        <v>0</v>
      </c>
      <c r="E72">
        <f>SUMIFS('disab.donors.recip.years'!F$2:F$103,'disab.donors.recip.years'!$A$2:$A$103,'Figure 5 - Disability donors'!$A72)</f>
        <v>0</v>
      </c>
      <c r="F72">
        <f>SUMIFS('disab.donors.recip.years'!G$2:G$103,'disab.donors.recip.years'!$A$2:$A$103,'Figure 5 - Disability donors'!$A72)</f>
        <v>0</v>
      </c>
      <c r="G72">
        <f t="shared" si="1"/>
        <v>0</v>
      </c>
      <c r="I72" t="s">
        <v>52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t="s">
        <v>74</v>
      </c>
      <c r="B73">
        <f>SUMIFS('disab.donors.recip.years'!C$2:C$103,'disab.donors.recip.years'!$A$2:$A$103,'Figure 5 - Disability donors'!$A73)</f>
        <v>0</v>
      </c>
      <c r="C73">
        <f>SUMIFS('disab.donors.recip.years'!D$2:D$103,'disab.donors.recip.years'!$A$2:$A$103,'Figure 5 - Disability donors'!$A73)</f>
        <v>0</v>
      </c>
      <c r="D73">
        <f>SUMIFS('disab.donors.recip.years'!E$2:E$103,'disab.donors.recip.years'!$A$2:$A$103,'Figure 5 - Disability donors'!$A73)</f>
        <v>0</v>
      </c>
      <c r="E73">
        <f>SUMIFS('disab.donors.recip.years'!F$2:F$103,'disab.donors.recip.years'!$A$2:$A$103,'Figure 5 - Disability donors'!$A73)</f>
        <v>0</v>
      </c>
      <c r="F73">
        <f>SUMIFS('disab.donors.recip.years'!G$2:G$103,'disab.donors.recip.years'!$A$2:$A$103,'Figure 5 - Disability donors'!$A73)</f>
        <v>0</v>
      </c>
      <c r="G73">
        <f t="shared" si="1"/>
        <v>0</v>
      </c>
      <c r="I73" t="s">
        <v>54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t="s">
        <v>75</v>
      </c>
      <c r="B74">
        <f>SUMIFS('disab.donors.recip.years'!C$2:C$103,'disab.donors.recip.years'!$A$2:$A$103,'Figure 5 - Disability donors'!$A74)</f>
        <v>0</v>
      </c>
      <c r="C74">
        <f>SUMIFS('disab.donors.recip.years'!D$2:D$103,'disab.donors.recip.years'!$A$2:$A$103,'Figure 5 - Disability donors'!$A74)</f>
        <v>0</v>
      </c>
      <c r="D74">
        <f>SUMIFS('disab.donors.recip.years'!E$2:E$103,'disab.donors.recip.years'!$A$2:$A$103,'Figure 5 - Disability donors'!$A74)</f>
        <v>0.223944</v>
      </c>
      <c r="E74">
        <f>SUMIFS('disab.donors.recip.years'!F$2:F$103,'disab.donors.recip.years'!$A$2:$A$103,'Figure 5 - Disability donors'!$A74)</f>
        <v>0.20988399999999999</v>
      </c>
      <c r="F74">
        <f>SUMIFS('disab.donors.recip.years'!G$2:G$103,'disab.donors.recip.years'!$A$2:$A$103,'Figure 5 - Disability donors'!$A74)</f>
        <v>0</v>
      </c>
      <c r="G74">
        <f t="shared" si="1"/>
        <v>0.43382799999999999</v>
      </c>
      <c r="I74" t="s">
        <v>56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t="s">
        <v>76</v>
      </c>
      <c r="B75">
        <f>SUMIFS('disab.donors.recip.years'!C$2:C$103,'disab.donors.recip.years'!$A$2:$A$103,'Figure 5 - Disability donors'!$A75)</f>
        <v>0</v>
      </c>
      <c r="C75">
        <f>SUMIFS('disab.donors.recip.years'!D$2:D$103,'disab.donors.recip.years'!$A$2:$A$103,'Figure 5 - Disability donors'!$A75)</f>
        <v>0</v>
      </c>
      <c r="D75">
        <f>SUMIFS('disab.donors.recip.years'!E$2:E$103,'disab.donors.recip.years'!$A$2:$A$103,'Figure 5 - Disability donors'!$A75)</f>
        <v>0</v>
      </c>
      <c r="E75">
        <f>SUMIFS('disab.donors.recip.years'!F$2:F$103,'disab.donors.recip.years'!$A$2:$A$103,'Figure 5 - Disability donors'!$A75)</f>
        <v>0</v>
      </c>
      <c r="F75">
        <f>SUMIFS('disab.donors.recip.years'!G$2:G$103,'disab.donors.recip.years'!$A$2:$A$103,'Figure 5 - Disability donors'!$A75)</f>
        <v>0</v>
      </c>
      <c r="G75">
        <f t="shared" si="1"/>
        <v>0</v>
      </c>
      <c r="I75" t="s">
        <v>58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77</v>
      </c>
      <c r="B76">
        <f>SUMIFS('disab.donors.recip.years'!C$2:C$103,'disab.donors.recip.years'!$A$2:$A$103,'Figure 5 - Disability donors'!$A76)</f>
        <v>0</v>
      </c>
      <c r="C76">
        <f>SUMIFS('disab.donors.recip.years'!D$2:D$103,'disab.donors.recip.years'!$A$2:$A$103,'Figure 5 - Disability donors'!$A76)</f>
        <v>0</v>
      </c>
      <c r="D76">
        <f>SUMIFS('disab.donors.recip.years'!E$2:E$103,'disab.donors.recip.years'!$A$2:$A$103,'Figure 5 - Disability donors'!$A76)</f>
        <v>0</v>
      </c>
      <c r="E76">
        <f>SUMIFS('disab.donors.recip.years'!F$2:F$103,'disab.donors.recip.years'!$A$2:$A$103,'Figure 5 - Disability donors'!$A76)</f>
        <v>0</v>
      </c>
      <c r="F76">
        <f>SUMIFS('disab.donors.recip.years'!G$2:G$103,'disab.donors.recip.years'!$A$2:$A$103,'Figure 5 - Disability donors'!$A76)</f>
        <v>0</v>
      </c>
      <c r="G76">
        <f t="shared" si="1"/>
        <v>0</v>
      </c>
      <c r="I76" t="s">
        <v>59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t="s">
        <v>78</v>
      </c>
      <c r="B77">
        <f>SUMIFS('disab.donors.recip.years'!C$2:C$103,'disab.donors.recip.years'!$A$2:$A$103,'Figure 5 - Disability donors'!$A77)</f>
        <v>0</v>
      </c>
      <c r="C77">
        <f>SUMIFS('disab.donors.recip.years'!D$2:D$103,'disab.donors.recip.years'!$A$2:$A$103,'Figure 5 - Disability donors'!$A77)</f>
        <v>0</v>
      </c>
      <c r="D77">
        <f>SUMIFS('disab.donors.recip.years'!E$2:E$103,'disab.donors.recip.years'!$A$2:$A$103,'Figure 5 - Disability donors'!$A77)</f>
        <v>0</v>
      </c>
      <c r="E77">
        <f>SUMIFS('disab.donors.recip.years'!F$2:F$103,'disab.donors.recip.years'!$A$2:$A$103,'Figure 5 - Disability donors'!$A77)</f>
        <v>0.85058</v>
      </c>
      <c r="F77">
        <f>SUMIFS('disab.donors.recip.years'!G$2:G$103,'disab.donors.recip.years'!$A$2:$A$103,'Figure 5 - Disability donors'!$A77)</f>
        <v>0.77437199999999995</v>
      </c>
      <c r="G77">
        <f t="shared" si="1"/>
        <v>1.624952</v>
      </c>
      <c r="I77" t="s">
        <v>60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79</v>
      </c>
      <c r="B78">
        <f>SUMIFS('disab.donors.recip.years'!C$2:C$103,'disab.donors.recip.years'!$A$2:$A$103,'Figure 5 - Disability donors'!$A78)</f>
        <v>0</v>
      </c>
      <c r="C78">
        <f>SUMIFS('disab.donors.recip.years'!D$2:D$103,'disab.donors.recip.years'!$A$2:$A$103,'Figure 5 - Disability donors'!$A78)</f>
        <v>0</v>
      </c>
      <c r="D78">
        <f>SUMIFS('disab.donors.recip.years'!E$2:E$103,'disab.donors.recip.years'!$A$2:$A$103,'Figure 5 - Disability donors'!$A78)</f>
        <v>0</v>
      </c>
      <c r="E78">
        <f>SUMIFS('disab.donors.recip.years'!F$2:F$103,'disab.donors.recip.years'!$A$2:$A$103,'Figure 5 - Disability donors'!$A78)</f>
        <v>0</v>
      </c>
      <c r="F78">
        <f>SUMIFS('disab.donors.recip.years'!G$2:G$103,'disab.donors.recip.years'!$A$2:$A$103,'Figure 5 - Disability donors'!$A78)</f>
        <v>0</v>
      </c>
      <c r="G78">
        <f t="shared" si="1"/>
        <v>0</v>
      </c>
      <c r="I78" t="s">
        <v>62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80</v>
      </c>
      <c r="B79">
        <f>SUMIFS('disab.donors.recip.years'!C$2:C$103,'disab.donors.recip.years'!$A$2:$A$103,'Figure 5 - Disability donors'!$A79)</f>
        <v>0</v>
      </c>
      <c r="C79">
        <f>SUMIFS('disab.donors.recip.years'!D$2:D$103,'disab.donors.recip.years'!$A$2:$A$103,'Figure 5 - Disability donors'!$A79)</f>
        <v>0</v>
      </c>
      <c r="D79">
        <f>SUMIFS('disab.donors.recip.years'!E$2:E$103,'disab.donors.recip.years'!$A$2:$A$103,'Figure 5 - Disability donors'!$A79)</f>
        <v>0</v>
      </c>
      <c r="E79">
        <f>SUMIFS('disab.donors.recip.years'!F$2:F$103,'disab.donors.recip.years'!$A$2:$A$103,'Figure 5 - Disability donors'!$A79)</f>
        <v>0</v>
      </c>
      <c r="F79">
        <f>SUMIFS('disab.donors.recip.years'!G$2:G$103,'disab.donors.recip.years'!$A$2:$A$103,'Figure 5 - Disability donors'!$A79)</f>
        <v>0</v>
      </c>
      <c r="G79">
        <f t="shared" si="1"/>
        <v>0</v>
      </c>
      <c r="I79" t="s">
        <v>63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t="s">
        <v>81</v>
      </c>
      <c r="B80">
        <f>SUMIFS('disab.donors.recip.years'!C$2:C$103,'disab.donors.recip.years'!$A$2:$A$103,'Figure 5 - Disability donors'!$A80)</f>
        <v>0</v>
      </c>
      <c r="C80">
        <f>SUMIFS('disab.donors.recip.years'!D$2:D$103,'disab.donors.recip.years'!$A$2:$A$103,'Figure 5 - Disability donors'!$A80)</f>
        <v>0</v>
      </c>
      <c r="D80">
        <f>SUMIFS('disab.donors.recip.years'!E$2:E$103,'disab.donors.recip.years'!$A$2:$A$103,'Figure 5 - Disability donors'!$A80)</f>
        <v>0</v>
      </c>
      <c r="E80">
        <f>SUMIFS('disab.donors.recip.years'!F$2:F$103,'disab.donors.recip.years'!$A$2:$A$103,'Figure 5 - Disability donors'!$A80)</f>
        <v>0</v>
      </c>
      <c r="F80">
        <f>SUMIFS('disab.donors.recip.years'!G$2:G$103,'disab.donors.recip.years'!$A$2:$A$103,'Figure 5 - Disability donors'!$A80)</f>
        <v>0</v>
      </c>
      <c r="G80">
        <f t="shared" si="1"/>
        <v>0</v>
      </c>
      <c r="I80" t="s">
        <v>64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t="s">
        <v>82</v>
      </c>
      <c r="B81">
        <f>SUMIFS('disab.donors.recip.years'!C$2:C$103,'disab.donors.recip.years'!$A$2:$A$103,'Figure 5 - Disability donors'!$A81)</f>
        <v>0.14310136000000001</v>
      </c>
      <c r="C81">
        <f>SUMIFS('disab.donors.recip.years'!D$2:D$103,'disab.donors.recip.years'!$A$2:$A$103,'Figure 5 - Disability donors'!$A81)</f>
        <v>0.37804047600000001</v>
      </c>
      <c r="D81">
        <f>SUMIFS('disab.donors.recip.years'!E$2:E$103,'disab.donors.recip.years'!$A$2:$A$103,'Figure 5 - Disability donors'!$A81)</f>
        <v>0.26684069199999999</v>
      </c>
      <c r="E81">
        <f>SUMIFS('disab.donors.recip.years'!F$2:F$103,'disab.donors.recip.years'!$A$2:$A$103,'Figure 5 - Disability donors'!$A81)</f>
        <v>0.22380999999999998</v>
      </c>
      <c r="F81">
        <f>SUMIFS('disab.donors.recip.years'!G$2:G$103,'disab.donors.recip.years'!$A$2:$A$103,'Figure 5 - Disability donors'!$A81)</f>
        <v>3.5983229000000005E-2</v>
      </c>
      <c r="G81">
        <f t="shared" si="1"/>
        <v>1.0477757569999999</v>
      </c>
      <c r="I81" t="s">
        <v>66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t="s">
        <v>83</v>
      </c>
      <c r="B82">
        <f>SUMIFS('disab.donors.recip.years'!C$2:C$103,'disab.donors.recip.years'!$A$2:$A$103,'Figure 5 - Disability donors'!$A82)</f>
        <v>0</v>
      </c>
      <c r="C82">
        <f>SUMIFS('disab.donors.recip.years'!D$2:D$103,'disab.donors.recip.years'!$A$2:$A$103,'Figure 5 - Disability donors'!$A82)</f>
        <v>0</v>
      </c>
      <c r="D82">
        <f>SUMIFS('disab.donors.recip.years'!E$2:E$103,'disab.donors.recip.years'!$A$2:$A$103,'Figure 5 - Disability donors'!$A82)</f>
        <v>0</v>
      </c>
      <c r="E82">
        <f>SUMIFS('disab.donors.recip.years'!F$2:F$103,'disab.donors.recip.years'!$A$2:$A$103,'Figure 5 - Disability donors'!$A82)</f>
        <v>0</v>
      </c>
      <c r="F82">
        <f>SUMIFS('disab.donors.recip.years'!G$2:G$103,'disab.donors.recip.years'!$A$2:$A$103,'Figure 5 - Disability donors'!$A82)</f>
        <v>0</v>
      </c>
      <c r="G82">
        <f t="shared" si="1"/>
        <v>0</v>
      </c>
      <c r="I82" t="s">
        <v>68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t="s">
        <v>84</v>
      </c>
      <c r="B83">
        <f>SUMIFS('disab.donors.recip.years'!C$2:C$103,'disab.donors.recip.years'!$A$2:$A$103,'Figure 5 - Disability donors'!$A83)</f>
        <v>1.09216E-3</v>
      </c>
      <c r="C83">
        <f>SUMIFS('disab.donors.recip.years'!D$2:D$103,'disab.donors.recip.years'!$A$2:$A$103,'Figure 5 - Disability donors'!$A83)</f>
        <v>0</v>
      </c>
      <c r="D83">
        <f>SUMIFS('disab.donors.recip.years'!E$2:E$103,'disab.donors.recip.years'!$A$2:$A$103,'Figure 5 - Disability donors'!$A83)</f>
        <v>1.43175E-2</v>
      </c>
      <c r="E83">
        <f>SUMIFS('disab.donors.recip.years'!F$2:F$103,'disab.donors.recip.years'!$A$2:$A$103,'Figure 5 - Disability donors'!$A83)</f>
        <v>1.46347E-2</v>
      </c>
      <c r="F83">
        <f>SUMIFS('disab.donors.recip.years'!G$2:G$103,'disab.donors.recip.years'!$A$2:$A$103,'Figure 5 - Disability donors'!$A83)</f>
        <v>6.9809979999999994E-2</v>
      </c>
      <c r="G83">
        <f t="shared" si="1"/>
        <v>9.9854339999999986E-2</v>
      </c>
      <c r="I83" t="s">
        <v>69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85</v>
      </c>
      <c r="B84">
        <f>SUMIFS('disab.donors.recip.years'!C$2:C$103,'disab.donors.recip.years'!$A$2:$A$103,'Figure 5 - Disability donors'!$A84)</f>
        <v>1.0357090600000001</v>
      </c>
      <c r="C84">
        <f>SUMIFS('disab.donors.recip.years'!D$2:D$103,'disab.donors.recip.years'!$A$2:$A$103,'Figure 5 - Disability donors'!$A84)</f>
        <v>23.734434670000002</v>
      </c>
      <c r="D84">
        <f>SUMIFS('disab.donors.recip.years'!E$2:E$103,'disab.donors.recip.years'!$A$2:$A$103,'Figure 5 - Disability donors'!$A84)</f>
        <v>30.713253000000002</v>
      </c>
      <c r="E84">
        <f>SUMIFS('disab.donors.recip.years'!F$2:F$103,'disab.donors.recip.years'!$A$2:$A$103,'Figure 5 - Disability donors'!$A84)</f>
        <v>25.947427900000001</v>
      </c>
      <c r="F84">
        <f>SUMIFS('disab.donors.recip.years'!G$2:G$103,'disab.donors.recip.years'!$A$2:$A$103,'Figure 5 - Disability donors'!$A84)</f>
        <v>31.8130782</v>
      </c>
      <c r="G84">
        <f t="shared" si="1"/>
        <v>113.24390283</v>
      </c>
      <c r="I84" t="s">
        <v>71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86</v>
      </c>
      <c r="B85">
        <f>SUMIFS('disab.donors.recip.years'!C$2:C$103,'disab.donors.recip.years'!$A$2:$A$103,'Figure 5 - Disability donors'!$A85)</f>
        <v>0</v>
      </c>
      <c r="C85">
        <f>SUMIFS('disab.donors.recip.years'!D$2:D$103,'disab.donors.recip.years'!$A$2:$A$103,'Figure 5 - Disability donors'!$A85)</f>
        <v>0</v>
      </c>
      <c r="D85">
        <f>SUMIFS('disab.donors.recip.years'!E$2:E$103,'disab.donors.recip.years'!$A$2:$A$103,'Figure 5 - Disability donors'!$A85)</f>
        <v>0</v>
      </c>
      <c r="E85">
        <f>SUMIFS('disab.donors.recip.years'!F$2:F$103,'disab.donors.recip.years'!$A$2:$A$103,'Figure 5 - Disability donors'!$A85)</f>
        <v>1.1228499999999999</v>
      </c>
      <c r="F85">
        <f>SUMIFS('disab.donors.recip.years'!G$2:G$103,'disab.donors.recip.years'!$A$2:$A$103,'Figure 5 - Disability donors'!$A85)</f>
        <v>0</v>
      </c>
      <c r="G85">
        <f t="shared" si="1"/>
        <v>1.1228499999999999</v>
      </c>
      <c r="I85" t="s">
        <v>72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87</v>
      </c>
      <c r="B86">
        <f>SUMIFS('disab.donors.recip.years'!C$2:C$103,'disab.donors.recip.years'!$A$2:$A$103,'Figure 5 - Disability donors'!$A86)</f>
        <v>0</v>
      </c>
      <c r="C86">
        <f>SUMIFS('disab.donors.recip.years'!D$2:D$103,'disab.donors.recip.years'!$A$2:$A$103,'Figure 5 - Disability donors'!$A86)</f>
        <v>0</v>
      </c>
      <c r="D86">
        <f>SUMIFS('disab.donors.recip.years'!E$2:E$103,'disab.donors.recip.years'!$A$2:$A$103,'Figure 5 - Disability donors'!$A86)</f>
        <v>0</v>
      </c>
      <c r="E86">
        <f>SUMIFS('disab.donors.recip.years'!F$2:F$103,'disab.donors.recip.years'!$A$2:$A$103,'Figure 5 - Disability donors'!$A86)</f>
        <v>0.52392477000000004</v>
      </c>
      <c r="F86">
        <f>SUMIFS('disab.donors.recip.years'!G$2:G$103,'disab.donors.recip.years'!$A$2:$A$103,'Figure 5 - Disability donors'!$A86)</f>
        <v>0.17755694</v>
      </c>
      <c r="G86">
        <f t="shared" si="1"/>
        <v>0.70148171000000004</v>
      </c>
      <c r="I86" t="s">
        <v>73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t="s">
        <v>88</v>
      </c>
      <c r="B87">
        <f>SUMIFS('disab.donors.recip.years'!C$2:C$103,'disab.donors.recip.years'!$A$2:$A$103,'Figure 5 - Disability donors'!$A87)</f>
        <v>0</v>
      </c>
      <c r="C87">
        <f>SUMIFS('disab.donors.recip.years'!D$2:D$103,'disab.donors.recip.years'!$A$2:$A$103,'Figure 5 - Disability donors'!$A87)</f>
        <v>0</v>
      </c>
      <c r="D87">
        <f>SUMIFS('disab.donors.recip.years'!E$2:E$103,'disab.donors.recip.years'!$A$2:$A$103,'Figure 5 - Disability donors'!$A87)</f>
        <v>0</v>
      </c>
      <c r="E87">
        <f>SUMIFS('disab.donors.recip.years'!F$2:F$103,'disab.donors.recip.years'!$A$2:$A$103,'Figure 5 - Disability donors'!$A87)</f>
        <v>0</v>
      </c>
      <c r="F87">
        <f>SUMIFS('disab.donors.recip.years'!G$2:G$103,'disab.donors.recip.years'!$A$2:$A$103,'Figure 5 - Disability donors'!$A87)</f>
        <v>0</v>
      </c>
      <c r="G87">
        <f t="shared" si="1"/>
        <v>0</v>
      </c>
      <c r="I87" t="s">
        <v>74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 t="s">
        <v>89</v>
      </c>
      <c r="B88">
        <f>SUMIFS('disab.donors.recip.years'!C$2:C$103,'disab.donors.recip.years'!$A$2:$A$103,'Figure 5 - Disability donors'!$A88)</f>
        <v>0</v>
      </c>
      <c r="C88">
        <f>SUMIFS('disab.donors.recip.years'!D$2:D$103,'disab.donors.recip.years'!$A$2:$A$103,'Figure 5 - Disability donors'!$A88)</f>
        <v>0</v>
      </c>
      <c r="D88">
        <f>SUMIFS('disab.donors.recip.years'!E$2:E$103,'disab.donors.recip.years'!$A$2:$A$103,'Figure 5 - Disability donors'!$A88)</f>
        <v>0</v>
      </c>
      <c r="E88">
        <f>SUMIFS('disab.donors.recip.years'!F$2:F$103,'disab.donors.recip.years'!$A$2:$A$103,'Figure 5 - Disability donors'!$A88)</f>
        <v>0</v>
      </c>
      <c r="F88">
        <f>SUMIFS('disab.donors.recip.years'!G$2:G$103,'disab.donors.recip.years'!$A$2:$A$103,'Figure 5 - Disability donors'!$A88)</f>
        <v>0</v>
      </c>
      <c r="G88">
        <f t="shared" si="1"/>
        <v>0</v>
      </c>
      <c r="I88" t="s">
        <v>76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t="s">
        <v>90</v>
      </c>
      <c r="B89">
        <f>SUMIFS('disab.donors.recip.years'!C$2:C$103,'disab.donors.recip.years'!$A$2:$A$103,'Figure 5 - Disability donors'!$A89)</f>
        <v>0</v>
      </c>
      <c r="C89">
        <f>SUMIFS('disab.donors.recip.years'!D$2:D$103,'disab.donors.recip.years'!$A$2:$A$103,'Figure 5 - Disability donors'!$A89)</f>
        <v>0</v>
      </c>
      <c r="D89">
        <f>SUMIFS('disab.donors.recip.years'!E$2:E$103,'disab.donors.recip.years'!$A$2:$A$103,'Figure 5 - Disability donors'!$A89)</f>
        <v>0</v>
      </c>
      <c r="E89">
        <f>SUMIFS('disab.donors.recip.years'!F$2:F$103,'disab.donors.recip.years'!$A$2:$A$103,'Figure 5 - Disability donors'!$A89)</f>
        <v>0</v>
      </c>
      <c r="F89">
        <f>SUMIFS('disab.donors.recip.years'!G$2:G$103,'disab.donors.recip.years'!$A$2:$A$103,'Figure 5 - Disability donors'!$A89)</f>
        <v>0</v>
      </c>
      <c r="G89">
        <f t="shared" si="1"/>
        <v>0</v>
      </c>
      <c r="I89" t="s">
        <v>77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t="s">
        <v>91</v>
      </c>
      <c r="B90">
        <f>SUMIFS('disab.donors.recip.years'!C$2:C$103,'disab.donors.recip.years'!$A$2:$A$103,'Figure 5 - Disability donors'!$A90)</f>
        <v>0</v>
      </c>
      <c r="C90">
        <f>SUMIFS('disab.donors.recip.years'!D$2:D$103,'disab.donors.recip.years'!$A$2:$A$103,'Figure 5 - Disability donors'!$A90)</f>
        <v>0</v>
      </c>
      <c r="D90">
        <f>SUMIFS('disab.donors.recip.years'!E$2:E$103,'disab.donors.recip.years'!$A$2:$A$103,'Figure 5 - Disability donors'!$A90)</f>
        <v>0</v>
      </c>
      <c r="E90">
        <f>SUMIFS('disab.donors.recip.years'!F$2:F$103,'disab.donors.recip.years'!$A$2:$A$103,'Figure 5 - Disability donors'!$A90)</f>
        <v>0</v>
      </c>
      <c r="F90">
        <f>SUMIFS('disab.donors.recip.years'!G$2:G$103,'disab.donors.recip.years'!$A$2:$A$103,'Figure 5 - Disability donors'!$A90)</f>
        <v>2.6503600000000002E-4</v>
      </c>
      <c r="G90">
        <f t="shared" si="1"/>
        <v>2.6503600000000002E-4</v>
      </c>
      <c r="I90" t="s">
        <v>79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92</v>
      </c>
      <c r="B91">
        <f>SUMIFS('disab.donors.recip.years'!C$2:C$103,'disab.donors.recip.years'!$A$2:$A$103,'Figure 5 - Disability donors'!$A91)</f>
        <v>0</v>
      </c>
      <c r="C91">
        <f>SUMIFS('disab.donors.recip.years'!D$2:D$103,'disab.donors.recip.years'!$A$2:$A$103,'Figure 5 - Disability donors'!$A91)</f>
        <v>0</v>
      </c>
      <c r="D91">
        <f>SUMIFS('disab.donors.recip.years'!E$2:E$103,'disab.donors.recip.years'!$A$2:$A$103,'Figure 5 - Disability donors'!$A91)</f>
        <v>0</v>
      </c>
      <c r="E91">
        <f>SUMIFS('disab.donors.recip.years'!F$2:F$103,'disab.donors.recip.years'!$A$2:$A$103,'Figure 5 - Disability donors'!$A91)</f>
        <v>0</v>
      </c>
      <c r="F91">
        <f>SUMIFS('disab.donors.recip.years'!G$2:G$103,'disab.donors.recip.years'!$A$2:$A$103,'Figure 5 - Disability donors'!$A91)</f>
        <v>0</v>
      </c>
      <c r="G91">
        <f t="shared" si="1"/>
        <v>0</v>
      </c>
      <c r="I91" t="s">
        <v>80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93</v>
      </c>
      <c r="B92">
        <f>SUMIFS('disab.donors.recip.years'!C$2:C$103,'disab.donors.recip.years'!$A$2:$A$103,'Figure 5 - Disability donors'!$A92)</f>
        <v>0</v>
      </c>
      <c r="C92">
        <f>SUMIFS('disab.donors.recip.years'!D$2:D$103,'disab.donors.recip.years'!$A$2:$A$103,'Figure 5 - Disability donors'!$A92)</f>
        <v>7.615949000000001E-2</v>
      </c>
      <c r="D92">
        <f>SUMIFS('disab.donors.recip.years'!E$2:E$103,'disab.donors.recip.years'!$A$2:$A$103,'Figure 5 - Disability donors'!$A92)</f>
        <v>8.0008196000000004E-2</v>
      </c>
      <c r="E92">
        <f>SUMIFS('disab.donors.recip.years'!F$2:F$103,'disab.donors.recip.years'!$A$2:$A$103,'Figure 5 - Disability donors'!$A92)</f>
        <v>0</v>
      </c>
      <c r="F92">
        <f>SUMIFS('disab.donors.recip.years'!G$2:G$103,'disab.donors.recip.years'!$A$2:$A$103,'Figure 5 - Disability donors'!$A92)</f>
        <v>3.3538102E-2</v>
      </c>
      <c r="G92">
        <f t="shared" si="1"/>
        <v>0.18970578800000004</v>
      </c>
      <c r="I92" t="s">
        <v>81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 t="s">
        <v>94</v>
      </c>
      <c r="B93">
        <f>SUMIFS('disab.donors.recip.years'!C$2:C$103,'disab.donors.recip.years'!$A$2:$A$103,'Figure 5 - Disability donors'!$A93)</f>
        <v>0</v>
      </c>
      <c r="C93">
        <f>SUMIFS('disab.donors.recip.years'!D$2:D$103,'disab.donors.recip.years'!$A$2:$A$103,'Figure 5 - Disability donors'!$A93)</f>
        <v>0</v>
      </c>
      <c r="D93">
        <f>SUMIFS('disab.donors.recip.years'!E$2:E$103,'disab.donors.recip.years'!$A$2:$A$103,'Figure 5 - Disability donors'!$A93)</f>
        <v>0</v>
      </c>
      <c r="E93">
        <f>SUMIFS('disab.donors.recip.years'!F$2:F$103,'disab.donors.recip.years'!$A$2:$A$103,'Figure 5 - Disability donors'!$A93)</f>
        <v>0</v>
      </c>
      <c r="F93">
        <f>SUMIFS('disab.donors.recip.years'!G$2:G$103,'disab.donors.recip.years'!$A$2:$A$103,'Figure 5 - Disability donors'!$A93)</f>
        <v>0</v>
      </c>
      <c r="G93">
        <f t="shared" si="1"/>
        <v>0</v>
      </c>
      <c r="I93" t="s">
        <v>83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t="s">
        <v>95</v>
      </c>
      <c r="B94">
        <f>SUMIFS('disab.donors.recip.years'!C$2:C$103,'disab.donors.recip.years'!$A$2:$A$103,'Figure 5 - Disability donors'!$A94)</f>
        <v>0</v>
      </c>
      <c r="C94">
        <f>SUMIFS('disab.donors.recip.years'!D$2:D$103,'disab.donors.recip.years'!$A$2:$A$103,'Figure 5 - Disability donors'!$A94)</f>
        <v>0</v>
      </c>
      <c r="D94">
        <f>SUMIFS('disab.donors.recip.years'!E$2:E$103,'disab.donors.recip.years'!$A$2:$A$103,'Figure 5 - Disability donors'!$A94)</f>
        <v>0</v>
      </c>
      <c r="E94">
        <f>SUMIFS('disab.donors.recip.years'!F$2:F$103,'disab.donors.recip.years'!$A$2:$A$103,'Figure 5 - Disability donors'!$A94)</f>
        <v>0</v>
      </c>
      <c r="F94">
        <f>SUMIFS('disab.donors.recip.years'!G$2:G$103,'disab.donors.recip.years'!$A$2:$A$103,'Figure 5 - Disability donors'!$A94)</f>
        <v>0</v>
      </c>
      <c r="G94">
        <f t="shared" si="1"/>
        <v>0</v>
      </c>
      <c r="I94" t="s">
        <v>88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t="s">
        <v>96</v>
      </c>
      <c r="B95">
        <f>SUMIFS('disab.donors.recip.years'!C$2:C$103,'disab.donors.recip.years'!$A$2:$A$103,'Figure 5 - Disability donors'!$A95)</f>
        <v>0</v>
      </c>
      <c r="C95">
        <f>SUMIFS('disab.donors.recip.years'!D$2:D$103,'disab.donors.recip.years'!$A$2:$A$103,'Figure 5 - Disability donors'!$A95)</f>
        <v>0</v>
      </c>
      <c r="D95">
        <f>SUMIFS('disab.donors.recip.years'!E$2:E$103,'disab.donors.recip.years'!$A$2:$A$103,'Figure 5 - Disability donors'!$A95)</f>
        <v>0.306369</v>
      </c>
      <c r="E95">
        <f>SUMIFS('disab.donors.recip.years'!F$2:F$103,'disab.donors.recip.years'!$A$2:$A$103,'Figure 5 - Disability donors'!$A95)</f>
        <v>1.0996699999999999</v>
      </c>
      <c r="F95">
        <f>SUMIFS('disab.donors.recip.years'!G$2:G$103,'disab.donors.recip.years'!$A$2:$A$103,'Figure 5 - Disability donors'!$A95)</f>
        <v>0.26214300000000001</v>
      </c>
      <c r="G95">
        <f t="shared" si="1"/>
        <v>1.6681819999999998</v>
      </c>
      <c r="I95" t="s">
        <v>89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 t="s">
        <v>97</v>
      </c>
      <c r="B96">
        <f>SUMIFS('disab.donors.recip.years'!C$2:C$103,'disab.donors.recip.years'!$A$2:$A$103,'Figure 5 - Disability donors'!$A96)</f>
        <v>18.70777884</v>
      </c>
      <c r="C96">
        <f>SUMIFS('disab.donors.recip.years'!D$2:D$103,'disab.donors.recip.years'!$A$2:$A$103,'Figure 5 - Disability donors'!$A96)</f>
        <v>10.816735860000001</v>
      </c>
      <c r="D96">
        <f>SUMIFS('disab.donors.recip.years'!E$2:E$103,'disab.donors.recip.years'!$A$2:$A$103,'Figure 5 - Disability donors'!$A96)</f>
        <v>30.4640895</v>
      </c>
      <c r="E96">
        <f>SUMIFS('disab.donors.recip.years'!F$2:F$103,'disab.donors.recip.years'!$A$2:$A$103,'Figure 5 - Disability donors'!$A96)</f>
        <v>10.340605739999999</v>
      </c>
      <c r="F96">
        <f>SUMIFS('disab.donors.recip.years'!G$2:G$103,'disab.donors.recip.years'!$A$2:$A$103,'Figure 5 - Disability donors'!$A96)</f>
        <v>28.113659569999999</v>
      </c>
      <c r="G96">
        <f t="shared" si="1"/>
        <v>98.442869509999994</v>
      </c>
      <c r="I96" t="s">
        <v>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t="s">
        <v>98</v>
      </c>
      <c r="B97">
        <f>SUMIFS('disab.donors.recip.years'!C$2:C$103,'disab.donors.recip.years'!$A$2:$A$103,'Figure 5 - Disability donors'!$A97)</f>
        <v>28.348359407</v>
      </c>
      <c r="C97">
        <f>SUMIFS('disab.donors.recip.years'!D$2:D$103,'disab.donors.recip.years'!$A$2:$A$103,'Figure 5 - Disability donors'!$A97)</f>
        <v>37.658367550000001</v>
      </c>
      <c r="D97">
        <f>SUMIFS('disab.donors.recip.years'!E$2:E$103,'disab.donors.recip.years'!$A$2:$A$103,'Figure 5 - Disability donors'!$A97)</f>
        <v>103.16149110000001</v>
      </c>
      <c r="E97">
        <f>SUMIFS('disab.donors.recip.years'!F$2:F$103,'disab.donors.recip.years'!$A$2:$A$103,'Figure 5 - Disability donors'!$A97)</f>
        <v>80.524760000000001</v>
      </c>
      <c r="F97">
        <f>SUMIFS('disab.donors.recip.years'!G$2:G$103,'disab.donors.recip.years'!$A$2:$A$103,'Figure 5 - Disability donors'!$A97)</f>
        <v>103.26558532</v>
      </c>
      <c r="G97">
        <f t="shared" si="1"/>
        <v>352.95856337700002</v>
      </c>
      <c r="I97" t="s">
        <v>92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99</v>
      </c>
      <c r="B98">
        <f>SUMIFS('disab.donors.recip.years'!C$2:C$103,'disab.donors.recip.years'!$A$2:$A$103,'Figure 5 - Disability donors'!$A98)</f>
        <v>0</v>
      </c>
      <c r="C98">
        <f>SUMIFS('disab.donors.recip.years'!D$2:D$103,'disab.donors.recip.years'!$A$2:$A$103,'Figure 5 - Disability donors'!$A98)</f>
        <v>0</v>
      </c>
      <c r="D98">
        <f>SUMIFS('disab.donors.recip.years'!E$2:E$103,'disab.donors.recip.years'!$A$2:$A$103,'Figure 5 - Disability donors'!$A98)</f>
        <v>0</v>
      </c>
      <c r="E98">
        <f>SUMIFS('disab.donors.recip.years'!F$2:F$103,'disab.donors.recip.years'!$A$2:$A$103,'Figure 5 - Disability donors'!$A98)</f>
        <v>0</v>
      </c>
      <c r="F98">
        <f>SUMIFS('disab.donors.recip.years'!G$2:G$103,'disab.donors.recip.years'!$A$2:$A$103,'Figure 5 - Disability donors'!$A98)</f>
        <v>0</v>
      </c>
      <c r="G98">
        <f t="shared" si="1"/>
        <v>0</v>
      </c>
      <c r="I98" t="s">
        <v>94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 t="s">
        <v>100</v>
      </c>
      <c r="B99">
        <f>SUMIFS('disab.donors.recip.years'!C$2:C$103,'disab.donors.recip.years'!$A$2:$A$103,'Figure 5 - Disability donors'!$A99)</f>
        <v>0</v>
      </c>
      <c r="C99">
        <f>SUMIFS('disab.donors.recip.years'!D$2:D$103,'disab.donors.recip.years'!$A$2:$A$103,'Figure 5 - Disability donors'!$A99)</f>
        <v>0</v>
      </c>
      <c r="D99">
        <f>SUMIFS('disab.donors.recip.years'!E$2:E$103,'disab.donors.recip.years'!$A$2:$A$103,'Figure 5 - Disability donors'!$A99)</f>
        <v>0</v>
      </c>
      <c r="E99">
        <f>SUMIFS('disab.donors.recip.years'!F$2:F$103,'disab.donors.recip.years'!$A$2:$A$103,'Figure 5 - Disability donors'!$A99)</f>
        <v>9.8193900000000001E-2</v>
      </c>
      <c r="F99">
        <f>SUMIFS('disab.donors.recip.years'!G$2:G$103,'disab.donors.recip.years'!$A$2:$A$103,'Figure 5 - Disability donors'!$A99)</f>
        <v>2.4852799999999999</v>
      </c>
      <c r="G99">
        <f t="shared" si="1"/>
        <v>2.5834739</v>
      </c>
      <c r="I99" t="s">
        <v>95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101</v>
      </c>
      <c r="B100">
        <f>SUMIFS('disab.donors.recip.years'!C$2:C$103,'disab.donors.recip.years'!$A$2:$A$103,'Figure 5 - Disability donors'!$A100)</f>
        <v>0</v>
      </c>
      <c r="C100">
        <f>SUMIFS('disab.donors.recip.years'!D$2:D$103,'disab.donors.recip.years'!$A$2:$A$103,'Figure 5 - Disability donors'!$A100)</f>
        <v>0</v>
      </c>
      <c r="D100">
        <f>SUMIFS('disab.donors.recip.years'!E$2:E$103,'disab.donors.recip.years'!$A$2:$A$103,'Figure 5 - Disability donors'!$A100)</f>
        <v>0</v>
      </c>
      <c r="E100">
        <f>SUMIFS('disab.donors.recip.years'!F$2:F$103,'disab.donors.recip.years'!$A$2:$A$103,'Figure 5 - Disability donors'!$A100)</f>
        <v>0</v>
      </c>
      <c r="F100">
        <f>SUMIFS('disab.donors.recip.years'!G$2:G$103,'disab.donors.recip.years'!$A$2:$A$103,'Figure 5 - Disability donors'!$A100)</f>
        <v>0.73687000000000002</v>
      </c>
      <c r="G100">
        <f t="shared" si="1"/>
        <v>0.73687000000000002</v>
      </c>
      <c r="I100" t="s">
        <v>99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 t="s">
        <v>102</v>
      </c>
      <c r="B101">
        <f>SUMIFS('disab.donors.recip.years'!C$2:C$103,'disab.donors.recip.years'!$A$2:$A$103,'Figure 5 - Disability donors'!$A101)</f>
        <v>0</v>
      </c>
      <c r="C101">
        <f>SUMIFS('disab.donors.recip.years'!D$2:D$103,'disab.donors.recip.years'!$A$2:$A$103,'Figure 5 - Disability donors'!$A101)</f>
        <v>0</v>
      </c>
      <c r="D101">
        <f>SUMIFS('disab.donors.recip.years'!E$2:E$103,'disab.donors.recip.years'!$A$2:$A$103,'Figure 5 - Disability donors'!$A101)</f>
        <v>0</v>
      </c>
      <c r="E101">
        <f>SUMIFS('disab.donors.recip.years'!F$2:F$103,'disab.donors.recip.years'!$A$2:$A$103,'Figure 5 - Disability donors'!$A101)</f>
        <v>0</v>
      </c>
      <c r="F101">
        <f>SUMIFS('disab.donors.recip.years'!G$2:G$103,'disab.donors.recip.years'!$A$2:$A$103,'Figure 5 - Disability donors'!$A101)</f>
        <v>0</v>
      </c>
      <c r="G101">
        <f t="shared" si="1"/>
        <v>0</v>
      </c>
      <c r="I101" t="s">
        <v>102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 t="s">
        <v>103</v>
      </c>
      <c r="B102">
        <f>SUMIFS('disab.donors.recip.years'!C$2:C$103,'disab.donors.recip.years'!$A$2:$A$103,'Figure 5 - Disability donors'!$A102)</f>
        <v>7.3771399999999999E-3</v>
      </c>
      <c r="C102">
        <f>SUMIFS('disab.donors.recip.years'!D$2:D$103,'disab.donors.recip.years'!$A$2:$A$103,'Figure 5 - Disability donors'!$A102)</f>
        <v>0</v>
      </c>
      <c r="D102">
        <f>SUMIFS('disab.donors.recip.years'!E$2:E$103,'disab.donors.recip.years'!$A$2:$A$103,'Figure 5 - Disability donors'!$A102)</f>
        <v>0</v>
      </c>
      <c r="E102">
        <f>SUMIFS('disab.donors.recip.years'!F$2:F$103,'disab.donors.recip.years'!$A$2:$A$103,'Figure 5 - Disability donors'!$A102)</f>
        <v>3.8576499999999998E-3</v>
      </c>
      <c r="F102">
        <f>SUMIFS('disab.donors.recip.years'!G$2:G$103,'disab.donors.recip.years'!$A$2:$A$103,'Figure 5 - Disability donors'!$A102)</f>
        <v>1.601081E-2</v>
      </c>
      <c r="G102">
        <f t="shared" si="1"/>
        <v>2.7245600000000002E-2</v>
      </c>
      <c r="I102" t="s">
        <v>48</v>
      </c>
      <c r="J102">
        <v>5.3463900000000004</v>
      </c>
      <c r="K102">
        <v>0</v>
      </c>
      <c r="L102">
        <v>-0.22750000000000001</v>
      </c>
      <c r="M102">
        <v>0</v>
      </c>
      <c r="N102">
        <v>0</v>
      </c>
      <c r="O102">
        <v>5.1188900000000004</v>
      </c>
    </row>
  </sheetData>
  <autoFilter ref="I3:O3" xr:uid="{07CEE8E8-C179-4B2C-9742-0010BF9F9154}">
    <sortState xmlns:xlrd2="http://schemas.microsoft.com/office/spreadsheetml/2017/richdata2" ref="I4:O102">
      <sortCondition descending="1" ref="N3"/>
    </sortState>
  </autoFilter>
  <mergeCells count="1">
    <mergeCell ref="I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9E3A-1928-458F-BD69-9218B58FD8B8}">
  <dimension ref="A1:P29"/>
  <sheetViews>
    <sheetView tabSelected="1" workbookViewId="0">
      <selection activeCell="P10" sqref="P10"/>
    </sheetView>
  </sheetViews>
  <sheetFormatPr defaultRowHeight="15" x14ac:dyDescent="0.25"/>
  <cols>
    <col min="1" max="1" width="75.28515625" bestFit="1" customWidth="1"/>
    <col min="2" max="2" width="24.28515625" customWidth="1"/>
    <col min="10" max="10" width="29.85546875" bestFit="1" customWidth="1"/>
  </cols>
  <sheetData>
    <row r="1" spans="1:16" x14ac:dyDescent="0.25">
      <c r="A1" t="s">
        <v>148</v>
      </c>
    </row>
    <row r="3" spans="1:16" ht="15.75" thickBot="1" x14ac:dyDescent="0.3">
      <c r="A3" s="3" t="s">
        <v>108</v>
      </c>
      <c r="B3" s="3" t="s">
        <v>134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  <c r="J3" s="3" t="s">
        <v>134</v>
      </c>
      <c r="K3" s="3">
        <v>2015</v>
      </c>
      <c r="L3" s="3">
        <v>2016</v>
      </c>
      <c r="M3" s="3">
        <v>2017</v>
      </c>
      <c r="N3" s="3">
        <v>2018</v>
      </c>
      <c r="O3" s="3">
        <v>2019</v>
      </c>
    </row>
    <row r="4" spans="1:16" x14ac:dyDescent="0.25">
      <c r="C4">
        <f>SUMIFS('disab.channels.recip.years'!C$2:C$48,'disab.channels.recip.years'!$A$2:$A$48,"")</f>
        <v>7.3771399999999999E-3</v>
      </c>
      <c r="D4">
        <f>SUMIFS('disab.channels.recip.years'!D$2:D$48,'disab.channels.recip.years'!$A$2:$A$48,"")</f>
        <v>4.4709699999999998E-2</v>
      </c>
      <c r="E4">
        <f>SUMIFS('disab.channels.recip.years'!E$2:E$48,'disab.channels.recip.years'!$A$2:$A$48,"")</f>
        <v>2.7048496000000002E-2</v>
      </c>
      <c r="F4">
        <f>SUMIFS('disab.channels.recip.years'!F$2:F$48,'disab.channels.recip.years'!$A$2:$A$48,"")</f>
        <v>3.8576499999999998E-3</v>
      </c>
      <c r="G4">
        <f>SUMIFS('disab.channels.recip.years'!G$2:G$48,'disab.channels.recip.years'!$A$2:$A$48,"")</f>
        <v>3.3538102E-2</v>
      </c>
      <c r="J4" t="s">
        <v>135</v>
      </c>
      <c r="K4" s="4">
        <f>SUMIFS(C$4:C$29,$B$4:$B$29,$J4)/SUM(C$5:C$29)</f>
        <v>0.44292170504844713</v>
      </c>
      <c r="L4" s="4">
        <f t="shared" ref="L4:O10" si="0">SUMIFS(D$4:D$29,$B$4:$B$29,$J4)/SUM(D$5:D$29)</f>
        <v>0.45098042714821129</v>
      </c>
      <c r="M4" s="4">
        <f t="shared" si="0"/>
        <v>0.25060083382526577</v>
      </c>
      <c r="N4" s="4">
        <f t="shared" si="0"/>
        <v>0.24472125210795068</v>
      </c>
      <c r="O4" s="4">
        <f t="shared" si="0"/>
        <v>0.39983164992044989</v>
      </c>
    </row>
    <row r="5" spans="1:16" x14ac:dyDescent="0.25">
      <c r="A5" t="s">
        <v>109</v>
      </c>
      <c r="B5" t="s">
        <v>137</v>
      </c>
      <c r="C5">
        <f>SUMIFS('disab.channels.recip.years'!C$2:C$48,'disab.channels.recip.years'!$A$2:$A$48,$A5)</f>
        <v>5.0981975999999998</v>
      </c>
      <c r="D5">
        <f>SUMIFS('disab.channels.recip.years'!D$2:D$48,'disab.channels.recip.years'!$A$2:$A$48,$A5)</f>
        <v>1.83033701</v>
      </c>
      <c r="E5">
        <f>SUMIFS('disab.channels.recip.years'!E$2:E$48,'disab.channels.recip.years'!$A$2:$A$48,$A5)</f>
        <v>3.3504408100000003</v>
      </c>
      <c r="F5">
        <f>SUMIFS('disab.channels.recip.years'!F$2:F$48,'disab.channels.recip.years'!$A$2:$A$48,$A5)</f>
        <v>4.7358513899999997</v>
      </c>
      <c r="G5">
        <f>SUMIFS('disab.channels.recip.years'!G$2:G$48,'disab.channels.recip.years'!$A$2:$A$48,$A5)</f>
        <v>5.0041471199999998</v>
      </c>
      <c r="J5" t="s">
        <v>136</v>
      </c>
      <c r="K5" s="4">
        <f t="shared" ref="K5:K10" si="1">SUMIFS(C$4:C$29,$B$4:$B$29,$J5)/SUM(C$5:C$29)</f>
        <v>0.34489945449281589</v>
      </c>
      <c r="L5" s="4">
        <f t="shared" si="0"/>
        <v>0.21893047319821055</v>
      </c>
      <c r="M5" s="4">
        <f t="shared" si="0"/>
        <v>0.34976988963995143</v>
      </c>
      <c r="N5" s="4">
        <f t="shared" si="0"/>
        <v>0.41029989503211545</v>
      </c>
      <c r="O5" s="4">
        <f t="shared" si="0"/>
        <v>0.39164725157338698</v>
      </c>
    </row>
    <row r="6" spans="1:16" x14ac:dyDescent="0.25">
      <c r="A6" t="s">
        <v>110</v>
      </c>
      <c r="B6" t="s">
        <v>139</v>
      </c>
      <c r="C6">
        <f>SUMIFS('disab.channels.recip.years'!C$2:C$48,'disab.channels.recip.years'!$A$2:$A$48,$A6)</f>
        <v>1.7229923</v>
      </c>
      <c r="D6">
        <f>SUMIFS('disab.channels.recip.years'!D$2:D$48,'disab.channels.recip.years'!$A$2:$A$48,$A6)</f>
        <v>6.1037821499999998</v>
      </c>
      <c r="E6">
        <f>SUMIFS('disab.channels.recip.years'!E$2:E$48,'disab.channels.recip.years'!$A$2:$A$48,$A6)</f>
        <v>1.8349489379999999</v>
      </c>
      <c r="F6">
        <f>SUMIFS('disab.channels.recip.years'!F$2:F$48,'disab.channels.recip.years'!$A$2:$A$48,$A6)</f>
        <v>5.2718555879999993</v>
      </c>
      <c r="G6">
        <f>SUMIFS('disab.channels.recip.years'!G$2:G$48,'disab.channels.recip.years'!$A$2:$A$48,$A6)</f>
        <v>5.962230108</v>
      </c>
      <c r="J6" t="s">
        <v>137</v>
      </c>
      <c r="K6" s="4">
        <f t="shared" si="1"/>
        <v>4.5015444863752224E-2</v>
      </c>
      <c r="L6" s="4">
        <f t="shared" si="0"/>
        <v>1.4241681862039491E-2</v>
      </c>
      <c r="M6" s="4">
        <f t="shared" si="0"/>
        <v>1.6125299199906309E-2</v>
      </c>
      <c r="N6" s="4">
        <f t="shared" si="0"/>
        <v>2.331457386518436E-2</v>
      </c>
      <c r="O6" s="4">
        <f t="shared" si="0"/>
        <v>1.9603772244683099E-2</v>
      </c>
    </row>
    <row r="7" spans="1:16" x14ac:dyDescent="0.25">
      <c r="A7" t="s">
        <v>111</v>
      </c>
      <c r="B7" t="s">
        <v>136</v>
      </c>
      <c r="C7">
        <f>SUMIFS('disab.channels.recip.years'!C$2:C$48,'disab.channels.recip.years'!$A$2:$A$48,$A7)</f>
        <v>39.061383853000002</v>
      </c>
      <c r="D7">
        <f>SUMIFS('disab.channels.recip.years'!D$2:D$48,'disab.channels.recip.years'!$A$2:$A$48,$A7)</f>
        <v>28.136883803</v>
      </c>
      <c r="E7">
        <f>SUMIFS('disab.channels.recip.years'!E$2:E$48,'disab.channels.recip.years'!$A$2:$A$48,$A7)</f>
        <v>72.673585639000009</v>
      </c>
      <c r="F7">
        <f>SUMIFS('disab.channels.recip.years'!F$2:F$48,'disab.channels.recip.years'!$A$2:$A$48,$A7)</f>
        <v>83.343548951000002</v>
      </c>
      <c r="G7">
        <f>SUMIFS('disab.channels.recip.years'!G$2:G$48,'disab.channels.recip.years'!$A$2:$A$48,$A7)</f>
        <v>99.973639846199987</v>
      </c>
      <c r="J7" t="s">
        <v>138</v>
      </c>
      <c r="K7" s="4">
        <f t="shared" si="1"/>
        <v>1.7823685800617802E-3</v>
      </c>
      <c r="L7" s="4">
        <f t="shared" si="0"/>
        <v>1.9206608446031706E-3</v>
      </c>
      <c r="M7" s="4">
        <f t="shared" si="0"/>
        <v>2.2023729781452103E-2</v>
      </c>
      <c r="N7" s="4">
        <f t="shared" si="0"/>
        <v>5.4901242951488805E-4</v>
      </c>
      <c r="O7" s="4">
        <f t="shared" si="0"/>
        <v>1.7093289510031076E-3</v>
      </c>
    </row>
    <row r="8" spans="1:16" x14ac:dyDescent="0.25">
      <c r="A8" t="s">
        <v>112</v>
      </c>
      <c r="B8" t="s">
        <v>141</v>
      </c>
      <c r="C8">
        <f>SUMIFS('disab.channels.recip.years'!C$2:C$48,'disab.channels.recip.years'!$A$2:$A$48,$A8)</f>
        <v>0</v>
      </c>
      <c r="D8">
        <f>SUMIFS('disab.channels.recip.years'!D$2:D$48,'disab.channels.recip.years'!$A$2:$A$48,$A8)</f>
        <v>0</v>
      </c>
      <c r="E8">
        <f>SUMIFS('disab.channels.recip.years'!E$2:E$48,'disab.channels.recip.years'!$A$2:$A$48,$A8)</f>
        <v>0</v>
      </c>
      <c r="F8">
        <f>SUMIFS('disab.channels.recip.years'!F$2:F$48,'disab.channels.recip.years'!$A$2:$A$48,$A8)</f>
        <v>0</v>
      </c>
      <c r="G8">
        <f>SUMIFS('disab.channels.recip.years'!G$2:G$48,'disab.channels.recip.years'!$A$2:$A$48,$A8)</f>
        <v>0</v>
      </c>
      <c r="J8" t="s">
        <v>139</v>
      </c>
      <c r="K8" s="4">
        <f t="shared" si="1"/>
        <v>1.521346777169242E-2</v>
      </c>
      <c r="L8" s="4">
        <f t="shared" si="0"/>
        <v>4.7492960619036712E-2</v>
      </c>
      <c r="M8" s="4">
        <f t="shared" si="0"/>
        <v>8.8314052746391696E-3</v>
      </c>
      <c r="N8" s="4">
        <f t="shared" si="0"/>
        <v>2.595331998224102E-2</v>
      </c>
      <c r="O8" s="4">
        <f t="shared" si="0"/>
        <v>2.3357067309328891E-2</v>
      </c>
    </row>
    <row r="9" spans="1:16" x14ac:dyDescent="0.25">
      <c r="A9" t="s">
        <v>113</v>
      </c>
      <c r="B9" t="s">
        <v>135</v>
      </c>
      <c r="C9">
        <f>SUMIFS('disab.channels.recip.years'!C$2:C$48,'disab.channels.recip.years'!$A$2:$A$48,$A9)</f>
        <v>6.2020806999999998</v>
      </c>
      <c r="D9">
        <f>SUMIFS('disab.channels.recip.years'!D$2:D$48,'disab.channels.recip.years'!$A$2:$A$48,$A9)</f>
        <v>7.6401324000000006</v>
      </c>
      <c r="E9">
        <f>SUMIFS('disab.channels.recip.years'!E$2:E$48,'disab.channels.recip.years'!$A$2:$A$48,$A9)</f>
        <v>7.0457010900000006</v>
      </c>
      <c r="F9">
        <f>SUMIFS('disab.channels.recip.years'!F$2:F$48,'disab.channels.recip.years'!$A$2:$A$48,$A9)</f>
        <v>17.487399780000001</v>
      </c>
      <c r="G9">
        <f>SUMIFS('disab.channels.recip.years'!G$2:G$48,'disab.channels.recip.years'!$A$2:$A$48,$A9)</f>
        <v>22.696938400000001</v>
      </c>
      <c r="J9" t="s">
        <v>140</v>
      </c>
      <c r="K9" s="4">
        <f t="shared" si="1"/>
        <v>4.7852937046920674E-2</v>
      </c>
      <c r="L9" s="4">
        <f t="shared" si="0"/>
        <v>0.11157392934969934</v>
      </c>
      <c r="M9" s="4">
        <f t="shared" si="0"/>
        <v>8.8931263156308074E-2</v>
      </c>
      <c r="N9" s="4">
        <f t="shared" si="0"/>
        <v>0.14228457097605335</v>
      </c>
      <c r="O9" s="4">
        <f t="shared" si="0"/>
        <v>4.2114965458684997E-2</v>
      </c>
      <c r="P9" s="15">
        <f>O9-'Figure 3 - Channels'!O9</f>
        <v>-0.45943865794540029</v>
      </c>
    </row>
    <row r="10" spans="1:16" x14ac:dyDescent="0.25">
      <c r="A10" t="s">
        <v>114</v>
      </c>
      <c r="B10" t="s">
        <v>135</v>
      </c>
      <c r="C10">
        <f>SUMIFS('disab.channels.recip.years'!C$2:C$48,'disab.channels.recip.years'!$A$2:$A$48,$A10)</f>
        <v>0</v>
      </c>
      <c r="D10">
        <f>SUMIFS('disab.channels.recip.years'!D$2:D$48,'disab.channels.recip.years'!$A$2:$A$48,$A10)</f>
        <v>0</v>
      </c>
      <c r="E10">
        <f>SUMIFS('disab.channels.recip.years'!E$2:E$48,'disab.channels.recip.years'!$A$2:$A$48,$A10)</f>
        <v>0</v>
      </c>
      <c r="F10">
        <f>SUMIFS('disab.channels.recip.years'!F$2:F$48,'disab.channels.recip.years'!$A$2:$A$48,$A10)</f>
        <v>0</v>
      </c>
      <c r="G10">
        <f>SUMIFS('disab.channels.recip.years'!G$2:G$48,'disab.channels.recip.years'!$A$2:$A$48,$A10)</f>
        <v>0</v>
      </c>
      <c r="J10" t="s">
        <v>141</v>
      </c>
      <c r="K10" s="4">
        <f t="shared" si="1"/>
        <v>0.10231462219631</v>
      </c>
      <c r="L10" s="4">
        <f t="shared" si="0"/>
        <v>0.15485986697819948</v>
      </c>
      <c r="M10" s="4">
        <f t="shared" si="0"/>
        <v>0.26371757912247723</v>
      </c>
      <c r="N10" s="4">
        <f t="shared" si="0"/>
        <v>0.15287737560694015</v>
      </c>
      <c r="O10" s="4">
        <f t="shared" si="0"/>
        <v>0.12173596454246298</v>
      </c>
    </row>
    <row r="11" spans="1:16" x14ac:dyDescent="0.25">
      <c r="A11" t="s">
        <v>115</v>
      </c>
      <c r="B11" t="s">
        <v>135</v>
      </c>
      <c r="C11">
        <f>SUMIFS('disab.channels.recip.years'!C$2:C$48,'disab.channels.recip.years'!$A$2:$A$48,$A11)</f>
        <v>0</v>
      </c>
      <c r="D11">
        <f>SUMIFS('disab.channels.recip.years'!D$2:D$48,'disab.channels.recip.years'!$A$2:$A$48,$A11)</f>
        <v>0</v>
      </c>
      <c r="E11">
        <f>SUMIFS('disab.channels.recip.years'!E$2:E$48,'disab.channels.recip.years'!$A$2:$A$48,$A11)</f>
        <v>0</v>
      </c>
      <c r="F11">
        <f>SUMIFS('disab.channels.recip.years'!F$2:F$48,'disab.channels.recip.years'!$A$2:$A$48,$A11)</f>
        <v>0</v>
      </c>
      <c r="G11">
        <f>SUMIFS('disab.channels.recip.years'!G$2:G$48,'disab.channels.recip.years'!$A$2:$A$48,$A11)</f>
        <v>0.20683000000000001</v>
      </c>
    </row>
    <row r="12" spans="1:16" x14ac:dyDescent="0.25">
      <c r="A12" t="s">
        <v>116</v>
      </c>
      <c r="B12" t="s">
        <v>138</v>
      </c>
      <c r="C12">
        <f>SUMIFS('disab.channels.recip.years'!C$2:C$48,'disab.channels.recip.years'!$A$2:$A$48,$A12)</f>
        <v>0.20186110000000002</v>
      </c>
      <c r="D12">
        <f>SUMIFS('disab.channels.recip.years'!D$2:D$48,'disab.channels.recip.years'!$A$2:$A$48,$A12)</f>
        <v>0.24684280000000003</v>
      </c>
      <c r="E12">
        <f>SUMIFS('disab.channels.recip.years'!E$2:E$48,'disab.channels.recip.years'!$A$2:$A$48,$A12)</f>
        <v>4.5759897</v>
      </c>
      <c r="F12">
        <f>SUMIFS('disab.channels.recip.years'!F$2:F$48,'disab.channels.recip.years'!$A$2:$A$48,$A12)</f>
        <v>0.11151999999999999</v>
      </c>
      <c r="G12">
        <f>SUMIFS('disab.channels.recip.years'!G$2:G$48,'disab.channels.recip.years'!$A$2:$A$48,$A12)</f>
        <v>0.43633100000000002</v>
      </c>
    </row>
    <row r="13" spans="1:16" x14ac:dyDescent="0.25">
      <c r="A13" t="s">
        <v>117</v>
      </c>
      <c r="B13" t="s">
        <v>141</v>
      </c>
      <c r="C13">
        <f>SUMIFS('disab.channels.recip.years'!C$2:C$48,'disab.channels.recip.years'!$A$2:$A$48,$A13)</f>
        <v>0</v>
      </c>
      <c r="D13">
        <f>SUMIFS('disab.channels.recip.years'!D$2:D$48,'disab.channels.recip.years'!$A$2:$A$48,$A13)</f>
        <v>0</v>
      </c>
      <c r="E13">
        <f>SUMIFS('disab.channels.recip.years'!E$2:E$48,'disab.channels.recip.years'!$A$2:$A$48,$A13)</f>
        <v>0</v>
      </c>
      <c r="F13">
        <f>SUMIFS('disab.channels.recip.years'!F$2:F$48,'disab.channels.recip.years'!$A$2:$A$48,$A13)</f>
        <v>0</v>
      </c>
      <c r="G13">
        <f>SUMIFS('disab.channels.recip.years'!G$2:G$48,'disab.channels.recip.years'!$A$2:$A$48,$A13)</f>
        <v>0.73687000000000002</v>
      </c>
    </row>
    <row r="14" spans="1:16" x14ac:dyDescent="0.25">
      <c r="A14" t="s">
        <v>118</v>
      </c>
      <c r="B14" t="s">
        <v>141</v>
      </c>
      <c r="C14">
        <f>SUMIFS('disab.channels.recip.years'!C$2:C$48,'disab.channels.recip.years'!$A$2:$A$48,$A14)</f>
        <v>10.522736119999999</v>
      </c>
      <c r="D14">
        <f>SUMIFS('disab.channels.recip.years'!D$2:D$48,'disab.channels.recip.years'!$A$2:$A$48,$A14)</f>
        <v>2.8464887100000005</v>
      </c>
      <c r="E14">
        <f>SUMIFS('disab.channels.recip.years'!E$2:E$48,'disab.channels.recip.years'!$A$2:$A$48,$A14)</f>
        <v>2.53741E-2</v>
      </c>
      <c r="F14">
        <f>SUMIFS('disab.channels.recip.years'!F$2:F$48,'disab.channels.recip.years'!$A$2:$A$48,$A14)</f>
        <v>0</v>
      </c>
      <c r="G14">
        <f>SUMIFS('disab.channels.recip.years'!G$2:G$48,'disab.channels.recip.years'!$A$2:$A$48,$A14)</f>
        <v>0.20733661</v>
      </c>
    </row>
    <row r="15" spans="1:16" x14ac:dyDescent="0.25">
      <c r="A15" t="s">
        <v>119</v>
      </c>
      <c r="B15" t="s">
        <v>135</v>
      </c>
      <c r="C15">
        <f>SUMIFS('disab.channels.recip.years'!C$2:C$48,'disab.channels.recip.years'!$A$2:$A$48,$A15)</f>
        <v>0</v>
      </c>
      <c r="D15">
        <f>SUMIFS('disab.channels.recip.years'!D$2:D$48,'disab.channels.recip.years'!$A$2:$A$48,$A15)</f>
        <v>0.360323</v>
      </c>
      <c r="E15">
        <f>SUMIFS('disab.channels.recip.years'!E$2:E$48,'disab.channels.recip.years'!$A$2:$A$48,$A15)</f>
        <v>2.8646119999999997</v>
      </c>
      <c r="F15">
        <f>SUMIFS('disab.channels.recip.years'!F$2:F$48,'disab.channels.recip.years'!$A$2:$A$48,$A15)</f>
        <v>7.8558839999999996</v>
      </c>
      <c r="G15">
        <f>SUMIFS('disab.channels.recip.years'!G$2:G$48,'disab.channels.recip.years'!$A$2:$A$48,$A15)</f>
        <v>2.7699793800000001</v>
      </c>
    </row>
    <row r="16" spans="1:16" x14ac:dyDescent="0.25">
      <c r="A16" t="s">
        <v>120</v>
      </c>
      <c r="B16" t="s">
        <v>141</v>
      </c>
      <c r="C16">
        <f>SUMIFS('disab.channels.recip.years'!C$2:C$48,'disab.channels.recip.years'!$A$2:$A$48,$A16)</f>
        <v>2.8181899999999999E-2</v>
      </c>
      <c r="D16">
        <f>SUMIFS('disab.channels.recip.years'!D$2:D$48,'disab.channels.recip.years'!$A$2:$A$48,$A16)</f>
        <v>0</v>
      </c>
      <c r="E16">
        <f>SUMIFS('disab.channels.recip.years'!E$2:E$48,'disab.channels.recip.years'!$A$2:$A$48,$A16)</f>
        <v>0</v>
      </c>
      <c r="F16">
        <f>SUMIFS('disab.channels.recip.years'!F$2:F$48,'disab.channels.recip.years'!$A$2:$A$48,$A16)</f>
        <v>0</v>
      </c>
      <c r="G16">
        <f>SUMIFS('disab.channels.recip.years'!G$2:G$48,'disab.channels.recip.years'!$A$2:$A$48,$A16)</f>
        <v>0</v>
      </c>
    </row>
    <row r="17" spans="1:7" x14ac:dyDescent="0.25">
      <c r="A17" t="s">
        <v>121</v>
      </c>
      <c r="B17" t="s">
        <v>141</v>
      </c>
      <c r="C17">
        <f>SUMIFS('disab.channels.recip.years'!C$2:C$48,'disab.channels.recip.years'!$A$2:$A$48,$A17)</f>
        <v>0</v>
      </c>
      <c r="D17">
        <f>SUMIFS('disab.channels.recip.years'!D$2:D$48,'disab.channels.recip.years'!$A$2:$A$48,$A17)</f>
        <v>0</v>
      </c>
      <c r="E17">
        <f>SUMIFS('disab.channels.recip.years'!E$2:E$48,'disab.channels.recip.years'!$A$2:$A$48,$A17)</f>
        <v>0</v>
      </c>
      <c r="F17">
        <f>SUMIFS('disab.channels.recip.years'!F$2:F$48,'disab.channels.recip.years'!$A$2:$A$48,$A17)</f>
        <v>0</v>
      </c>
      <c r="G17">
        <f>SUMIFS('disab.channels.recip.years'!G$2:G$48,'disab.channels.recip.years'!$A$2:$A$48,$A17)</f>
        <v>0</v>
      </c>
    </row>
    <row r="18" spans="1:7" x14ac:dyDescent="0.25">
      <c r="A18" t="s">
        <v>122</v>
      </c>
      <c r="B18" t="s">
        <v>141</v>
      </c>
      <c r="C18">
        <f>SUMIFS('disab.channels.recip.years'!C$2:C$48,'disab.channels.recip.years'!$A$2:$A$48,$A18)</f>
        <v>0</v>
      </c>
      <c r="D18">
        <f>SUMIFS('disab.channels.recip.years'!D$2:D$48,'disab.channels.recip.years'!$A$2:$A$48,$A18)</f>
        <v>10.641869420000001</v>
      </c>
      <c r="E18">
        <f>SUMIFS('disab.channels.recip.years'!E$2:E$48,'disab.channels.recip.years'!$A$2:$A$48,$A18)</f>
        <v>27.715710399999999</v>
      </c>
      <c r="F18">
        <f>SUMIFS('disab.channels.recip.years'!F$2:F$48,'disab.channels.recip.years'!$A$2:$A$48,$A18)</f>
        <v>22.401461040000001</v>
      </c>
      <c r="G18">
        <f>SUMIFS('disab.channels.recip.years'!G$2:G$48,'disab.channels.recip.years'!$A$2:$A$48,$A18)</f>
        <v>22.212553159999999</v>
      </c>
    </row>
    <row r="19" spans="1:7" x14ac:dyDescent="0.25">
      <c r="A19" t="s">
        <v>123</v>
      </c>
      <c r="B19" t="s">
        <v>141</v>
      </c>
      <c r="C19">
        <f>SUMIFS('disab.channels.recip.years'!C$2:C$48,'disab.channels.recip.years'!$A$2:$A$48,$A19)</f>
        <v>0</v>
      </c>
      <c r="D19">
        <f>SUMIFS('disab.channels.recip.years'!D$2:D$48,'disab.channels.recip.years'!$A$2:$A$48,$A19)</f>
        <v>5.4768979</v>
      </c>
      <c r="E19">
        <f>SUMIFS('disab.channels.recip.years'!E$2:E$48,'disab.channels.recip.years'!$A$2:$A$48,$A19)</f>
        <v>22.807459299999998</v>
      </c>
      <c r="F19">
        <f>SUMIFS('disab.channels.recip.years'!F$2:F$48,'disab.channels.recip.years'!$A$2:$A$48,$A19)</f>
        <v>6.1005929999999999</v>
      </c>
      <c r="G19">
        <f>SUMIFS('disab.channels.recip.years'!G$2:G$48,'disab.channels.recip.years'!$A$2:$A$48,$A19)</f>
        <v>2.5147271400000002</v>
      </c>
    </row>
    <row r="20" spans="1:7" x14ac:dyDescent="0.25">
      <c r="A20" t="s">
        <v>124</v>
      </c>
      <c r="B20" t="s">
        <v>141</v>
      </c>
      <c r="C20">
        <f>SUMIFS('disab.channels.recip.years'!C$2:C$48,'disab.channels.recip.years'!$A$2:$A$48,$A20)</f>
        <v>0</v>
      </c>
      <c r="D20">
        <f>SUMIFS('disab.channels.recip.years'!D$2:D$48,'disab.channels.recip.years'!$A$2:$A$48,$A20)</f>
        <v>0</v>
      </c>
      <c r="E20">
        <f>SUMIFS('disab.channels.recip.years'!E$2:E$48,'disab.channels.recip.years'!$A$2:$A$48,$A20)</f>
        <v>0</v>
      </c>
      <c r="F20">
        <f>SUMIFS('disab.channels.recip.years'!F$2:F$48,'disab.channels.recip.years'!$A$2:$A$48,$A20)</f>
        <v>0</v>
      </c>
      <c r="G20">
        <f>SUMIFS('disab.channels.recip.years'!G$2:G$48,'disab.channels.recip.years'!$A$2:$A$48,$A20)</f>
        <v>0</v>
      </c>
    </row>
    <row r="21" spans="1:7" x14ac:dyDescent="0.25">
      <c r="A21" t="s">
        <v>125</v>
      </c>
      <c r="B21" t="s">
        <v>141</v>
      </c>
      <c r="C21">
        <f>SUMIFS('disab.channels.recip.years'!C$2:C$48,'disab.channels.recip.years'!$A$2:$A$48,$A21)</f>
        <v>0</v>
      </c>
      <c r="D21">
        <f>SUMIFS('disab.channels.recip.years'!D$2:D$48,'disab.channels.recip.years'!$A$2:$A$48,$A21)</f>
        <v>0</v>
      </c>
      <c r="E21">
        <f>SUMIFS('disab.channels.recip.years'!E$2:E$48,'disab.channels.recip.years'!$A$2:$A$48,$A21)</f>
        <v>0</v>
      </c>
      <c r="F21">
        <f>SUMIFS('disab.channels.recip.years'!F$2:F$48,'disab.channels.recip.years'!$A$2:$A$48,$A21)</f>
        <v>0</v>
      </c>
      <c r="G21">
        <f>SUMIFS('disab.channels.recip.years'!G$2:G$48,'disab.channels.recip.years'!$A$2:$A$48,$A21)</f>
        <v>0</v>
      </c>
    </row>
    <row r="22" spans="1:7" x14ac:dyDescent="0.25">
      <c r="A22" t="s">
        <v>126</v>
      </c>
      <c r="B22" t="s">
        <v>141</v>
      </c>
      <c r="C22">
        <f>SUMIFS('disab.channels.recip.years'!C$2:C$48,'disab.channels.recip.years'!$A$2:$A$48,$A22)</f>
        <v>0</v>
      </c>
      <c r="D22">
        <f>SUMIFS('disab.channels.recip.years'!D$2:D$48,'disab.channels.recip.years'!$A$2:$A$48,$A22)</f>
        <v>0</v>
      </c>
      <c r="E22">
        <f>SUMIFS('disab.channels.recip.years'!E$2:E$48,'disab.channels.recip.years'!$A$2:$A$48,$A22)</f>
        <v>8.5766099999999998E-2</v>
      </c>
      <c r="F22">
        <f>SUMIFS('disab.channels.recip.years'!F$2:F$48,'disab.channels.recip.years'!$A$2:$A$48,$A22)</f>
        <v>0</v>
      </c>
      <c r="G22">
        <f>SUMIFS('disab.channels.recip.years'!G$2:G$48,'disab.channels.recip.years'!$A$2:$A$48,$A22)</f>
        <v>0.350026</v>
      </c>
    </row>
    <row r="23" spans="1:7" x14ac:dyDescent="0.25">
      <c r="A23" t="s">
        <v>127</v>
      </c>
      <c r="B23" t="s">
        <v>140</v>
      </c>
      <c r="C23">
        <f>SUMIFS('disab.channels.recip.years'!C$2:C$48,'disab.channels.recip.years'!$A$2:$A$48,$A23)</f>
        <v>5.4195561000000003</v>
      </c>
      <c r="D23">
        <f>SUMIFS('disab.channels.recip.years'!D$2:D$48,'disab.channels.recip.years'!$A$2:$A$48,$A23)</f>
        <v>14.339450510000001</v>
      </c>
      <c r="E23">
        <f>SUMIFS('disab.channels.recip.years'!E$2:E$48,'disab.channels.recip.years'!$A$2:$A$48,$A23)</f>
        <v>18.477730531999999</v>
      </c>
      <c r="F23">
        <f>SUMIFS('disab.channels.recip.years'!F$2:F$48,'disab.channels.recip.years'!$A$2:$A$48,$A23)</f>
        <v>28.902032999999999</v>
      </c>
      <c r="G23">
        <f>SUMIFS('disab.channels.recip.years'!G$2:G$48,'disab.channels.recip.years'!$A$2:$A$48,$A23)</f>
        <v>10.7504556</v>
      </c>
    </row>
    <row r="24" spans="1:7" x14ac:dyDescent="0.25">
      <c r="A24" t="s">
        <v>128</v>
      </c>
      <c r="B24" t="s">
        <v>135</v>
      </c>
      <c r="C24">
        <f>SUMIFS('disab.channels.recip.years'!C$2:C$48,'disab.channels.recip.years'!$A$2:$A$48,$A24)</f>
        <v>0</v>
      </c>
      <c r="D24">
        <f>SUMIFS('disab.channels.recip.years'!D$2:D$48,'disab.channels.recip.years'!$A$2:$A$48,$A24)</f>
        <v>0</v>
      </c>
      <c r="E24">
        <f>SUMIFS('disab.channels.recip.years'!E$2:E$48,'disab.channels.recip.years'!$A$2:$A$48,$A24)</f>
        <v>0</v>
      </c>
      <c r="F24">
        <f>SUMIFS('disab.channels.recip.years'!F$2:F$48,'disab.channels.recip.years'!$A$2:$A$48,$A24)</f>
        <v>0</v>
      </c>
      <c r="G24">
        <f>SUMIFS('disab.channels.recip.years'!G$2:G$48,'disab.channels.recip.years'!$A$2:$A$48,$A24)</f>
        <v>0</v>
      </c>
    </row>
    <row r="25" spans="1:7" x14ac:dyDescent="0.25">
      <c r="A25" t="s">
        <v>129</v>
      </c>
      <c r="B25" t="s">
        <v>141</v>
      </c>
      <c r="C25">
        <f>SUMIFS('disab.channels.recip.years'!C$2:C$48,'disab.channels.recip.years'!$A$2:$A$48,$A25)</f>
        <v>0</v>
      </c>
      <c r="D25">
        <f>SUMIFS('disab.channels.recip.years'!D$2:D$48,'disab.channels.recip.years'!$A$2:$A$48,$A25)</f>
        <v>0</v>
      </c>
      <c r="E25">
        <f>SUMIFS('disab.channels.recip.years'!E$2:E$48,'disab.channels.recip.years'!$A$2:$A$48,$A25)</f>
        <v>0.77447599999999994</v>
      </c>
      <c r="F25">
        <f>SUMIFS('disab.channels.recip.years'!F$2:F$48,'disab.channels.recip.years'!$A$2:$A$48,$A25)</f>
        <v>0</v>
      </c>
      <c r="G25">
        <f>SUMIFS('disab.channels.recip.years'!G$2:G$48,'disab.channels.recip.years'!$A$2:$A$48,$A25)</f>
        <v>5.7256800000000004E-3</v>
      </c>
    </row>
    <row r="26" spans="1:7" x14ac:dyDescent="0.25">
      <c r="A26" t="s">
        <v>130</v>
      </c>
      <c r="B26" t="s">
        <v>135</v>
      </c>
      <c r="C26">
        <f>SUMIFS('disab.channels.recip.years'!C$2:C$48,'disab.channels.recip.years'!$A$2:$A$48,$A26)</f>
        <v>30.450355199999997</v>
      </c>
      <c r="D26">
        <f>SUMIFS('disab.channels.recip.years'!D$2:D$48,'disab.channels.recip.years'!$A$2:$A$48,$A26)</f>
        <v>45.195574239999999</v>
      </c>
      <c r="E26">
        <f>SUMIFS('disab.channels.recip.years'!E$2:E$48,'disab.channels.recip.years'!$A$2:$A$48,$A26)</f>
        <v>38.311823349999997</v>
      </c>
      <c r="F26">
        <f>SUMIFS('disab.channels.recip.years'!F$2:F$48,'disab.channels.recip.years'!$A$2:$A$48,$A26)</f>
        <v>21.031875302</v>
      </c>
      <c r="G26">
        <f>SUMIFS('disab.channels.recip.years'!G$2:G$48,'disab.channels.recip.years'!$A$2:$A$48,$A26)</f>
        <v>75.735710417999996</v>
      </c>
    </row>
    <row r="27" spans="1:7" x14ac:dyDescent="0.25">
      <c r="A27" t="s">
        <v>131</v>
      </c>
      <c r="B27" t="s">
        <v>141</v>
      </c>
      <c r="C27">
        <f>SUMIFS('disab.channels.recip.years'!C$2:C$48,'disab.channels.recip.years'!$A$2:$A$48,$A27)</f>
        <v>1.03666404</v>
      </c>
      <c r="D27">
        <f>SUMIFS('disab.channels.recip.years'!D$2:D$48,'disab.channels.recip.years'!$A$2:$A$48,$A27)</f>
        <v>0.93729119999999999</v>
      </c>
      <c r="E27">
        <f>SUMIFS('disab.channels.recip.years'!E$2:E$48,'disab.channels.recip.years'!$A$2:$A$48,$A27)</f>
        <v>3.3852448000000002</v>
      </c>
      <c r="F27">
        <f>SUMIFS('disab.channels.recip.years'!F$2:F$48,'disab.channels.recip.years'!$A$2:$A$48,$A27)</f>
        <v>2.5516781000000002</v>
      </c>
      <c r="G27">
        <f>SUMIFS('disab.channels.recip.years'!G$2:G$48,'disab.channels.recip.years'!$A$2:$A$48,$A27)</f>
        <v>5.0476315300000003</v>
      </c>
    </row>
    <row r="28" spans="1:7" x14ac:dyDescent="0.25">
      <c r="A28" t="s">
        <v>132</v>
      </c>
      <c r="B28" t="s">
        <v>135</v>
      </c>
      <c r="C28">
        <f>SUMIFS('disab.channels.recip.years'!C$2:C$48,'disab.channels.recip.years'!$A$2:$A$48,$A28)</f>
        <v>13.510400000000001</v>
      </c>
      <c r="D28">
        <f>SUMIFS('disab.channels.recip.years'!D$2:D$48,'disab.channels.recip.years'!$A$2:$A$48,$A28)</f>
        <v>4.7638499999999997</v>
      </c>
      <c r="E28">
        <f>SUMIFS('disab.channels.recip.years'!E$2:E$48,'disab.channels.recip.years'!$A$2:$A$48,$A28)</f>
        <v>3.8465569999999998</v>
      </c>
      <c r="F28">
        <f>SUMIFS('disab.channels.recip.years'!F$2:F$48,'disab.channels.recip.years'!$A$2:$A$48,$A28)</f>
        <v>3.33467</v>
      </c>
      <c r="G28">
        <f>SUMIFS('disab.channels.recip.years'!G$2:G$48,'disab.channels.recip.years'!$A$2:$A$48,$A28)</f>
        <v>0.65336799999999995</v>
      </c>
    </row>
    <row r="29" spans="1:7" x14ac:dyDescent="0.25">
      <c r="A29" t="s">
        <v>133</v>
      </c>
      <c r="B29" t="s">
        <v>135</v>
      </c>
      <c r="C29">
        <f>SUMIFS('disab.channels.recip.years'!C$2:C$48,'disab.channels.recip.years'!$A$2:$A$48,$A29)</f>
        <v>0</v>
      </c>
      <c r="D29">
        <f>SUMIFS('disab.channels.recip.years'!D$2:D$48,'disab.channels.recip.years'!$A$2:$A$48,$A29)</f>
        <v>0</v>
      </c>
      <c r="E29">
        <f>SUMIFS('disab.channels.recip.years'!E$2:E$48,'disab.channels.recip.years'!$A$2:$A$48,$A29)</f>
        <v>0</v>
      </c>
      <c r="F29">
        <f>SUMIFS('disab.channels.recip.years'!F$2:F$48,'disab.channels.recip.years'!$A$2:$A$48,$A29)</f>
        <v>0</v>
      </c>
      <c r="G29">
        <f>SUMIFS('disab.channels.recip.years'!G$2:G$48,'disab.channels.recip.years'!$A$2:$A$48,$A29)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1BA8-7BF1-46E1-8462-2249A6FCACDC}">
  <dimension ref="A1:F18"/>
  <sheetViews>
    <sheetView zoomScale="80" zoomScaleNormal="80" workbookViewId="0">
      <selection activeCell="G22" sqref="G22"/>
    </sheetView>
  </sheetViews>
  <sheetFormatPr defaultRowHeight="15" x14ac:dyDescent="0.25"/>
  <cols>
    <col min="1" max="6" width="15.7109375" customWidth="1"/>
  </cols>
  <sheetData>
    <row r="1" spans="1:6" x14ac:dyDescent="0.25">
      <c r="A1" s="2" t="s">
        <v>146</v>
      </c>
    </row>
    <row r="3" spans="1:6" ht="15.75" thickBot="1" x14ac:dyDescent="0.3">
      <c r="A3" s="3" t="s">
        <v>0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</row>
    <row r="4" spans="1:6" x14ac:dyDescent="0.25">
      <c r="A4" t="s">
        <v>1</v>
      </c>
      <c r="B4">
        <f>'psychosocial.overall.years'!B2</f>
        <v>0.41126760000000001</v>
      </c>
      <c r="C4">
        <f>'psychosocial.overall.years'!C2</f>
        <v>1.15148805</v>
      </c>
      <c r="D4">
        <f>'psychosocial.overall.years'!D2</f>
        <v>1.78684413</v>
      </c>
      <c r="E4">
        <f>'psychosocial.overall.years'!E2</f>
        <v>4.3120108999999998</v>
      </c>
      <c r="F4">
        <f>'psychosocial.overall.years'!F2</f>
        <v>1.7884095259999999</v>
      </c>
    </row>
    <row r="5" spans="1:6" x14ac:dyDescent="0.25">
      <c r="A5" t="s">
        <v>2</v>
      </c>
      <c r="B5">
        <f>'psychosocial.overall.years'!B3</f>
        <v>7.0029610000000003E-3</v>
      </c>
      <c r="C5">
        <f>'psychosocial.overall.years'!C3</f>
        <v>0</v>
      </c>
      <c r="D5">
        <f>'psychosocial.overall.years'!D3</f>
        <v>0</v>
      </c>
      <c r="E5">
        <f>'psychosocial.overall.years'!E3</f>
        <v>2.6715149</v>
      </c>
      <c r="F5">
        <f>'psychosocial.overall.years'!F3</f>
        <v>4.7632058500000003</v>
      </c>
    </row>
    <row r="6" spans="1:6" x14ac:dyDescent="0.25">
      <c r="A6" t="s">
        <v>3</v>
      </c>
      <c r="B6">
        <f>'psychosocial.overall.years'!B4</f>
        <v>1.38064E-3</v>
      </c>
      <c r="C6">
        <f>'psychosocial.overall.years'!C4</f>
        <v>0</v>
      </c>
      <c r="D6">
        <f>'psychosocial.overall.years'!D4</f>
        <v>0</v>
      </c>
      <c r="E6">
        <f>'psychosocial.overall.years'!E4</f>
        <v>2.1170036099999998</v>
      </c>
      <c r="F6">
        <f>'psychosocial.overall.years'!F4</f>
        <v>0.24635420999999999</v>
      </c>
    </row>
    <row r="7" spans="1:6" x14ac:dyDescent="0.25">
      <c r="C7" s="1"/>
    </row>
    <row r="8" spans="1:6" x14ac:dyDescent="0.25">
      <c r="C8" s="1"/>
    </row>
    <row r="9" spans="1:6" x14ac:dyDescent="0.25">
      <c r="C9" s="1"/>
    </row>
    <row r="10" spans="1:6" x14ac:dyDescent="0.25">
      <c r="C10" s="1"/>
    </row>
    <row r="11" spans="1:6" x14ac:dyDescent="0.25">
      <c r="C11" s="1"/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FF0E-0E1F-46FA-A794-E66CAB17F844}">
  <dimension ref="A1:O102"/>
  <sheetViews>
    <sheetView zoomScale="80" zoomScaleNormal="80" workbookViewId="0">
      <selection activeCell="I3" sqref="I3:O102"/>
    </sheetView>
  </sheetViews>
  <sheetFormatPr defaultRowHeight="15" x14ac:dyDescent="0.25"/>
  <cols>
    <col min="1" max="1" width="43.140625" bestFit="1" customWidth="1"/>
    <col min="9" max="9" width="43.140625" bestFit="1" customWidth="1"/>
  </cols>
  <sheetData>
    <row r="1" spans="1:15" x14ac:dyDescent="0.25">
      <c r="A1" s="2" t="s">
        <v>145</v>
      </c>
    </row>
    <row r="2" spans="1:15" x14ac:dyDescent="0.25">
      <c r="I2" s="5" t="s">
        <v>106</v>
      </c>
      <c r="J2" s="5"/>
      <c r="K2" s="5"/>
      <c r="L2" s="5"/>
      <c r="M2" s="5"/>
      <c r="N2" s="5"/>
      <c r="O2" s="5"/>
    </row>
    <row r="3" spans="1:15" ht="15.75" thickBot="1" x14ac:dyDescent="0.3">
      <c r="A3" s="3" t="s">
        <v>4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 t="s">
        <v>104</v>
      </c>
      <c r="I3" t="s">
        <v>4</v>
      </c>
      <c r="J3">
        <v>2015</v>
      </c>
      <c r="K3">
        <v>2016</v>
      </c>
      <c r="L3">
        <v>2017</v>
      </c>
      <c r="M3">
        <v>2018</v>
      </c>
      <c r="N3">
        <v>2019</v>
      </c>
      <c r="O3" t="s">
        <v>104</v>
      </c>
    </row>
    <row r="4" spans="1:15" x14ac:dyDescent="0.25">
      <c r="A4" t="s">
        <v>5</v>
      </c>
      <c r="B4">
        <f>SUMIFS('psychosocial.donors.recip.years'!C$2:C$21,'psychosocial.donors.recip.years'!$A$2:$A$21,'Figure 8 - Psych donors'!$A4)</f>
        <v>0</v>
      </c>
      <c r="C4">
        <f>SUMIFS('psychosocial.donors.recip.years'!D$2:D$21,'psychosocial.donors.recip.years'!$A$2:$A$21,'Figure 8 - Psych donors'!$A4)</f>
        <v>0</v>
      </c>
      <c r="D4">
        <f>SUMIFS('psychosocial.donors.recip.years'!E$2:E$21,'psychosocial.donors.recip.years'!$A$2:$A$21,'Figure 8 - Psych donors'!$A4)</f>
        <v>0</v>
      </c>
      <c r="E4">
        <f>SUMIFS('psychosocial.donors.recip.years'!F$2:F$21,'psychosocial.donors.recip.years'!$A$2:$A$21,'Figure 8 - Psych donors'!$A4)</f>
        <v>0</v>
      </c>
      <c r="F4">
        <f>SUMIFS('psychosocial.donors.recip.years'!G$2:G$21,'psychosocial.donors.recip.years'!$A$2:$A$21,'Figure 8 - Psych donors'!$A4)</f>
        <v>0</v>
      </c>
      <c r="G4">
        <f t="shared" ref="G4:G67" si="0">SUM(B4:F4)</f>
        <v>0</v>
      </c>
      <c r="I4" t="s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6</v>
      </c>
      <c r="B5">
        <f>SUMIFS('psychosocial.donors.recip.years'!C$2:C$21,'psychosocial.donors.recip.years'!$A$2:$A$21,'Figure 8 - Psych donors'!$A5)</f>
        <v>0</v>
      </c>
      <c r="C5">
        <f>SUMIFS('psychosocial.donors.recip.years'!D$2:D$21,'psychosocial.donors.recip.years'!$A$2:$A$21,'Figure 8 - Psych donors'!$A5)</f>
        <v>0</v>
      </c>
      <c r="D5">
        <f>SUMIFS('psychosocial.donors.recip.years'!E$2:E$21,'psychosocial.donors.recip.years'!$A$2:$A$21,'Figure 8 - Psych donors'!$A5)</f>
        <v>0</v>
      </c>
      <c r="E5">
        <f>SUMIFS('psychosocial.donors.recip.years'!F$2:F$21,'psychosocial.donors.recip.years'!$A$2:$A$21,'Figure 8 - Psych donors'!$A5)</f>
        <v>0</v>
      </c>
      <c r="F5">
        <f>SUMIFS('psychosocial.donors.recip.years'!G$2:G$21,'psychosocial.donors.recip.years'!$A$2:$A$21,'Figure 8 - Psych donors'!$A5)</f>
        <v>0</v>
      </c>
      <c r="G5">
        <f t="shared" si="0"/>
        <v>0</v>
      </c>
      <c r="I5" t="s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7</v>
      </c>
      <c r="B6">
        <f>SUMIFS('psychosocial.donors.recip.years'!C$2:C$21,'psychosocial.donors.recip.years'!$A$2:$A$21,'Figure 8 - Psych donors'!$A6)</f>
        <v>0</v>
      </c>
      <c r="C6">
        <f>SUMIFS('psychosocial.donors.recip.years'!D$2:D$21,'psychosocial.donors.recip.years'!$A$2:$A$21,'Figure 8 - Psych donors'!$A6)</f>
        <v>0</v>
      </c>
      <c r="D6">
        <f>SUMIFS('psychosocial.donors.recip.years'!E$2:E$21,'psychosocial.donors.recip.years'!$A$2:$A$21,'Figure 8 - Psych donors'!$A6)</f>
        <v>0</v>
      </c>
      <c r="E6">
        <f>SUMIFS('psychosocial.donors.recip.years'!F$2:F$21,'psychosocial.donors.recip.years'!$A$2:$A$21,'Figure 8 - Psych donors'!$A6)</f>
        <v>0</v>
      </c>
      <c r="F6">
        <f>SUMIFS('psychosocial.donors.recip.years'!G$2:G$21,'psychosocial.donors.recip.years'!$A$2:$A$21,'Figure 8 - Psych donors'!$A6)</f>
        <v>0</v>
      </c>
      <c r="G6">
        <f t="shared" si="0"/>
        <v>0</v>
      </c>
      <c r="I6" t="s">
        <v>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8</v>
      </c>
      <c r="B7">
        <f>SUMIFS('psychosocial.donors.recip.years'!C$2:C$21,'psychosocial.donors.recip.years'!$A$2:$A$21,'Figure 8 - Psych donors'!$A7)</f>
        <v>0</v>
      </c>
      <c r="C7">
        <f>SUMIFS('psychosocial.donors.recip.years'!D$2:D$21,'psychosocial.donors.recip.years'!$A$2:$A$21,'Figure 8 - Psych donors'!$A7)</f>
        <v>0</v>
      </c>
      <c r="D7">
        <f>SUMIFS('psychosocial.donors.recip.years'!E$2:E$21,'psychosocial.donors.recip.years'!$A$2:$A$21,'Figure 8 - Psych donors'!$A7)</f>
        <v>0</v>
      </c>
      <c r="E7">
        <f>SUMIFS('psychosocial.donors.recip.years'!F$2:F$21,'psychosocial.donors.recip.years'!$A$2:$A$21,'Figure 8 - Psych donors'!$A7)</f>
        <v>0</v>
      </c>
      <c r="F7">
        <f>SUMIFS('psychosocial.donors.recip.years'!G$2:G$21,'psychosocial.donors.recip.years'!$A$2:$A$21,'Figure 8 - Psych donors'!$A7)</f>
        <v>0</v>
      </c>
      <c r="G7">
        <f t="shared" si="0"/>
        <v>0</v>
      </c>
      <c r="I7" t="s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9</v>
      </c>
      <c r="B8">
        <f>SUMIFS('psychosocial.donors.recip.years'!C$2:C$21,'psychosocial.donors.recip.years'!$A$2:$A$21,'Figure 8 - Psych donors'!$A8)</f>
        <v>0</v>
      </c>
      <c r="C8">
        <f>SUMIFS('psychosocial.donors.recip.years'!D$2:D$21,'psychosocial.donors.recip.years'!$A$2:$A$21,'Figure 8 - Psych donors'!$A8)</f>
        <v>0</v>
      </c>
      <c r="D8">
        <f>SUMIFS('psychosocial.donors.recip.years'!E$2:E$21,'psychosocial.donors.recip.years'!$A$2:$A$21,'Figure 8 - Psych donors'!$A8)</f>
        <v>0</v>
      </c>
      <c r="E8">
        <f>SUMIFS('psychosocial.donors.recip.years'!F$2:F$21,'psychosocial.donors.recip.years'!$A$2:$A$21,'Figure 8 - Psych donors'!$A8)</f>
        <v>0</v>
      </c>
      <c r="F8">
        <f>SUMIFS('psychosocial.donors.recip.years'!G$2:G$21,'psychosocial.donors.recip.years'!$A$2:$A$21,'Figure 8 - Psych donors'!$A8)</f>
        <v>0</v>
      </c>
      <c r="G8">
        <f t="shared" si="0"/>
        <v>0</v>
      </c>
      <c r="I8" t="s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10</v>
      </c>
      <c r="B9">
        <f>SUMIFS('psychosocial.donors.recip.years'!C$2:C$21,'psychosocial.donors.recip.years'!$A$2:$A$21,'Figure 8 - Psych donors'!$A9)</f>
        <v>0</v>
      </c>
      <c r="C9">
        <f>SUMIFS('psychosocial.donors.recip.years'!D$2:D$21,'psychosocial.donors.recip.years'!$A$2:$A$21,'Figure 8 - Psych donors'!$A9)</f>
        <v>0</v>
      </c>
      <c r="D9">
        <f>SUMIFS('psychosocial.donors.recip.years'!E$2:E$21,'psychosocial.donors.recip.years'!$A$2:$A$21,'Figure 8 - Psych donors'!$A9)</f>
        <v>0</v>
      </c>
      <c r="E9">
        <f>SUMIFS('psychosocial.donors.recip.years'!F$2:F$21,'psychosocial.donors.recip.years'!$A$2:$A$21,'Figure 8 - Psych donors'!$A9)</f>
        <v>0</v>
      </c>
      <c r="F9">
        <f>SUMIFS('psychosocial.donors.recip.years'!G$2:G$21,'psychosocial.donors.recip.years'!$A$2:$A$21,'Figure 8 - Psych donors'!$A9)</f>
        <v>0</v>
      </c>
      <c r="G9">
        <f t="shared" si="0"/>
        <v>0</v>
      </c>
      <c r="I9" t="s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11</v>
      </c>
      <c r="B10">
        <f>SUMIFS('psychosocial.donors.recip.years'!C$2:C$21,'psychosocial.donors.recip.years'!$A$2:$A$21,'Figure 8 - Psych donors'!$A10)</f>
        <v>0</v>
      </c>
      <c r="C10">
        <f>SUMIFS('psychosocial.donors.recip.years'!D$2:D$21,'psychosocial.donors.recip.years'!$A$2:$A$21,'Figure 8 - Psych donors'!$A10)</f>
        <v>0</v>
      </c>
      <c r="D10">
        <f>SUMIFS('psychosocial.donors.recip.years'!E$2:E$21,'psychosocial.donors.recip.years'!$A$2:$A$21,'Figure 8 - Psych donors'!$A10)</f>
        <v>0</v>
      </c>
      <c r="E10">
        <f>SUMIFS('psychosocial.donors.recip.years'!F$2:F$21,'psychosocial.donors.recip.years'!$A$2:$A$21,'Figure 8 - Psych donors'!$A10)</f>
        <v>3.1393799999999999E-2</v>
      </c>
      <c r="F10">
        <f>SUMIFS('psychosocial.donors.recip.years'!G$2:G$21,'psychosocial.donors.recip.years'!$A$2:$A$21,'Figure 8 - Psych donors'!$A10)</f>
        <v>2.4969700000000001E-2</v>
      </c>
      <c r="G10">
        <f t="shared" si="0"/>
        <v>5.6363499999999997E-2</v>
      </c>
      <c r="I10" t="s">
        <v>14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12</v>
      </c>
      <c r="B11">
        <f>SUMIFS('psychosocial.donors.recip.years'!C$2:C$21,'psychosocial.donors.recip.years'!$A$2:$A$21,'Figure 8 - Psych donors'!$A11)</f>
        <v>0</v>
      </c>
      <c r="C11">
        <f>SUMIFS('psychosocial.donors.recip.years'!D$2:D$21,'psychosocial.donors.recip.years'!$A$2:$A$21,'Figure 8 - Psych donors'!$A11)</f>
        <v>0</v>
      </c>
      <c r="D11">
        <f>SUMIFS('psychosocial.donors.recip.years'!E$2:E$21,'psychosocial.donors.recip.years'!$A$2:$A$21,'Figure 8 - Psych donors'!$A11)</f>
        <v>0</v>
      </c>
      <c r="E11">
        <f>SUMIFS('psychosocial.donors.recip.years'!F$2:F$21,'psychosocial.donors.recip.years'!$A$2:$A$21,'Figure 8 - Psych donors'!$A11)</f>
        <v>1.6523099999999999</v>
      </c>
      <c r="F11">
        <f>SUMIFS('psychosocial.donors.recip.years'!G$2:G$21,'psychosocial.donors.recip.years'!$A$2:$A$21,'Figure 8 - Psych donors'!$A11)</f>
        <v>0</v>
      </c>
      <c r="G11">
        <f t="shared" si="0"/>
        <v>1.6523099999999999</v>
      </c>
      <c r="I11" t="s">
        <v>15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13</v>
      </c>
      <c r="B12">
        <f>SUMIFS('psychosocial.donors.recip.years'!C$2:C$21,'psychosocial.donors.recip.years'!$A$2:$A$21,'Figure 8 - Psych donors'!$A12)</f>
        <v>0</v>
      </c>
      <c r="C12">
        <f>SUMIFS('psychosocial.donors.recip.years'!D$2:D$21,'psychosocial.donors.recip.years'!$A$2:$A$21,'Figure 8 - Psych donors'!$A12)</f>
        <v>0</v>
      </c>
      <c r="D12">
        <f>SUMIFS('psychosocial.donors.recip.years'!E$2:E$21,'psychosocial.donors.recip.years'!$A$2:$A$21,'Figure 8 - Psych donors'!$A12)</f>
        <v>0</v>
      </c>
      <c r="E12">
        <f>SUMIFS('psychosocial.donors.recip.years'!F$2:F$21,'psychosocial.donors.recip.years'!$A$2:$A$21,'Figure 8 - Psych donors'!$A12)</f>
        <v>0.2</v>
      </c>
      <c r="F12">
        <f>SUMIFS('psychosocial.donors.recip.years'!G$2:G$21,'psychosocial.donors.recip.years'!$A$2:$A$21,'Figure 8 - Psych donors'!$A12)</f>
        <v>0</v>
      </c>
      <c r="G12">
        <f t="shared" si="0"/>
        <v>0.2</v>
      </c>
      <c r="I12" t="s">
        <v>17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14</v>
      </c>
      <c r="B13">
        <f>SUMIFS('psychosocial.donors.recip.years'!C$2:C$21,'psychosocial.donors.recip.years'!$A$2:$A$21,'Figure 8 - Psych donors'!$A13)</f>
        <v>0</v>
      </c>
      <c r="C13">
        <f>SUMIFS('psychosocial.donors.recip.years'!D$2:D$21,'psychosocial.donors.recip.years'!$A$2:$A$21,'Figure 8 - Psych donors'!$A13)</f>
        <v>0</v>
      </c>
      <c r="D13">
        <f>SUMIFS('psychosocial.donors.recip.years'!E$2:E$21,'psychosocial.donors.recip.years'!$A$2:$A$21,'Figure 8 - Psych donors'!$A13)</f>
        <v>0</v>
      </c>
      <c r="E13">
        <f>SUMIFS('psychosocial.donors.recip.years'!F$2:F$21,'psychosocial.donors.recip.years'!$A$2:$A$21,'Figure 8 - Psych donors'!$A13)</f>
        <v>0</v>
      </c>
      <c r="F13">
        <f>SUMIFS('psychosocial.donors.recip.years'!G$2:G$21,'psychosocial.donors.recip.years'!$A$2:$A$21,'Figure 8 - Psych donors'!$A13)</f>
        <v>0</v>
      </c>
      <c r="G13">
        <f t="shared" si="0"/>
        <v>0</v>
      </c>
      <c r="I13" t="s">
        <v>18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15</v>
      </c>
      <c r="B14">
        <f>SUMIFS('psychosocial.donors.recip.years'!C$2:C$21,'psychosocial.donors.recip.years'!$A$2:$A$21,'Figure 8 - Psych donors'!$A14)</f>
        <v>0</v>
      </c>
      <c r="C14">
        <f>SUMIFS('psychosocial.donors.recip.years'!D$2:D$21,'psychosocial.donors.recip.years'!$A$2:$A$21,'Figure 8 - Psych donors'!$A14)</f>
        <v>0</v>
      </c>
      <c r="D14">
        <f>SUMIFS('psychosocial.donors.recip.years'!E$2:E$21,'psychosocial.donors.recip.years'!$A$2:$A$21,'Figure 8 - Psych donors'!$A14)</f>
        <v>0</v>
      </c>
      <c r="E14">
        <f>SUMIFS('psychosocial.donors.recip.years'!F$2:F$21,'psychosocial.donors.recip.years'!$A$2:$A$21,'Figure 8 - Psych donors'!$A14)</f>
        <v>0</v>
      </c>
      <c r="F14">
        <f>SUMIFS('psychosocial.donors.recip.years'!G$2:G$21,'psychosocial.donors.recip.years'!$A$2:$A$21,'Figure 8 - Psych donors'!$A14)</f>
        <v>0</v>
      </c>
      <c r="G14">
        <f t="shared" si="0"/>
        <v>0</v>
      </c>
      <c r="I14" t="s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16</v>
      </c>
      <c r="B15">
        <f>SUMIFS('psychosocial.donors.recip.years'!C$2:C$21,'psychosocial.donors.recip.years'!$A$2:$A$21,'Figure 8 - Psych donors'!$A15)</f>
        <v>0</v>
      </c>
      <c r="C15">
        <f>SUMIFS('psychosocial.donors.recip.years'!D$2:D$21,'psychosocial.donors.recip.years'!$A$2:$A$21,'Figure 8 - Psych donors'!$A15)</f>
        <v>0</v>
      </c>
      <c r="D15">
        <f>SUMIFS('psychosocial.donors.recip.years'!E$2:E$21,'psychosocial.donors.recip.years'!$A$2:$A$21,'Figure 8 - Psych donors'!$A15)</f>
        <v>0</v>
      </c>
      <c r="E15">
        <f>SUMIFS('psychosocial.donors.recip.years'!F$2:F$21,'psychosocial.donors.recip.years'!$A$2:$A$21,'Figure 8 - Psych donors'!$A15)</f>
        <v>0.13030900000000001</v>
      </c>
      <c r="F15">
        <f>SUMIFS('psychosocial.donors.recip.years'!G$2:G$21,'psychosocial.donors.recip.years'!$A$2:$A$21,'Figure 8 - Psych donors'!$A15)</f>
        <v>0.26841654999999998</v>
      </c>
      <c r="G15">
        <f t="shared" si="0"/>
        <v>0.39872554999999998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17</v>
      </c>
      <c r="B16">
        <f>SUMIFS('psychosocial.donors.recip.years'!C$2:C$21,'psychosocial.donors.recip.years'!$A$2:$A$21,'Figure 8 - Psych donors'!$A16)</f>
        <v>0</v>
      </c>
      <c r="C16">
        <f>SUMIFS('psychosocial.donors.recip.years'!D$2:D$21,'psychosocial.donors.recip.years'!$A$2:$A$21,'Figure 8 - Psych donors'!$A16)</f>
        <v>0</v>
      </c>
      <c r="D16">
        <f>SUMIFS('psychosocial.donors.recip.years'!E$2:E$21,'psychosocial.donors.recip.years'!$A$2:$A$21,'Figure 8 - Psych donors'!$A16)</f>
        <v>0</v>
      </c>
      <c r="E16">
        <f>SUMIFS('psychosocial.donors.recip.years'!F$2:F$21,'psychosocial.donors.recip.years'!$A$2:$A$21,'Figure 8 - Psych donors'!$A16)</f>
        <v>0</v>
      </c>
      <c r="F16">
        <f>SUMIFS('psychosocial.donors.recip.years'!G$2:G$21,'psychosocial.donors.recip.years'!$A$2:$A$21,'Figure 8 - Psych donors'!$A16)</f>
        <v>0</v>
      </c>
      <c r="G16">
        <f t="shared" si="0"/>
        <v>0</v>
      </c>
      <c r="I16" t="s">
        <v>22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18</v>
      </c>
      <c r="B17">
        <f>SUMIFS('psychosocial.donors.recip.years'!C$2:C$21,'psychosocial.donors.recip.years'!$A$2:$A$21,'Figure 8 - Psych donors'!$A17)</f>
        <v>0</v>
      </c>
      <c r="C17">
        <f>SUMIFS('psychosocial.donors.recip.years'!D$2:D$21,'psychosocial.donors.recip.years'!$A$2:$A$21,'Figure 8 - Psych donors'!$A17)</f>
        <v>0</v>
      </c>
      <c r="D17">
        <f>SUMIFS('psychosocial.donors.recip.years'!E$2:E$21,'psychosocial.donors.recip.years'!$A$2:$A$21,'Figure 8 - Psych donors'!$A17)</f>
        <v>0</v>
      </c>
      <c r="E17">
        <f>SUMIFS('psychosocial.donors.recip.years'!F$2:F$21,'psychosocial.donors.recip.years'!$A$2:$A$21,'Figure 8 - Psych donors'!$A17)</f>
        <v>0</v>
      </c>
      <c r="F17">
        <f>SUMIFS('psychosocial.donors.recip.years'!G$2:G$21,'psychosocial.donors.recip.years'!$A$2:$A$21,'Figure 8 - Psych donors'!$A17)</f>
        <v>0</v>
      </c>
      <c r="G17">
        <f t="shared" si="0"/>
        <v>0</v>
      </c>
      <c r="I17" t="s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19</v>
      </c>
      <c r="B18">
        <f>SUMIFS('psychosocial.donors.recip.years'!C$2:C$21,'psychosocial.donors.recip.years'!$A$2:$A$21,'Figure 8 - Psych donors'!$A18)</f>
        <v>0</v>
      </c>
      <c r="C18">
        <f>SUMIFS('psychosocial.donors.recip.years'!D$2:D$21,'psychosocial.donors.recip.years'!$A$2:$A$21,'Figure 8 - Psych donors'!$A18)</f>
        <v>0</v>
      </c>
      <c r="D18">
        <f>SUMIFS('psychosocial.donors.recip.years'!E$2:E$21,'psychosocial.donors.recip.years'!$A$2:$A$21,'Figure 8 - Psych donors'!$A18)</f>
        <v>0</v>
      </c>
      <c r="E18">
        <f>SUMIFS('psychosocial.donors.recip.years'!F$2:F$21,'psychosocial.donors.recip.years'!$A$2:$A$21,'Figure 8 - Psych donors'!$A18)</f>
        <v>0</v>
      </c>
      <c r="F18">
        <f>SUMIFS('psychosocial.donors.recip.years'!G$2:G$21,'psychosocial.donors.recip.years'!$A$2:$A$21,'Figure 8 - Psych donors'!$A18)</f>
        <v>0</v>
      </c>
      <c r="G18">
        <f t="shared" si="0"/>
        <v>0</v>
      </c>
      <c r="I18" t="s">
        <v>24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20</v>
      </c>
      <c r="B19">
        <f>SUMIFS('psychosocial.donors.recip.years'!C$2:C$21,'psychosocial.donors.recip.years'!$A$2:$A$21,'Figure 8 - Psych donors'!$A19)</f>
        <v>0</v>
      </c>
      <c r="C19">
        <f>SUMIFS('psychosocial.donors.recip.years'!D$2:D$21,'psychosocial.donors.recip.years'!$A$2:$A$21,'Figure 8 - Psych donors'!$A19)</f>
        <v>0</v>
      </c>
      <c r="D19">
        <f>SUMIFS('psychosocial.donors.recip.years'!E$2:E$21,'psychosocial.donors.recip.years'!$A$2:$A$21,'Figure 8 - Psych donors'!$A19)</f>
        <v>0</v>
      </c>
      <c r="E19">
        <f>SUMIFS('psychosocial.donors.recip.years'!F$2:F$21,'psychosocial.donors.recip.years'!$A$2:$A$21,'Figure 8 - Psych donors'!$A19)</f>
        <v>0</v>
      </c>
      <c r="F19">
        <f>SUMIFS('psychosocial.donors.recip.years'!G$2:G$21,'psychosocial.donors.recip.years'!$A$2:$A$21,'Figure 8 - Psych donors'!$A19)</f>
        <v>0.21762200000000001</v>
      </c>
      <c r="G19">
        <f t="shared" si="0"/>
        <v>0.21762200000000001</v>
      </c>
      <c r="I19" t="s">
        <v>25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21</v>
      </c>
      <c r="B20">
        <f>SUMIFS('psychosocial.donors.recip.years'!C$2:C$21,'psychosocial.donors.recip.years'!$A$2:$A$21,'Figure 8 - Psych donors'!$A20)</f>
        <v>0</v>
      </c>
      <c r="C20">
        <f>SUMIFS('psychosocial.donors.recip.years'!D$2:D$21,'psychosocial.donors.recip.years'!$A$2:$A$21,'Figure 8 - Psych donors'!$A20)</f>
        <v>0</v>
      </c>
      <c r="D20">
        <f>SUMIFS('psychosocial.donors.recip.years'!E$2:E$21,'psychosocial.donors.recip.years'!$A$2:$A$21,'Figure 8 - Psych donors'!$A20)</f>
        <v>0</v>
      </c>
      <c r="E20">
        <f>SUMIFS('psychosocial.donors.recip.years'!F$2:F$21,'psychosocial.donors.recip.years'!$A$2:$A$21,'Figure 8 - Psych donors'!$A20)</f>
        <v>0</v>
      </c>
      <c r="F20">
        <f>SUMIFS('psychosocial.donors.recip.years'!G$2:G$21,'psychosocial.donors.recip.years'!$A$2:$A$21,'Figure 8 - Psych donors'!$A20)</f>
        <v>0</v>
      </c>
      <c r="G20">
        <f t="shared" si="0"/>
        <v>0</v>
      </c>
      <c r="I20" t="s">
        <v>27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22</v>
      </c>
      <c r="B21">
        <f>SUMIFS('psychosocial.donors.recip.years'!C$2:C$21,'psychosocial.donors.recip.years'!$A$2:$A$21,'Figure 8 - Psych donors'!$A21)</f>
        <v>0</v>
      </c>
      <c r="C21">
        <f>SUMIFS('psychosocial.donors.recip.years'!D$2:D$21,'psychosocial.donors.recip.years'!$A$2:$A$21,'Figure 8 - Psych donors'!$A21)</f>
        <v>0</v>
      </c>
      <c r="D21">
        <f>SUMIFS('psychosocial.donors.recip.years'!E$2:E$21,'psychosocial.donors.recip.years'!$A$2:$A$21,'Figure 8 - Psych donors'!$A21)</f>
        <v>0</v>
      </c>
      <c r="E21">
        <f>SUMIFS('psychosocial.donors.recip.years'!F$2:F$21,'psychosocial.donors.recip.years'!$A$2:$A$21,'Figure 8 - Psych donors'!$A21)</f>
        <v>0</v>
      </c>
      <c r="F21">
        <f>SUMIFS('psychosocial.donors.recip.years'!G$2:G$21,'psychosocial.donors.recip.years'!$A$2:$A$21,'Figure 8 - Psych donors'!$A21)</f>
        <v>0</v>
      </c>
      <c r="G21">
        <f t="shared" si="0"/>
        <v>0</v>
      </c>
      <c r="I21" t="s">
        <v>29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23</v>
      </c>
      <c r="B22">
        <f>SUMIFS('psychosocial.donors.recip.years'!C$2:C$21,'psychosocial.donors.recip.years'!$A$2:$A$21,'Figure 8 - Psych donors'!$A22)</f>
        <v>0</v>
      </c>
      <c r="C22">
        <f>SUMIFS('psychosocial.donors.recip.years'!D$2:D$21,'psychosocial.donors.recip.years'!$A$2:$A$21,'Figure 8 - Psych donors'!$A22)</f>
        <v>0</v>
      </c>
      <c r="D22">
        <f>SUMIFS('psychosocial.donors.recip.years'!E$2:E$21,'psychosocial.donors.recip.years'!$A$2:$A$21,'Figure 8 - Psych donors'!$A22)</f>
        <v>0</v>
      </c>
      <c r="E22">
        <f>SUMIFS('psychosocial.donors.recip.years'!F$2:F$21,'psychosocial.donors.recip.years'!$A$2:$A$21,'Figure 8 - Psych donors'!$A22)</f>
        <v>0</v>
      </c>
      <c r="F22">
        <f>SUMIFS('psychosocial.donors.recip.years'!G$2:G$21,'psychosocial.donors.recip.years'!$A$2:$A$21,'Figure 8 - Psych donors'!$A22)</f>
        <v>0</v>
      </c>
      <c r="G22">
        <f t="shared" si="0"/>
        <v>0</v>
      </c>
      <c r="I22" t="s">
        <v>30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24</v>
      </c>
      <c r="B23">
        <f>SUMIFS('psychosocial.donors.recip.years'!C$2:C$21,'psychosocial.donors.recip.years'!$A$2:$A$21,'Figure 8 - Psych donors'!$A23)</f>
        <v>0</v>
      </c>
      <c r="C23">
        <f>SUMIFS('psychosocial.donors.recip.years'!D$2:D$21,'psychosocial.donors.recip.years'!$A$2:$A$21,'Figure 8 - Psych donors'!$A23)</f>
        <v>0</v>
      </c>
      <c r="D23">
        <f>SUMIFS('psychosocial.donors.recip.years'!E$2:E$21,'psychosocial.donors.recip.years'!$A$2:$A$21,'Figure 8 - Psych donors'!$A23)</f>
        <v>0</v>
      </c>
      <c r="E23">
        <f>SUMIFS('psychosocial.donors.recip.years'!F$2:F$21,'psychosocial.donors.recip.years'!$A$2:$A$21,'Figure 8 - Psych donors'!$A23)</f>
        <v>0</v>
      </c>
      <c r="F23">
        <f>SUMIFS('psychosocial.donors.recip.years'!G$2:G$21,'psychosocial.donors.recip.years'!$A$2:$A$21,'Figure 8 - Psych donors'!$A23)</f>
        <v>0</v>
      </c>
      <c r="G23">
        <f t="shared" si="0"/>
        <v>0</v>
      </c>
      <c r="I23" t="s">
        <v>31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t="s">
        <v>25</v>
      </c>
      <c r="B24">
        <f>SUMIFS('psychosocial.donors.recip.years'!C$2:C$21,'psychosocial.donors.recip.years'!$A$2:$A$21,'Figure 8 - Psych donors'!$A24)</f>
        <v>0</v>
      </c>
      <c r="C24">
        <f>SUMIFS('psychosocial.donors.recip.years'!D$2:D$21,'psychosocial.donors.recip.years'!$A$2:$A$21,'Figure 8 - Psych donors'!$A24)</f>
        <v>0</v>
      </c>
      <c r="D24">
        <f>SUMIFS('psychosocial.donors.recip.years'!E$2:E$21,'psychosocial.donors.recip.years'!$A$2:$A$21,'Figure 8 - Psych donors'!$A24)</f>
        <v>0</v>
      </c>
      <c r="E24">
        <f>SUMIFS('psychosocial.donors.recip.years'!F$2:F$21,'psychosocial.donors.recip.years'!$A$2:$A$21,'Figure 8 - Psych donors'!$A24)</f>
        <v>0</v>
      </c>
      <c r="F24">
        <f>SUMIFS('psychosocial.donors.recip.years'!G$2:G$21,'psychosocial.donors.recip.years'!$A$2:$A$21,'Figure 8 - Psych donors'!$A24)</f>
        <v>0</v>
      </c>
      <c r="G24">
        <f t="shared" si="0"/>
        <v>0</v>
      </c>
      <c r="I24" t="s">
        <v>32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t="s">
        <v>26</v>
      </c>
      <c r="B25">
        <f>SUMIFS('psychosocial.donors.recip.years'!C$2:C$21,'psychosocial.donors.recip.years'!$A$2:$A$21,'Figure 8 - Psych donors'!$A25)</f>
        <v>0</v>
      </c>
      <c r="C25">
        <f>SUMIFS('psychosocial.donors.recip.years'!D$2:D$21,'psychosocial.donors.recip.years'!$A$2:$A$21,'Figure 8 - Psych donors'!$A25)</f>
        <v>0</v>
      </c>
      <c r="D25">
        <f>SUMIFS('psychosocial.donors.recip.years'!E$2:E$21,'psychosocial.donors.recip.years'!$A$2:$A$21,'Figure 8 - Psych donors'!$A25)</f>
        <v>0</v>
      </c>
      <c r="E25">
        <f>SUMIFS('psychosocial.donors.recip.years'!F$2:F$21,'psychosocial.donors.recip.years'!$A$2:$A$21,'Figure 8 - Psych donors'!$A25)</f>
        <v>0.56650500000000004</v>
      </c>
      <c r="F25">
        <f>SUMIFS('psychosocial.donors.recip.years'!G$2:G$21,'psychosocial.donors.recip.years'!$A$2:$A$21,'Figure 8 - Psych donors'!$A25)</f>
        <v>1.6730400000000001</v>
      </c>
      <c r="G25">
        <f t="shared" si="0"/>
        <v>2.2395450000000001</v>
      </c>
      <c r="I25" t="s">
        <v>34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t="s">
        <v>27</v>
      </c>
      <c r="B26">
        <f>SUMIFS('psychosocial.donors.recip.years'!C$2:C$21,'psychosocial.donors.recip.years'!$A$2:$A$21,'Figure 8 - Psych donors'!$A26)</f>
        <v>0</v>
      </c>
      <c r="C26">
        <f>SUMIFS('psychosocial.donors.recip.years'!D$2:D$21,'psychosocial.donors.recip.years'!$A$2:$A$21,'Figure 8 - Psych donors'!$A26)</f>
        <v>0</v>
      </c>
      <c r="D26">
        <f>SUMIFS('psychosocial.donors.recip.years'!E$2:E$21,'psychosocial.donors.recip.years'!$A$2:$A$21,'Figure 8 - Psych donors'!$A26)</f>
        <v>0</v>
      </c>
      <c r="E26">
        <f>SUMIFS('psychosocial.donors.recip.years'!F$2:F$21,'psychosocial.donors.recip.years'!$A$2:$A$21,'Figure 8 - Psych donors'!$A26)</f>
        <v>0</v>
      </c>
      <c r="F26">
        <f>SUMIFS('psychosocial.donors.recip.years'!G$2:G$21,'psychosocial.donors.recip.years'!$A$2:$A$21,'Figure 8 - Psych donors'!$A26)</f>
        <v>0</v>
      </c>
      <c r="G26">
        <f t="shared" si="0"/>
        <v>0</v>
      </c>
      <c r="I26" t="s">
        <v>35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28</v>
      </c>
      <c r="B27">
        <f>SUMIFS('psychosocial.donors.recip.years'!C$2:C$21,'psychosocial.donors.recip.years'!$A$2:$A$21,'Figure 8 - Psych donors'!$A27)</f>
        <v>2.9570099999999999E-4</v>
      </c>
      <c r="C27">
        <f>SUMIFS('psychosocial.donors.recip.years'!D$2:D$21,'psychosocial.donors.recip.years'!$A$2:$A$21,'Figure 8 - Psych donors'!$A27)</f>
        <v>0</v>
      </c>
      <c r="D27">
        <f>SUMIFS('psychosocial.donors.recip.years'!E$2:E$21,'psychosocial.donors.recip.years'!$A$2:$A$21,'Figure 8 - Psych donors'!$A27)</f>
        <v>0</v>
      </c>
      <c r="E27">
        <f>SUMIFS('psychosocial.donors.recip.years'!F$2:F$21,'psychosocial.donors.recip.years'!$A$2:$A$21,'Figure 8 - Psych donors'!$A27)</f>
        <v>0.32239089999999998</v>
      </c>
      <c r="F27">
        <f>SUMIFS('psychosocial.donors.recip.years'!G$2:G$21,'psychosocial.donors.recip.years'!$A$2:$A$21,'Figure 8 - Psych donors'!$A27)</f>
        <v>0.33799659999999998</v>
      </c>
      <c r="G27">
        <f t="shared" si="0"/>
        <v>0.66068320099999989</v>
      </c>
      <c r="I27" t="s">
        <v>36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29</v>
      </c>
      <c r="B28">
        <f>SUMIFS('psychosocial.donors.recip.years'!C$2:C$21,'psychosocial.donors.recip.years'!$A$2:$A$21,'Figure 8 - Psych donors'!$A28)</f>
        <v>0</v>
      </c>
      <c r="C28">
        <f>SUMIFS('psychosocial.donors.recip.years'!D$2:D$21,'psychosocial.donors.recip.years'!$A$2:$A$21,'Figure 8 - Psych donors'!$A28)</f>
        <v>0</v>
      </c>
      <c r="D28">
        <f>SUMIFS('psychosocial.donors.recip.years'!E$2:E$21,'psychosocial.donors.recip.years'!$A$2:$A$21,'Figure 8 - Psych donors'!$A28)</f>
        <v>0</v>
      </c>
      <c r="E28">
        <f>SUMIFS('psychosocial.donors.recip.years'!F$2:F$21,'psychosocial.donors.recip.years'!$A$2:$A$21,'Figure 8 - Psych donors'!$A28)</f>
        <v>0</v>
      </c>
      <c r="F28">
        <f>SUMIFS('psychosocial.donors.recip.years'!G$2:G$21,'psychosocial.donors.recip.years'!$A$2:$A$21,'Figure 8 - Psych donors'!$A28)</f>
        <v>0</v>
      </c>
      <c r="G28">
        <f t="shared" si="0"/>
        <v>0</v>
      </c>
      <c r="I28" t="s">
        <v>37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30</v>
      </c>
      <c r="B29">
        <f>SUMIFS('psychosocial.donors.recip.years'!C$2:C$21,'psychosocial.donors.recip.years'!$A$2:$A$21,'Figure 8 - Psych donors'!$A29)</f>
        <v>0</v>
      </c>
      <c r="C29">
        <f>SUMIFS('psychosocial.donors.recip.years'!D$2:D$21,'psychosocial.donors.recip.years'!$A$2:$A$21,'Figure 8 - Psych donors'!$A29)</f>
        <v>0</v>
      </c>
      <c r="D29">
        <f>SUMIFS('psychosocial.donors.recip.years'!E$2:E$21,'psychosocial.donors.recip.years'!$A$2:$A$21,'Figure 8 - Psych donors'!$A29)</f>
        <v>0</v>
      </c>
      <c r="E29">
        <f>SUMIFS('psychosocial.donors.recip.years'!F$2:F$21,'psychosocial.donors.recip.years'!$A$2:$A$21,'Figure 8 - Psych donors'!$A29)</f>
        <v>0</v>
      </c>
      <c r="F29">
        <f>SUMIFS('psychosocial.donors.recip.years'!G$2:G$21,'psychosocial.donors.recip.years'!$A$2:$A$21,'Figure 8 - Psych donors'!$A29)</f>
        <v>0</v>
      </c>
      <c r="G29">
        <f t="shared" si="0"/>
        <v>0</v>
      </c>
      <c r="I29" t="s">
        <v>38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31</v>
      </c>
      <c r="B30">
        <f>SUMIFS('psychosocial.donors.recip.years'!C$2:C$21,'psychosocial.donors.recip.years'!$A$2:$A$21,'Figure 8 - Psych donors'!$A30)</f>
        <v>0</v>
      </c>
      <c r="C30">
        <f>SUMIFS('psychosocial.donors.recip.years'!D$2:D$21,'psychosocial.donors.recip.years'!$A$2:$A$21,'Figure 8 - Psych donors'!$A30)</f>
        <v>0</v>
      </c>
      <c r="D30">
        <f>SUMIFS('psychosocial.donors.recip.years'!E$2:E$21,'psychosocial.donors.recip.years'!$A$2:$A$21,'Figure 8 - Psych donors'!$A30)</f>
        <v>0</v>
      </c>
      <c r="E30">
        <f>SUMIFS('psychosocial.donors.recip.years'!F$2:F$21,'psychosocial.donors.recip.years'!$A$2:$A$21,'Figure 8 - Psych donors'!$A30)</f>
        <v>0</v>
      </c>
      <c r="F30">
        <f>SUMIFS('psychosocial.donors.recip.years'!G$2:G$21,'psychosocial.donors.recip.years'!$A$2:$A$21,'Figure 8 - Psych donors'!$A30)</f>
        <v>0</v>
      </c>
      <c r="G30">
        <f t="shared" si="0"/>
        <v>0</v>
      </c>
      <c r="I30" t="s">
        <v>39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t="s">
        <v>32</v>
      </c>
      <c r="B31">
        <f>SUMIFS('psychosocial.donors.recip.years'!C$2:C$21,'psychosocial.donors.recip.years'!$A$2:$A$21,'Figure 8 - Psych donors'!$A31)</f>
        <v>0</v>
      </c>
      <c r="C31">
        <f>SUMIFS('psychosocial.donors.recip.years'!D$2:D$21,'psychosocial.donors.recip.years'!$A$2:$A$21,'Figure 8 - Psych donors'!$A31)</f>
        <v>0</v>
      </c>
      <c r="D31">
        <f>SUMIFS('psychosocial.donors.recip.years'!E$2:E$21,'psychosocial.donors.recip.years'!$A$2:$A$21,'Figure 8 - Psych donors'!$A31)</f>
        <v>0</v>
      </c>
      <c r="E31">
        <f>SUMIFS('psychosocial.donors.recip.years'!F$2:F$21,'psychosocial.donors.recip.years'!$A$2:$A$21,'Figure 8 - Psych donors'!$A31)</f>
        <v>0</v>
      </c>
      <c r="F31">
        <f>SUMIFS('psychosocial.donors.recip.years'!G$2:G$21,'psychosocial.donors.recip.years'!$A$2:$A$21,'Figure 8 - Psych donors'!$A31)</f>
        <v>0</v>
      </c>
      <c r="G31">
        <f t="shared" si="0"/>
        <v>0</v>
      </c>
      <c r="I31" t="s">
        <v>40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t="s">
        <v>33</v>
      </c>
      <c r="B32">
        <f>SUMIFS('psychosocial.donors.recip.years'!C$2:C$21,'psychosocial.donors.recip.years'!$A$2:$A$21,'Figure 8 - Psych donors'!$A32)</f>
        <v>7.8396800000000003E-2</v>
      </c>
      <c r="C32">
        <f>SUMIFS('psychosocial.donors.recip.years'!D$2:D$21,'psychosocial.donors.recip.years'!$A$2:$A$21,'Figure 8 - Psych donors'!$A32)</f>
        <v>0.1401965</v>
      </c>
      <c r="D32">
        <f>SUMIFS('psychosocial.donors.recip.years'!E$2:E$21,'psychosocial.donors.recip.years'!$A$2:$A$21,'Figure 8 - Psych donors'!$A32)</f>
        <v>8.7820229999999999E-2</v>
      </c>
      <c r="E32">
        <f>SUMIFS('psychosocial.donors.recip.years'!F$2:F$21,'psychosocial.donors.recip.years'!$A$2:$A$21,'Figure 8 - Psych donors'!$A32)</f>
        <v>0.176207</v>
      </c>
      <c r="F32">
        <f>SUMIFS('psychosocial.donors.recip.years'!G$2:G$21,'psychosocial.donors.recip.years'!$A$2:$A$21,'Figure 8 - Psych donors'!$A32)</f>
        <v>3.09194E-2</v>
      </c>
      <c r="G32">
        <f t="shared" si="0"/>
        <v>0.51353992999999998</v>
      </c>
      <c r="I32" t="s">
        <v>41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t="s">
        <v>34</v>
      </c>
      <c r="B33">
        <f>SUMIFS('psychosocial.donors.recip.years'!C$2:C$21,'psychosocial.donors.recip.years'!$A$2:$A$21,'Figure 8 - Psych donors'!$A33)</f>
        <v>0</v>
      </c>
      <c r="C33">
        <f>SUMIFS('psychosocial.donors.recip.years'!D$2:D$21,'psychosocial.donors.recip.years'!$A$2:$A$21,'Figure 8 - Psych donors'!$A33)</f>
        <v>0</v>
      </c>
      <c r="D33">
        <f>SUMIFS('psychosocial.donors.recip.years'!E$2:E$21,'psychosocial.donors.recip.years'!$A$2:$A$21,'Figure 8 - Psych donors'!$A33)</f>
        <v>0</v>
      </c>
      <c r="E33">
        <f>SUMIFS('psychosocial.donors.recip.years'!F$2:F$21,'psychosocial.donors.recip.years'!$A$2:$A$21,'Figure 8 - Psych donors'!$A33)</f>
        <v>0</v>
      </c>
      <c r="F33">
        <f>SUMIFS('psychosocial.donors.recip.years'!G$2:G$21,'psychosocial.donors.recip.years'!$A$2:$A$21,'Figure 8 - Psych donors'!$A33)</f>
        <v>0</v>
      </c>
      <c r="G33">
        <f t="shared" si="0"/>
        <v>0</v>
      </c>
      <c r="I33" t="s">
        <v>42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35</v>
      </c>
      <c r="B34">
        <f>SUMIFS('psychosocial.donors.recip.years'!C$2:C$21,'psychosocial.donors.recip.years'!$A$2:$A$21,'Figure 8 - Psych donors'!$A34)</f>
        <v>0</v>
      </c>
      <c r="C34">
        <f>SUMIFS('psychosocial.donors.recip.years'!D$2:D$21,'psychosocial.donors.recip.years'!$A$2:$A$21,'Figure 8 - Psych donors'!$A34)</f>
        <v>0</v>
      </c>
      <c r="D34">
        <f>SUMIFS('psychosocial.donors.recip.years'!E$2:E$21,'psychosocial.donors.recip.years'!$A$2:$A$21,'Figure 8 - Psych donors'!$A34)</f>
        <v>0</v>
      </c>
      <c r="E34">
        <f>SUMIFS('psychosocial.donors.recip.years'!F$2:F$21,'psychosocial.donors.recip.years'!$A$2:$A$21,'Figure 8 - Psych donors'!$A34)</f>
        <v>0</v>
      </c>
      <c r="F34">
        <f>SUMIFS('psychosocial.donors.recip.years'!G$2:G$21,'psychosocial.donors.recip.years'!$A$2:$A$21,'Figure 8 - Psych donors'!$A34)</f>
        <v>0</v>
      </c>
      <c r="G34">
        <f t="shared" si="0"/>
        <v>0</v>
      </c>
      <c r="I34" t="s">
        <v>43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36</v>
      </c>
      <c r="B35">
        <f>SUMIFS('psychosocial.donors.recip.years'!C$2:C$21,'psychosocial.donors.recip.years'!$A$2:$A$21,'Figure 8 - Psych donors'!$A35)</f>
        <v>0</v>
      </c>
      <c r="C35">
        <f>SUMIFS('psychosocial.donors.recip.years'!D$2:D$21,'psychosocial.donors.recip.years'!$A$2:$A$21,'Figure 8 - Psych donors'!$A35)</f>
        <v>0</v>
      </c>
      <c r="D35">
        <f>SUMIFS('psychosocial.donors.recip.years'!E$2:E$21,'psychosocial.donors.recip.years'!$A$2:$A$21,'Figure 8 - Psych donors'!$A35)</f>
        <v>0</v>
      </c>
      <c r="E35">
        <f>SUMIFS('psychosocial.donors.recip.years'!F$2:F$21,'psychosocial.donors.recip.years'!$A$2:$A$21,'Figure 8 - Psych donors'!$A35)</f>
        <v>0</v>
      </c>
      <c r="F35">
        <f>SUMIFS('psychosocial.donors.recip.years'!G$2:G$21,'psychosocial.donors.recip.years'!$A$2:$A$21,'Figure 8 - Psych donors'!$A35)</f>
        <v>0</v>
      </c>
      <c r="G35">
        <f t="shared" si="0"/>
        <v>0</v>
      </c>
      <c r="I35" t="s">
        <v>44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t="s">
        <v>37</v>
      </c>
      <c r="B36">
        <f>SUMIFS('psychosocial.donors.recip.years'!C$2:C$21,'psychosocial.donors.recip.years'!$A$2:$A$21,'Figure 8 - Psych donors'!$A36)</f>
        <v>0</v>
      </c>
      <c r="C36">
        <f>SUMIFS('psychosocial.donors.recip.years'!D$2:D$21,'psychosocial.donors.recip.years'!$A$2:$A$21,'Figure 8 - Psych donors'!$A36)</f>
        <v>0</v>
      </c>
      <c r="D36">
        <f>SUMIFS('psychosocial.donors.recip.years'!E$2:E$21,'psychosocial.donors.recip.years'!$A$2:$A$21,'Figure 8 - Psych donors'!$A36)</f>
        <v>0</v>
      </c>
      <c r="E36">
        <f>SUMIFS('psychosocial.donors.recip.years'!F$2:F$21,'psychosocial.donors.recip.years'!$A$2:$A$21,'Figure 8 - Psych donors'!$A36)</f>
        <v>0</v>
      </c>
      <c r="F36">
        <f>SUMIFS('psychosocial.donors.recip.years'!G$2:G$21,'psychosocial.donors.recip.years'!$A$2:$A$21,'Figure 8 - Psych donors'!$A36)</f>
        <v>0</v>
      </c>
      <c r="G36">
        <f t="shared" si="0"/>
        <v>0</v>
      </c>
      <c r="I36" t="s">
        <v>45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38</v>
      </c>
      <c r="B37">
        <f>SUMIFS('psychosocial.donors.recip.years'!C$2:C$21,'psychosocial.donors.recip.years'!$A$2:$A$21,'Figure 8 - Psych donors'!$A37)</f>
        <v>0</v>
      </c>
      <c r="C37">
        <f>SUMIFS('psychosocial.donors.recip.years'!D$2:D$21,'psychosocial.donors.recip.years'!$A$2:$A$21,'Figure 8 - Psych donors'!$A37)</f>
        <v>0</v>
      </c>
      <c r="D37">
        <f>SUMIFS('psychosocial.donors.recip.years'!E$2:E$21,'psychosocial.donors.recip.years'!$A$2:$A$21,'Figure 8 - Psych donors'!$A37)</f>
        <v>0</v>
      </c>
      <c r="E37">
        <f>SUMIFS('psychosocial.donors.recip.years'!F$2:F$21,'psychosocial.donors.recip.years'!$A$2:$A$21,'Figure 8 - Psych donors'!$A37)</f>
        <v>0</v>
      </c>
      <c r="F37">
        <f>SUMIFS('psychosocial.donors.recip.years'!G$2:G$21,'psychosocial.donors.recip.years'!$A$2:$A$21,'Figure 8 - Psych donors'!$A37)</f>
        <v>0</v>
      </c>
      <c r="G37">
        <f t="shared" si="0"/>
        <v>0</v>
      </c>
      <c r="I37" t="s">
        <v>46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39</v>
      </c>
      <c r="B38">
        <f>SUMIFS('psychosocial.donors.recip.years'!C$2:C$21,'psychosocial.donors.recip.years'!$A$2:$A$21,'Figure 8 - Psych donors'!$A38)</f>
        <v>0</v>
      </c>
      <c r="C38">
        <f>SUMIFS('psychosocial.donors.recip.years'!D$2:D$21,'psychosocial.donors.recip.years'!$A$2:$A$21,'Figure 8 - Psych donors'!$A38)</f>
        <v>0</v>
      </c>
      <c r="D38">
        <f>SUMIFS('psychosocial.donors.recip.years'!E$2:E$21,'psychosocial.donors.recip.years'!$A$2:$A$21,'Figure 8 - Psych donors'!$A38)</f>
        <v>0</v>
      </c>
      <c r="E38">
        <f>SUMIFS('psychosocial.donors.recip.years'!F$2:F$21,'psychosocial.donors.recip.years'!$A$2:$A$21,'Figure 8 - Psych donors'!$A38)</f>
        <v>0</v>
      </c>
      <c r="F38">
        <f>SUMIFS('psychosocial.donors.recip.years'!G$2:G$21,'psychosocial.donors.recip.years'!$A$2:$A$21,'Figure 8 - Psych donors'!$A38)</f>
        <v>0</v>
      </c>
      <c r="G38">
        <f t="shared" si="0"/>
        <v>0</v>
      </c>
      <c r="I38" t="s">
        <v>47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t="s">
        <v>40</v>
      </c>
      <c r="B39">
        <f>SUMIFS('psychosocial.donors.recip.years'!C$2:C$21,'psychosocial.donors.recip.years'!$A$2:$A$21,'Figure 8 - Psych donors'!$A39)</f>
        <v>0</v>
      </c>
      <c r="C39">
        <f>SUMIFS('psychosocial.donors.recip.years'!D$2:D$21,'psychosocial.donors.recip.years'!$A$2:$A$21,'Figure 8 - Psych donors'!$A39)</f>
        <v>0</v>
      </c>
      <c r="D39">
        <f>SUMIFS('psychosocial.donors.recip.years'!E$2:E$21,'psychosocial.donors.recip.years'!$A$2:$A$21,'Figure 8 - Psych donors'!$A39)</f>
        <v>0</v>
      </c>
      <c r="E39">
        <f>SUMIFS('psychosocial.donors.recip.years'!F$2:F$21,'psychosocial.donors.recip.years'!$A$2:$A$21,'Figure 8 - Psych donors'!$A39)</f>
        <v>0</v>
      </c>
      <c r="F39">
        <f>SUMIFS('psychosocial.donors.recip.years'!G$2:G$21,'psychosocial.donors.recip.years'!$A$2:$A$21,'Figure 8 - Psych donors'!$A39)</f>
        <v>0</v>
      </c>
      <c r="G39">
        <f t="shared" si="0"/>
        <v>0</v>
      </c>
      <c r="I39" t="s">
        <v>48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41</v>
      </c>
      <c r="B40">
        <f>SUMIFS('psychosocial.donors.recip.years'!C$2:C$21,'psychosocial.donors.recip.years'!$A$2:$A$21,'Figure 8 - Psych donors'!$A40)</f>
        <v>0</v>
      </c>
      <c r="C40">
        <f>SUMIFS('psychosocial.donors.recip.years'!D$2:D$21,'psychosocial.donors.recip.years'!$A$2:$A$21,'Figure 8 - Psych donors'!$A40)</f>
        <v>0</v>
      </c>
      <c r="D40">
        <f>SUMIFS('psychosocial.donors.recip.years'!E$2:E$21,'psychosocial.donors.recip.years'!$A$2:$A$21,'Figure 8 - Psych donors'!$A40)</f>
        <v>0</v>
      </c>
      <c r="E40">
        <f>SUMIFS('psychosocial.donors.recip.years'!F$2:F$21,'psychosocial.donors.recip.years'!$A$2:$A$21,'Figure 8 - Psych donors'!$A40)</f>
        <v>0</v>
      </c>
      <c r="F40">
        <f>SUMIFS('psychosocial.donors.recip.years'!G$2:G$21,'psychosocial.donors.recip.years'!$A$2:$A$21,'Figure 8 - Psych donors'!$A40)</f>
        <v>0</v>
      </c>
      <c r="G40">
        <f t="shared" si="0"/>
        <v>0</v>
      </c>
      <c r="I40" t="s">
        <v>49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42</v>
      </c>
      <c r="B41">
        <f>SUMIFS('psychosocial.donors.recip.years'!C$2:C$21,'psychosocial.donors.recip.years'!$A$2:$A$21,'Figure 8 - Psych donors'!$A41)</f>
        <v>0</v>
      </c>
      <c r="C41">
        <f>SUMIFS('psychosocial.donors.recip.years'!D$2:D$21,'psychosocial.donors.recip.years'!$A$2:$A$21,'Figure 8 - Psych donors'!$A41)</f>
        <v>0</v>
      </c>
      <c r="D41">
        <f>SUMIFS('psychosocial.donors.recip.years'!E$2:E$21,'psychosocial.donors.recip.years'!$A$2:$A$21,'Figure 8 - Psych donors'!$A41)</f>
        <v>0</v>
      </c>
      <c r="E41">
        <f>SUMIFS('psychosocial.donors.recip.years'!F$2:F$21,'psychosocial.donors.recip.years'!$A$2:$A$21,'Figure 8 - Psych donors'!$A41)</f>
        <v>0</v>
      </c>
      <c r="F41">
        <f>SUMIFS('psychosocial.donors.recip.years'!G$2:G$21,'psychosocial.donors.recip.years'!$A$2:$A$21,'Figure 8 - Psych donors'!$A41)</f>
        <v>0</v>
      </c>
      <c r="G41">
        <f t="shared" si="0"/>
        <v>0</v>
      </c>
      <c r="I41" t="s">
        <v>50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t="s">
        <v>43</v>
      </c>
      <c r="B42">
        <f>SUMIFS('psychosocial.donors.recip.years'!C$2:C$21,'psychosocial.donors.recip.years'!$A$2:$A$21,'Figure 8 - Psych donors'!$A42)</f>
        <v>0</v>
      </c>
      <c r="C42">
        <f>SUMIFS('psychosocial.donors.recip.years'!D$2:D$21,'psychosocial.donors.recip.years'!$A$2:$A$21,'Figure 8 - Psych donors'!$A42)</f>
        <v>0</v>
      </c>
      <c r="D42">
        <f>SUMIFS('psychosocial.donors.recip.years'!E$2:E$21,'psychosocial.donors.recip.years'!$A$2:$A$21,'Figure 8 - Psych donors'!$A42)</f>
        <v>0</v>
      </c>
      <c r="E42">
        <f>SUMIFS('psychosocial.donors.recip.years'!F$2:F$21,'psychosocial.donors.recip.years'!$A$2:$A$21,'Figure 8 - Psych donors'!$A42)</f>
        <v>0</v>
      </c>
      <c r="F42">
        <f>SUMIFS('psychosocial.donors.recip.years'!G$2:G$21,'psychosocial.donors.recip.years'!$A$2:$A$21,'Figure 8 - Psych donors'!$A42)</f>
        <v>0</v>
      </c>
      <c r="G42">
        <f t="shared" si="0"/>
        <v>0</v>
      </c>
      <c r="I42" t="s">
        <v>51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44</v>
      </c>
      <c r="B43">
        <f>SUMIFS('psychosocial.donors.recip.years'!C$2:C$21,'psychosocial.donors.recip.years'!$A$2:$A$21,'Figure 8 - Psych donors'!$A43)</f>
        <v>0</v>
      </c>
      <c r="C43">
        <f>SUMIFS('psychosocial.donors.recip.years'!D$2:D$21,'psychosocial.donors.recip.years'!$A$2:$A$21,'Figure 8 - Psych donors'!$A43)</f>
        <v>0</v>
      </c>
      <c r="D43">
        <f>SUMIFS('psychosocial.donors.recip.years'!E$2:E$21,'psychosocial.donors.recip.years'!$A$2:$A$21,'Figure 8 - Psych donors'!$A43)</f>
        <v>0</v>
      </c>
      <c r="E43">
        <f>SUMIFS('psychosocial.donors.recip.years'!F$2:F$21,'psychosocial.donors.recip.years'!$A$2:$A$21,'Figure 8 - Psych donors'!$A43)</f>
        <v>0</v>
      </c>
      <c r="F43">
        <f>SUMIFS('psychosocial.donors.recip.years'!G$2:G$21,'psychosocial.donors.recip.years'!$A$2:$A$21,'Figure 8 - Psych donors'!$A43)</f>
        <v>0</v>
      </c>
      <c r="G43">
        <f t="shared" si="0"/>
        <v>0</v>
      </c>
      <c r="I43" t="s">
        <v>52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45</v>
      </c>
      <c r="B44">
        <f>SUMIFS('psychosocial.donors.recip.years'!C$2:C$21,'psychosocial.donors.recip.years'!$A$2:$A$21,'Figure 8 - Psych donors'!$A44)</f>
        <v>0</v>
      </c>
      <c r="C44">
        <f>SUMIFS('psychosocial.donors.recip.years'!D$2:D$21,'psychosocial.donors.recip.years'!$A$2:$A$21,'Figure 8 - Psych donors'!$A44)</f>
        <v>0</v>
      </c>
      <c r="D44">
        <f>SUMIFS('psychosocial.donors.recip.years'!E$2:E$21,'psychosocial.donors.recip.years'!$A$2:$A$21,'Figure 8 - Psych donors'!$A44)</f>
        <v>0</v>
      </c>
      <c r="E44">
        <f>SUMIFS('psychosocial.donors.recip.years'!F$2:F$21,'psychosocial.donors.recip.years'!$A$2:$A$21,'Figure 8 - Psych donors'!$A44)</f>
        <v>0</v>
      </c>
      <c r="F44">
        <f>SUMIFS('psychosocial.donors.recip.years'!G$2:G$21,'psychosocial.donors.recip.years'!$A$2:$A$21,'Figure 8 - Psych donors'!$A44)</f>
        <v>0</v>
      </c>
      <c r="G44">
        <f t="shared" si="0"/>
        <v>0</v>
      </c>
      <c r="I44" t="s">
        <v>53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46</v>
      </c>
      <c r="B45">
        <f>SUMIFS('psychosocial.donors.recip.years'!C$2:C$21,'psychosocial.donors.recip.years'!$A$2:$A$21,'Figure 8 - Psych donors'!$A45)</f>
        <v>0</v>
      </c>
      <c r="C45">
        <f>SUMIFS('psychosocial.donors.recip.years'!D$2:D$21,'psychosocial.donors.recip.years'!$A$2:$A$21,'Figure 8 - Psych donors'!$A45)</f>
        <v>0</v>
      </c>
      <c r="D45">
        <f>SUMIFS('psychosocial.donors.recip.years'!E$2:E$21,'psychosocial.donors.recip.years'!$A$2:$A$21,'Figure 8 - Psych donors'!$A45)</f>
        <v>0</v>
      </c>
      <c r="E45">
        <f>SUMIFS('psychosocial.donors.recip.years'!F$2:F$21,'psychosocial.donors.recip.years'!$A$2:$A$21,'Figure 8 - Psych donors'!$A45)</f>
        <v>0</v>
      </c>
      <c r="F45">
        <f>SUMIFS('psychosocial.donors.recip.years'!G$2:G$21,'psychosocial.donors.recip.years'!$A$2:$A$21,'Figure 8 - Psych donors'!$A45)</f>
        <v>0</v>
      </c>
      <c r="G45">
        <f t="shared" si="0"/>
        <v>0</v>
      </c>
      <c r="I45" t="s">
        <v>54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47</v>
      </c>
      <c r="B46">
        <f>SUMIFS('psychosocial.donors.recip.years'!C$2:C$21,'psychosocial.donors.recip.years'!$A$2:$A$21,'Figure 8 - Psych donors'!$A46)</f>
        <v>0</v>
      </c>
      <c r="C46">
        <f>SUMIFS('psychosocial.donors.recip.years'!D$2:D$21,'psychosocial.donors.recip.years'!$A$2:$A$21,'Figure 8 - Psych donors'!$A46)</f>
        <v>0</v>
      </c>
      <c r="D46">
        <f>SUMIFS('psychosocial.donors.recip.years'!E$2:E$21,'psychosocial.donors.recip.years'!$A$2:$A$21,'Figure 8 - Psych donors'!$A46)</f>
        <v>0</v>
      </c>
      <c r="E46">
        <f>SUMIFS('psychosocial.donors.recip.years'!F$2:F$21,'psychosocial.donors.recip.years'!$A$2:$A$21,'Figure 8 - Psych donors'!$A46)</f>
        <v>0</v>
      </c>
      <c r="F46">
        <f>SUMIFS('psychosocial.donors.recip.years'!G$2:G$21,'psychosocial.donors.recip.years'!$A$2:$A$21,'Figure 8 - Psych donors'!$A46)</f>
        <v>0</v>
      </c>
      <c r="G46">
        <f t="shared" si="0"/>
        <v>0</v>
      </c>
      <c r="I46" t="s">
        <v>55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48</v>
      </c>
      <c r="B47">
        <f>SUMIFS('psychosocial.donors.recip.years'!C$2:C$21,'psychosocial.donors.recip.years'!$A$2:$A$21,'Figure 8 - Psych donors'!$A47)</f>
        <v>0</v>
      </c>
      <c r="C47">
        <f>SUMIFS('psychosocial.donors.recip.years'!D$2:D$21,'psychosocial.donors.recip.years'!$A$2:$A$21,'Figure 8 - Psych donors'!$A47)</f>
        <v>0</v>
      </c>
      <c r="D47">
        <f>SUMIFS('psychosocial.donors.recip.years'!E$2:E$21,'psychosocial.donors.recip.years'!$A$2:$A$21,'Figure 8 - Psych donors'!$A47)</f>
        <v>0</v>
      </c>
      <c r="E47">
        <f>SUMIFS('psychosocial.donors.recip.years'!F$2:F$21,'psychosocial.donors.recip.years'!$A$2:$A$21,'Figure 8 - Psych donors'!$A47)</f>
        <v>0</v>
      </c>
      <c r="F47">
        <f>SUMIFS('psychosocial.donors.recip.years'!G$2:G$21,'psychosocial.donors.recip.years'!$A$2:$A$21,'Figure 8 - Psych donors'!$A47)</f>
        <v>0</v>
      </c>
      <c r="G47">
        <f t="shared" si="0"/>
        <v>0</v>
      </c>
      <c r="I47" t="s">
        <v>56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49</v>
      </c>
      <c r="B48">
        <f>SUMIFS('psychosocial.donors.recip.years'!C$2:C$21,'psychosocial.donors.recip.years'!$A$2:$A$21,'Figure 8 - Psych donors'!$A48)</f>
        <v>0</v>
      </c>
      <c r="C48">
        <f>SUMIFS('psychosocial.donors.recip.years'!D$2:D$21,'psychosocial.donors.recip.years'!$A$2:$A$21,'Figure 8 - Psych donors'!$A48)</f>
        <v>0</v>
      </c>
      <c r="D48">
        <f>SUMIFS('psychosocial.donors.recip.years'!E$2:E$21,'psychosocial.donors.recip.years'!$A$2:$A$21,'Figure 8 - Psych donors'!$A48)</f>
        <v>0</v>
      </c>
      <c r="E48">
        <f>SUMIFS('psychosocial.donors.recip.years'!F$2:F$21,'psychosocial.donors.recip.years'!$A$2:$A$21,'Figure 8 - Psych donors'!$A48)</f>
        <v>0</v>
      </c>
      <c r="F48">
        <f>SUMIFS('psychosocial.donors.recip.years'!G$2:G$21,'psychosocial.donors.recip.years'!$A$2:$A$21,'Figure 8 - Psych donors'!$A48)</f>
        <v>0</v>
      </c>
      <c r="G48">
        <f t="shared" si="0"/>
        <v>0</v>
      </c>
      <c r="I48" t="s">
        <v>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t="s">
        <v>50</v>
      </c>
      <c r="B49">
        <f>SUMIFS('psychosocial.donors.recip.years'!C$2:C$21,'psychosocial.donors.recip.years'!$A$2:$A$21,'Figure 8 - Psych donors'!$A49)</f>
        <v>0</v>
      </c>
      <c r="C49">
        <f>SUMIFS('psychosocial.donors.recip.years'!D$2:D$21,'psychosocial.donors.recip.years'!$A$2:$A$21,'Figure 8 - Psych donors'!$A49)</f>
        <v>0</v>
      </c>
      <c r="D49">
        <f>SUMIFS('psychosocial.donors.recip.years'!E$2:E$21,'psychosocial.donors.recip.years'!$A$2:$A$21,'Figure 8 - Psych donors'!$A49)</f>
        <v>0</v>
      </c>
      <c r="E49">
        <f>SUMIFS('psychosocial.donors.recip.years'!F$2:F$21,'psychosocial.donors.recip.years'!$A$2:$A$21,'Figure 8 - Psych donors'!$A49)</f>
        <v>0</v>
      </c>
      <c r="F49">
        <f>SUMIFS('psychosocial.donors.recip.years'!G$2:G$21,'psychosocial.donors.recip.years'!$A$2:$A$21,'Figure 8 - Psych donors'!$A49)</f>
        <v>0</v>
      </c>
      <c r="G49">
        <f t="shared" si="0"/>
        <v>0</v>
      </c>
      <c r="I49" t="s">
        <v>58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51</v>
      </c>
      <c r="B50">
        <f>SUMIFS('psychosocial.donors.recip.years'!C$2:C$21,'psychosocial.donors.recip.years'!$A$2:$A$21,'Figure 8 - Psych donors'!$A50)</f>
        <v>0</v>
      </c>
      <c r="C50">
        <f>SUMIFS('psychosocial.donors.recip.years'!D$2:D$21,'psychosocial.donors.recip.years'!$A$2:$A$21,'Figure 8 - Psych donors'!$A50)</f>
        <v>0</v>
      </c>
      <c r="D50">
        <f>SUMIFS('psychosocial.donors.recip.years'!E$2:E$21,'psychosocial.donors.recip.years'!$A$2:$A$21,'Figure 8 - Psych donors'!$A50)</f>
        <v>0</v>
      </c>
      <c r="E50">
        <f>SUMIFS('psychosocial.donors.recip.years'!F$2:F$21,'psychosocial.donors.recip.years'!$A$2:$A$21,'Figure 8 - Psych donors'!$A50)</f>
        <v>0</v>
      </c>
      <c r="F50">
        <f>SUMIFS('psychosocial.donors.recip.years'!G$2:G$21,'psychosocial.donors.recip.years'!$A$2:$A$21,'Figure 8 - Psych donors'!$A50)</f>
        <v>0</v>
      </c>
      <c r="G50">
        <f t="shared" si="0"/>
        <v>0</v>
      </c>
      <c r="I50" t="s">
        <v>59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t="s">
        <v>52</v>
      </c>
      <c r="B51">
        <f>SUMIFS('psychosocial.donors.recip.years'!C$2:C$21,'psychosocial.donors.recip.years'!$A$2:$A$21,'Figure 8 - Psych donors'!$A51)</f>
        <v>0</v>
      </c>
      <c r="C51">
        <f>SUMIFS('psychosocial.donors.recip.years'!D$2:D$21,'psychosocial.donors.recip.years'!$A$2:$A$21,'Figure 8 - Psych donors'!$A51)</f>
        <v>0</v>
      </c>
      <c r="D51">
        <f>SUMIFS('psychosocial.donors.recip.years'!E$2:E$21,'psychosocial.donors.recip.years'!$A$2:$A$21,'Figure 8 - Psych donors'!$A51)</f>
        <v>0</v>
      </c>
      <c r="E51">
        <f>SUMIFS('psychosocial.donors.recip.years'!F$2:F$21,'psychosocial.donors.recip.years'!$A$2:$A$21,'Figure 8 - Psych donors'!$A51)</f>
        <v>0</v>
      </c>
      <c r="F51">
        <f>SUMIFS('psychosocial.donors.recip.years'!G$2:G$21,'psychosocial.donors.recip.years'!$A$2:$A$21,'Figure 8 - Psych donors'!$A51)</f>
        <v>0</v>
      </c>
      <c r="G51">
        <f t="shared" si="0"/>
        <v>0</v>
      </c>
      <c r="I51" t="s">
        <v>60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53</v>
      </c>
      <c r="B52">
        <f>SUMIFS('psychosocial.donors.recip.years'!C$2:C$21,'psychosocial.donors.recip.years'!$A$2:$A$21,'Figure 8 - Psych donors'!$A52)</f>
        <v>0</v>
      </c>
      <c r="C52">
        <f>SUMIFS('psychosocial.donors.recip.years'!D$2:D$21,'psychosocial.donors.recip.years'!$A$2:$A$21,'Figure 8 - Psych donors'!$A52)</f>
        <v>0</v>
      </c>
      <c r="D52">
        <f>SUMIFS('psychosocial.donors.recip.years'!E$2:E$21,'psychosocial.donors.recip.years'!$A$2:$A$21,'Figure 8 - Psych donors'!$A52)</f>
        <v>0</v>
      </c>
      <c r="E52">
        <f>SUMIFS('psychosocial.donors.recip.years'!F$2:F$21,'psychosocial.donors.recip.years'!$A$2:$A$21,'Figure 8 - Psych donors'!$A52)</f>
        <v>0</v>
      </c>
      <c r="F52">
        <f>SUMIFS('psychosocial.donors.recip.years'!G$2:G$21,'psychosocial.donors.recip.years'!$A$2:$A$21,'Figure 8 - Psych donors'!$A52)</f>
        <v>0</v>
      </c>
      <c r="G52">
        <f t="shared" si="0"/>
        <v>0</v>
      </c>
      <c r="I52" t="s">
        <v>61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t="s">
        <v>54</v>
      </c>
      <c r="B53">
        <f>SUMIFS('psychosocial.donors.recip.years'!C$2:C$21,'psychosocial.donors.recip.years'!$A$2:$A$21,'Figure 8 - Psych donors'!$A53)</f>
        <v>0</v>
      </c>
      <c r="C53">
        <f>SUMIFS('psychosocial.donors.recip.years'!D$2:D$21,'psychosocial.donors.recip.years'!$A$2:$A$21,'Figure 8 - Psych donors'!$A53)</f>
        <v>0</v>
      </c>
      <c r="D53">
        <f>SUMIFS('psychosocial.donors.recip.years'!E$2:E$21,'psychosocial.donors.recip.years'!$A$2:$A$21,'Figure 8 - Psych donors'!$A53)</f>
        <v>0</v>
      </c>
      <c r="E53">
        <f>SUMIFS('psychosocial.donors.recip.years'!F$2:F$21,'psychosocial.donors.recip.years'!$A$2:$A$21,'Figure 8 - Psych donors'!$A53)</f>
        <v>0</v>
      </c>
      <c r="F53">
        <f>SUMIFS('psychosocial.donors.recip.years'!G$2:G$21,'psychosocial.donors.recip.years'!$A$2:$A$21,'Figure 8 - Psych donors'!$A53)</f>
        <v>0</v>
      </c>
      <c r="G53">
        <f t="shared" si="0"/>
        <v>0</v>
      </c>
      <c r="I53" t="s">
        <v>62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t="s">
        <v>55</v>
      </c>
      <c r="B54">
        <f>SUMIFS('psychosocial.donors.recip.years'!C$2:C$21,'psychosocial.donors.recip.years'!$A$2:$A$21,'Figure 8 - Psych donors'!$A54)</f>
        <v>0</v>
      </c>
      <c r="C54">
        <f>SUMIFS('psychosocial.donors.recip.years'!D$2:D$21,'psychosocial.donors.recip.years'!$A$2:$A$21,'Figure 8 - Psych donors'!$A54)</f>
        <v>0</v>
      </c>
      <c r="D54">
        <f>SUMIFS('psychosocial.donors.recip.years'!E$2:E$21,'psychosocial.donors.recip.years'!$A$2:$A$21,'Figure 8 - Psych donors'!$A54)</f>
        <v>0</v>
      </c>
      <c r="E54">
        <f>SUMIFS('psychosocial.donors.recip.years'!F$2:F$21,'psychosocial.donors.recip.years'!$A$2:$A$21,'Figure 8 - Psych donors'!$A54)</f>
        <v>0</v>
      </c>
      <c r="F54">
        <f>SUMIFS('psychosocial.donors.recip.years'!G$2:G$21,'psychosocial.donors.recip.years'!$A$2:$A$21,'Figure 8 - Psych donors'!$A54)</f>
        <v>0</v>
      </c>
      <c r="G54">
        <f t="shared" si="0"/>
        <v>0</v>
      </c>
      <c r="I54" t="s">
        <v>63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56</v>
      </c>
      <c r="B55">
        <f>SUMIFS('psychosocial.donors.recip.years'!C$2:C$21,'psychosocial.donors.recip.years'!$A$2:$A$21,'Figure 8 - Psych donors'!$A55)</f>
        <v>0</v>
      </c>
      <c r="C55">
        <f>SUMIFS('psychosocial.donors.recip.years'!D$2:D$21,'psychosocial.donors.recip.years'!$A$2:$A$21,'Figure 8 - Psych donors'!$A55)</f>
        <v>0</v>
      </c>
      <c r="D55">
        <f>SUMIFS('psychosocial.donors.recip.years'!E$2:E$21,'psychosocial.donors.recip.years'!$A$2:$A$21,'Figure 8 - Psych donors'!$A55)</f>
        <v>0</v>
      </c>
      <c r="E55">
        <f>SUMIFS('psychosocial.donors.recip.years'!F$2:F$21,'psychosocial.donors.recip.years'!$A$2:$A$21,'Figure 8 - Psych donors'!$A55)</f>
        <v>0</v>
      </c>
      <c r="F55">
        <f>SUMIFS('psychosocial.donors.recip.years'!G$2:G$21,'psychosocial.donors.recip.years'!$A$2:$A$21,'Figure 8 - Psych donors'!$A55)</f>
        <v>0</v>
      </c>
      <c r="G55">
        <f t="shared" si="0"/>
        <v>0</v>
      </c>
      <c r="I55" t="s">
        <v>64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57</v>
      </c>
      <c r="B56">
        <f>SUMIFS('psychosocial.donors.recip.years'!C$2:C$21,'psychosocial.donors.recip.years'!$A$2:$A$21,'Figure 8 - Psych donors'!$A56)</f>
        <v>0</v>
      </c>
      <c r="C56">
        <f>SUMIFS('psychosocial.donors.recip.years'!D$2:D$21,'psychosocial.donors.recip.years'!$A$2:$A$21,'Figure 8 - Psych donors'!$A56)</f>
        <v>0</v>
      </c>
      <c r="D56">
        <f>SUMIFS('psychosocial.donors.recip.years'!E$2:E$21,'psychosocial.donors.recip.years'!$A$2:$A$21,'Figure 8 - Psych donors'!$A56)</f>
        <v>0</v>
      </c>
      <c r="E56">
        <f>SUMIFS('psychosocial.donors.recip.years'!F$2:F$21,'psychosocial.donors.recip.years'!$A$2:$A$21,'Figure 8 - Psych donors'!$A56)</f>
        <v>0</v>
      </c>
      <c r="F56">
        <f>SUMIFS('psychosocial.donors.recip.years'!G$2:G$21,'psychosocial.donors.recip.years'!$A$2:$A$21,'Figure 8 - Psych donors'!$A56)</f>
        <v>0</v>
      </c>
      <c r="G56">
        <f t="shared" si="0"/>
        <v>0</v>
      </c>
      <c r="I56" t="s">
        <v>65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t="s">
        <v>58</v>
      </c>
      <c r="B57">
        <f>SUMIFS('psychosocial.donors.recip.years'!C$2:C$21,'psychosocial.donors.recip.years'!$A$2:$A$21,'Figure 8 - Psych donors'!$A57)</f>
        <v>0</v>
      </c>
      <c r="C57">
        <f>SUMIFS('psychosocial.donors.recip.years'!D$2:D$21,'psychosocial.donors.recip.years'!$A$2:$A$21,'Figure 8 - Psych donors'!$A57)</f>
        <v>0</v>
      </c>
      <c r="D57">
        <f>SUMIFS('psychosocial.donors.recip.years'!E$2:E$21,'psychosocial.donors.recip.years'!$A$2:$A$21,'Figure 8 - Psych donors'!$A57)</f>
        <v>0</v>
      </c>
      <c r="E57">
        <f>SUMIFS('psychosocial.donors.recip.years'!F$2:F$21,'psychosocial.donors.recip.years'!$A$2:$A$21,'Figure 8 - Psych donors'!$A57)</f>
        <v>0</v>
      </c>
      <c r="F57">
        <f>SUMIFS('psychosocial.donors.recip.years'!G$2:G$21,'psychosocial.donors.recip.years'!$A$2:$A$21,'Figure 8 - Psych donors'!$A57)</f>
        <v>0</v>
      </c>
      <c r="G57">
        <f t="shared" si="0"/>
        <v>0</v>
      </c>
      <c r="I57" t="s">
        <v>66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t="s">
        <v>59</v>
      </c>
      <c r="B58">
        <f>SUMIFS('psychosocial.donors.recip.years'!C$2:C$21,'psychosocial.donors.recip.years'!$A$2:$A$21,'Figure 8 - Psych donors'!$A58)</f>
        <v>0</v>
      </c>
      <c r="C58">
        <f>SUMIFS('psychosocial.donors.recip.years'!D$2:D$21,'psychosocial.donors.recip.years'!$A$2:$A$21,'Figure 8 - Psych donors'!$A58)</f>
        <v>0</v>
      </c>
      <c r="D58">
        <f>SUMIFS('psychosocial.donors.recip.years'!E$2:E$21,'psychosocial.donors.recip.years'!$A$2:$A$21,'Figure 8 - Psych donors'!$A58)</f>
        <v>0</v>
      </c>
      <c r="E58">
        <f>SUMIFS('psychosocial.donors.recip.years'!F$2:F$21,'psychosocial.donors.recip.years'!$A$2:$A$21,'Figure 8 - Psych donors'!$A58)</f>
        <v>0</v>
      </c>
      <c r="F58">
        <f>SUMIFS('psychosocial.donors.recip.years'!G$2:G$21,'psychosocial.donors.recip.years'!$A$2:$A$21,'Figure 8 - Psych donors'!$A58)</f>
        <v>0</v>
      </c>
      <c r="G58">
        <f t="shared" si="0"/>
        <v>0</v>
      </c>
      <c r="I58" t="s">
        <v>67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60</v>
      </c>
      <c r="B59">
        <f>SUMIFS('psychosocial.donors.recip.years'!C$2:C$21,'psychosocial.donors.recip.years'!$A$2:$A$21,'Figure 8 - Psych donors'!$A59)</f>
        <v>0</v>
      </c>
      <c r="C59">
        <f>SUMIFS('psychosocial.donors.recip.years'!D$2:D$21,'psychosocial.donors.recip.years'!$A$2:$A$21,'Figure 8 - Psych donors'!$A59)</f>
        <v>0</v>
      </c>
      <c r="D59">
        <f>SUMIFS('psychosocial.donors.recip.years'!E$2:E$21,'psychosocial.donors.recip.years'!$A$2:$A$21,'Figure 8 - Psych donors'!$A59)</f>
        <v>0</v>
      </c>
      <c r="E59">
        <f>SUMIFS('psychosocial.donors.recip.years'!F$2:F$21,'psychosocial.donors.recip.years'!$A$2:$A$21,'Figure 8 - Psych donors'!$A59)</f>
        <v>0</v>
      </c>
      <c r="F59">
        <f>SUMIFS('psychosocial.donors.recip.years'!G$2:G$21,'psychosocial.donors.recip.years'!$A$2:$A$21,'Figure 8 - Psych donors'!$A59)</f>
        <v>0</v>
      </c>
      <c r="G59">
        <f t="shared" si="0"/>
        <v>0</v>
      </c>
      <c r="I59" t="s">
        <v>68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61</v>
      </c>
      <c r="B60">
        <f>SUMIFS('psychosocial.donors.recip.years'!C$2:C$21,'psychosocial.donors.recip.years'!$A$2:$A$21,'Figure 8 - Psych donors'!$A60)</f>
        <v>0</v>
      </c>
      <c r="C60">
        <f>SUMIFS('psychosocial.donors.recip.years'!D$2:D$21,'psychosocial.donors.recip.years'!$A$2:$A$21,'Figure 8 - Psych donors'!$A60)</f>
        <v>0</v>
      </c>
      <c r="D60">
        <f>SUMIFS('psychosocial.donors.recip.years'!E$2:E$21,'psychosocial.donors.recip.years'!$A$2:$A$21,'Figure 8 - Psych donors'!$A60)</f>
        <v>0</v>
      </c>
      <c r="E60">
        <f>SUMIFS('psychosocial.donors.recip.years'!F$2:F$21,'psychosocial.donors.recip.years'!$A$2:$A$21,'Figure 8 - Psych donors'!$A60)</f>
        <v>0</v>
      </c>
      <c r="F60">
        <f>SUMIFS('psychosocial.donors.recip.years'!G$2:G$21,'psychosocial.donors.recip.years'!$A$2:$A$21,'Figure 8 - Psych donors'!$A60)</f>
        <v>0</v>
      </c>
      <c r="G60">
        <f t="shared" si="0"/>
        <v>0</v>
      </c>
      <c r="I60" t="s">
        <v>69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t="s">
        <v>62</v>
      </c>
      <c r="B61">
        <f>SUMIFS('psychosocial.donors.recip.years'!C$2:C$21,'psychosocial.donors.recip.years'!$A$2:$A$21,'Figure 8 - Psych donors'!$A61)</f>
        <v>0</v>
      </c>
      <c r="C61">
        <f>SUMIFS('psychosocial.donors.recip.years'!D$2:D$21,'psychosocial.donors.recip.years'!$A$2:$A$21,'Figure 8 - Psych donors'!$A61)</f>
        <v>0</v>
      </c>
      <c r="D61">
        <f>SUMIFS('psychosocial.donors.recip.years'!E$2:E$21,'psychosocial.donors.recip.years'!$A$2:$A$21,'Figure 8 - Psych donors'!$A61)</f>
        <v>0</v>
      </c>
      <c r="E61">
        <f>SUMIFS('psychosocial.donors.recip.years'!F$2:F$21,'psychosocial.donors.recip.years'!$A$2:$A$21,'Figure 8 - Psych donors'!$A61)</f>
        <v>0</v>
      </c>
      <c r="F61">
        <f>SUMIFS('psychosocial.donors.recip.years'!G$2:G$21,'psychosocial.donors.recip.years'!$A$2:$A$21,'Figure 8 - Psych donors'!$A61)</f>
        <v>0</v>
      </c>
      <c r="G61">
        <f t="shared" si="0"/>
        <v>0</v>
      </c>
      <c r="I61" t="s">
        <v>70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63</v>
      </c>
      <c r="B62">
        <f>SUMIFS('psychosocial.donors.recip.years'!C$2:C$21,'psychosocial.donors.recip.years'!$A$2:$A$21,'Figure 8 - Psych donors'!$A62)</f>
        <v>0</v>
      </c>
      <c r="C62">
        <f>SUMIFS('psychosocial.donors.recip.years'!D$2:D$21,'psychosocial.donors.recip.years'!$A$2:$A$21,'Figure 8 - Psych donors'!$A62)</f>
        <v>0</v>
      </c>
      <c r="D62">
        <f>SUMIFS('psychosocial.donors.recip.years'!E$2:E$21,'psychosocial.donors.recip.years'!$A$2:$A$21,'Figure 8 - Psych donors'!$A62)</f>
        <v>0</v>
      </c>
      <c r="E62">
        <f>SUMIFS('psychosocial.donors.recip.years'!F$2:F$21,'psychosocial.donors.recip.years'!$A$2:$A$21,'Figure 8 - Psych donors'!$A62)</f>
        <v>0</v>
      </c>
      <c r="F62">
        <f>SUMIFS('psychosocial.donors.recip.years'!G$2:G$21,'psychosocial.donors.recip.years'!$A$2:$A$21,'Figure 8 - Psych donors'!$A62)</f>
        <v>0</v>
      </c>
      <c r="G62">
        <f t="shared" si="0"/>
        <v>0</v>
      </c>
      <c r="I62" t="s">
        <v>71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64</v>
      </c>
      <c r="B63">
        <f>SUMIFS('psychosocial.donors.recip.years'!C$2:C$21,'psychosocial.donors.recip.years'!$A$2:$A$21,'Figure 8 - Psych donors'!$A63)</f>
        <v>0</v>
      </c>
      <c r="C63">
        <f>SUMIFS('psychosocial.donors.recip.years'!D$2:D$21,'psychosocial.donors.recip.years'!$A$2:$A$21,'Figure 8 - Psych donors'!$A63)</f>
        <v>0</v>
      </c>
      <c r="D63">
        <f>SUMIFS('psychosocial.donors.recip.years'!E$2:E$21,'psychosocial.donors.recip.years'!$A$2:$A$21,'Figure 8 - Psych donors'!$A63)</f>
        <v>0</v>
      </c>
      <c r="E63">
        <f>SUMIFS('psychosocial.donors.recip.years'!F$2:F$21,'psychosocial.donors.recip.years'!$A$2:$A$21,'Figure 8 - Psych donors'!$A63)</f>
        <v>0</v>
      </c>
      <c r="F63">
        <f>SUMIFS('psychosocial.donors.recip.years'!G$2:G$21,'psychosocial.donors.recip.years'!$A$2:$A$21,'Figure 8 - Psych donors'!$A63)</f>
        <v>0</v>
      </c>
      <c r="G63">
        <f t="shared" si="0"/>
        <v>0</v>
      </c>
      <c r="I63" t="s">
        <v>72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t="s">
        <v>65</v>
      </c>
      <c r="B64">
        <f>SUMIFS('psychosocial.donors.recip.years'!C$2:C$21,'psychosocial.donors.recip.years'!$A$2:$A$21,'Figure 8 - Psych donors'!$A64)</f>
        <v>0</v>
      </c>
      <c r="C64">
        <f>SUMIFS('psychosocial.donors.recip.years'!D$2:D$21,'psychosocial.donors.recip.years'!$A$2:$A$21,'Figure 8 - Psych donors'!$A64)</f>
        <v>0</v>
      </c>
      <c r="D64">
        <f>SUMIFS('psychosocial.donors.recip.years'!E$2:E$21,'psychosocial.donors.recip.years'!$A$2:$A$21,'Figure 8 - Psych donors'!$A64)</f>
        <v>0</v>
      </c>
      <c r="E64">
        <f>SUMIFS('psychosocial.donors.recip.years'!F$2:F$21,'psychosocial.donors.recip.years'!$A$2:$A$21,'Figure 8 - Psych donors'!$A64)</f>
        <v>0</v>
      </c>
      <c r="F64">
        <f>SUMIFS('psychosocial.donors.recip.years'!G$2:G$21,'psychosocial.donors.recip.years'!$A$2:$A$21,'Figure 8 - Psych donors'!$A64)</f>
        <v>0</v>
      </c>
      <c r="G64">
        <f t="shared" si="0"/>
        <v>0</v>
      </c>
      <c r="I64" t="s">
        <v>73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t="s">
        <v>66</v>
      </c>
      <c r="B65">
        <f>SUMIFS('psychosocial.donors.recip.years'!C$2:C$21,'psychosocial.donors.recip.years'!$A$2:$A$21,'Figure 8 - Psych donors'!$A65)</f>
        <v>0</v>
      </c>
      <c r="C65">
        <f>SUMIFS('psychosocial.donors.recip.years'!D$2:D$21,'psychosocial.donors.recip.years'!$A$2:$A$21,'Figure 8 - Psych donors'!$A65)</f>
        <v>0</v>
      </c>
      <c r="D65">
        <f>SUMIFS('psychosocial.donors.recip.years'!E$2:E$21,'psychosocial.donors.recip.years'!$A$2:$A$21,'Figure 8 - Psych donors'!$A65)</f>
        <v>0</v>
      </c>
      <c r="E65">
        <f>SUMIFS('psychosocial.donors.recip.years'!F$2:F$21,'psychosocial.donors.recip.years'!$A$2:$A$21,'Figure 8 - Psych donors'!$A65)</f>
        <v>0</v>
      </c>
      <c r="F65">
        <f>SUMIFS('psychosocial.donors.recip.years'!G$2:G$21,'psychosocial.donors.recip.years'!$A$2:$A$21,'Figure 8 - Psych donors'!$A65)</f>
        <v>0</v>
      </c>
      <c r="G65">
        <f t="shared" si="0"/>
        <v>0</v>
      </c>
      <c r="I65" t="s">
        <v>74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t="s">
        <v>67</v>
      </c>
      <c r="B66">
        <f>SUMIFS('psychosocial.donors.recip.years'!C$2:C$21,'psychosocial.donors.recip.years'!$A$2:$A$21,'Figure 8 - Psych donors'!$A66)</f>
        <v>0</v>
      </c>
      <c r="C66">
        <f>SUMIFS('psychosocial.donors.recip.years'!D$2:D$21,'psychosocial.donors.recip.years'!$A$2:$A$21,'Figure 8 - Psych donors'!$A66)</f>
        <v>0</v>
      </c>
      <c r="D66">
        <f>SUMIFS('psychosocial.donors.recip.years'!E$2:E$21,'psychosocial.donors.recip.years'!$A$2:$A$21,'Figure 8 - Psych donors'!$A66)</f>
        <v>0</v>
      </c>
      <c r="E66">
        <f>SUMIFS('psychosocial.donors.recip.years'!F$2:F$21,'psychosocial.donors.recip.years'!$A$2:$A$21,'Figure 8 - Psych donors'!$A66)</f>
        <v>0</v>
      </c>
      <c r="F66">
        <f>SUMIFS('psychosocial.donors.recip.years'!G$2:G$21,'psychosocial.donors.recip.years'!$A$2:$A$21,'Figure 8 - Psych donors'!$A66)</f>
        <v>0</v>
      </c>
      <c r="G66">
        <f t="shared" si="0"/>
        <v>0</v>
      </c>
      <c r="I66" t="s">
        <v>75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t="s">
        <v>68</v>
      </c>
      <c r="B67">
        <f>SUMIFS('psychosocial.donors.recip.years'!C$2:C$21,'psychosocial.donors.recip.years'!$A$2:$A$21,'Figure 8 - Psych donors'!$A67)</f>
        <v>0</v>
      </c>
      <c r="C67">
        <f>SUMIFS('psychosocial.donors.recip.years'!D$2:D$21,'psychosocial.donors.recip.years'!$A$2:$A$21,'Figure 8 - Psych donors'!$A67)</f>
        <v>0</v>
      </c>
      <c r="D67">
        <f>SUMIFS('psychosocial.donors.recip.years'!E$2:E$21,'psychosocial.donors.recip.years'!$A$2:$A$21,'Figure 8 - Psych donors'!$A67)</f>
        <v>0</v>
      </c>
      <c r="E67">
        <f>SUMIFS('psychosocial.donors.recip.years'!F$2:F$21,'psychosocial.donors.recip.years'!$A$2:$A$21,'Figure 8 - Psych donors'!$A67)</f>
        <v>0</v>
      </c>
      <c r="F67">
        <f>SUMIFS('psychosocial.donors.recip.years'!G$2:G$21,'psychosocial.donors.recip.years'!$A$2:$A$21,'Figure 8 - Psych donors'!$A67)</f>
        <v>0</v>
      </c>
      <c r="G67">
        <f t="shared" si="0"/>
        <v>0</v>
      </c>
      <c r="I67" t="s">
        <v>76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69</v>
      </c>
      <c r="B68">
        <f>SUMIFS('psychosocial.donors.recip.years'!C$2:C$21,'psychosocial.donors.recip.years'!$A$2:$A$21,'Figure 8 - Psych donors'!$A68)</f>
        <v>0</v>
      </c>
      <c r="C68">
        <f>SUMIFS('psychosocial.donors.recip.years'!D$2:D$21,'psychosocial.donors.recip.years'!$A$2:$A$21,'Figure 8 - Psych donors'!$A68)</f>
        <v>0</v>
      </c>
      <c r="D68">
        <f>SUMIFS('psychosocial.donors.recip.years'!E$2:E$21,'psychosocial.donors.recip.years'!$A$2:$A$21,'Figure 8 - Psych donors'!$A68)</f>
        <v>0</v>
      </c>
      <c r="E68">
        <f>SUMIFS('psychosocial.donors.recip.years'!F$2:F$21,'psychosocial.donors.recip.years'!$A$2:$A$21,'Figure 8 - Psych donors'!$A68)</f>
        <v>0</v>
      </c>
      <c r="F68">
        <f>SUMIFS('psychosocial.donors.recip.years'!G$2:G$21,'psychosocial.donors.recip.years'!$A$2:$A$21,'Figure 8 - Psych donors'!$A68)</f>
        <v>0</v>
      </c>
      <c r="G68">
        <f t="shared" ref="G68:G102" si="1">SUM(B68:F68)</f>
        <v>0</v>
      </c>
      <c r="I68" t="s">
        <v>77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t="s">
        <v>70</v>
      </c>
      <c r="B69">
        <f>SUMIFS('psychosocial.donors.recip.years'!C$2:C$21,'psychosocial.donors.recip.years'!$A$2:$A$21,'Figure 8 - Psych donors'!$A69)</f>
        <v>0</v>
      </c>
      <c r="C69">
        <f>SUMIFS('psychosocial.donors.recip.years'!D$2:D$21,'psychosocial.donors.recip.years'!$A$2:$A$21,'Figure 8 - Psych donors'!$A69)</f>
        <v>0</v>
      </c>
      <c r="D69">
        <f>SUMIFS('psychosocial.donors.recip.years'!E$2:E$21,'psychosocial.donors.recip.years'!$A$2:$A$21,'Figure 8 - Psych donors'!$A69)</f>
        <v>0</v>
      </c>
      <c r="E69">
        <f>SUMIFS('psychosocial.donors.recip.years'!F$2:F$21,'psychosocial.donors.recip.years'!$A$2:$A$21,'Figure 8 - Psych donors'!$A69)</f>
        <v>0</v>
      </c>
      <c r="F69">
        <f>SUMIFS('psychosocial.donors.recip.years'!G$2:G$21,'psychosocial.donors.recip.years'!$A$2:$A$21,'Figure 8 - Psych donors'!$A69)</f>
        <v>0</v>
      </c>
      <c r="G69">
        <f t="shared" si="1"/>
        <v>0</v>
      </c>
      <c r="I69" t="s">
        <v>78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t="s">
        <v>71</v>
      </c>
      <c r="B70">
        <f>SUMIFS('psychosocial.donors.recip.years'!C$2:C$21,'psychosocial.donors.recip.years'!$A$2:$A$21,'Figure 8 - Psych donors'!$A70)</f>
        <v>0</v>
      </c>
      <c r="C70">
        <f>SUMIFS('psychosocial.donors.recip.years'!D$2:D$21,'psychosocial.donors.recip.years'!$A$2:$A$21,'Figure 8 - Psych donors'!$A70)</f>
        <v>0</v>
      </c>
      <c r="D70">
        <f>SUMIFS('psychosocial.donors.recip.years'!E$2:E$21,'psychosocial.donors.recip.years'!$A$2:$A$21,'Figure 8 - Psych donors'!$A70)</f>
        <v>0</v>
      </c>
      <c r="E70">
        <f>SUMIFS('psychosocial.donors.recip.years'!F$2:F$21,'psychosocial.donors.recip.years'!$A$2:$A$21,'Figure 8 - Psych donors'!$A70)</f>
        <v>0</v>
      </c>
      <c r="F70">
        <f>SUMIFS('psychosocial.donors.recip.years'!G$2:G$21,'psychosocial.donors.recip.years'!$A$2:$A$21,'Figure 8 - Psych donors'!$A70)</f>
        <v>0</v>
      </c>
      <c r="G70">
        <f t="shared" si="1"/>
        <v>0</v>
      </c>
      <c r="I70" t="s">
        <v>79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72</v>
      </c>
      <c r="B71">
        <f>SUMIFS('psychosocial.donors.recip.years'!C$2:C$21,'psychosocial.donors.recip.years'!$A$2:$A$21,'Figure 8 - Psych donors'!$A71)</f>
        <v>0</v>
      </c>
      <c r="C71">
        <f>SUMIFS('psychosocial.donors.recip.years'!D$2:D$21,'psychosocial.donors.recip.years'!$A$2:$A$21,'Figure 8 - Psych donors'!$A71)</f>
        <v>0</v>
      </c>
      <c r="D71">
        <f>SUMIFS('psychosocial.donors.recip.years'!E$2:E$21,'psychosocial.donors.recip.years'!$A$2:$A$21,'Figure 8 - Psych donors'!$A71)</f>
        <v>0</v>
      </c>
      <c r="E71">
        <f>SUMIFS('psychosocial.donors.recip.years'!F$2:F$21,'psychosocial.donors.recip.years'!$A$2:$A$21,'Figure 8 - Psych donors'!$A71)</f>
        <v>0</v>
      </c>
      <c r="F71">
        <f>SUMIFS('psychosocial.donors.recip.years'!G$2:G$21,'psychosocial.donors.recip.years'!$A$2:$A$21,'Figure 8 - Psych donors'!$A71)</f>
        <v>0</v>
      </c>
      <c r="G71">
        <f t="shared" si="1"/>
        <v>0</v>
      </c>
      <c r="I71" t="s">
        <v>80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t="s">
        <v>73</v>
      </c>
      <c r="B72">
        <f>SUMIFS('psychosocial.donors.recip.years'!C$2:C$21,'psychosocial.donors.recip.years'!$A$2:$A$21,'Figure 8 - Psych donors'!$A72)</f>
        <v>0</v>
      </c>
      <c r="C72">
        <f>SUMIFS('psychosocial.donors.recip.years'!D$2:D$21,'psychosocial.donors.recip.years'!$A$2:$A$21,'Figure 8 - Psych donors'!$A72)</f>
        <v>0</v>
      </c>
      <c r="D72">
        <f>SUMIFS('psychosocial.donors.recip.years'!E$2:E$21,'psychosocial.donors.recip.years'!$A$2:$A$21,'Figure 8 - Psych donors'!$A72)</f>
        <v>0</v>
      </c>
      <c r="E72">
        <f>SUMIFS('psychosocial.donors.recip.years'!F$2:F$21,'psychosocial.donors.recip.years'!$A$2:$A$21,'Figure 8 - Psych donors'!$A72)</f>
        <v>0</v>
      </c>
      <c r="F72">
        <f>SUMIFS('psychosocial.donors.recip.years'!G$2:G$21,'psychosocial.donors.recip.years'!$A$2:$A$21,'Figure 8 - Psych donors'!$A72)</f>
        <v>0</v>
      </c>
      <c r="G72">
        <f t="shared" si="1"/>
        <v>0</v>
      </c>
      <c r="I72" t="s">
        <v>81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t="s">
        <v>74</v>
      </c>
      <c r="B73">
        <f>SUMIFS('psychosocial.donors.recip.years'!C$2:C$21,'psychosocial.donors.recip.years'!$A$2:$A$21,'Figure 8 - Psych donors'!$A73)</f>
        <v>0</v>
      </c>
      <c r="C73">
        <f>SUMIFS('psychosocial.donors.recip.years'!D$2:D$21,'psychosocial.donors.recip.years'!$A$2:$A$21,'Figure 8 - Psych donors'!$A73)</f>
        <v>0</v>
      </c>
      <c r="D73">
        <f>SUMIFS('psychosocial.donors.recip.years'!E$2:E$21,'psychosocial.donors.recip.years'!$A$2:$A$21,'Figure 8 - Psych donors'!$A73)</f>
        <v>0</v>
      </c>
      <c r="E73">
        <f>SUMIFS('psychosocial.donors.recip.years'!F$2:F$21,'psychosocial.donors.recip.years'!$A$2:$A$21,'Figure 8 - Psych donors'!$A73)</f>
        <v>0</v>
      </c>
      <c r="F73">
        <f>SUMIFS('psychosocial.donors.recip.years'!G$2:G$21,'psychosocial.donors.recip.years'!$A$2:$A$21,'Figure 8 - Psych donors'!$A73)</f>
        <v>0</v>
      </c>
      <c r="G73">
        <f t="shared" si="1"/>
        <v>0</v>
      </c>
      <c r="I73" t="s">
        <v>83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t="s">
        <v>75</v>
      </c>
      <c r="B74">
        <f>SUMIFS('psychosocial.donors.recip.years'!C$2:C$21,'psychosocial.donors.recip.years'!$A$2:$A$21,'Figure 8 - Psych donors'!$A74)</f>
        <v>0</v>
      </c>
      <c r="C74">
        <f>SUMIFS('psychosocial.donors.recip.years'!D$2:D$21,'psychosocial.donors.recip.years'!$A$2:$A$21,'Figure 8 - Psych donors'!$A74)</f>
        <v>0</v>
      </c>
      <c r="D74">
        <f>SUMIFS('psychosocial.donors.recip.years'!E$2:E$21,'psychosocial.donors.recip.years'!$A$2:$A$21,'Figure 8 - Psych donors'!$A74)</f>
        <v>0</v>
      </c>
      <c r="E74">
        <f>SUMIFS('psychosocial.donors.recip.years'!F$2:F$21,'psychosocial.donors.recip.years'!$A$2:$A$21,'Figure 8 - Psych donors'!$A74)</f>
        <v>0</v>
      </c>
      <c r="F74">
        <f>SUMIFS('psychosocial.donors.recip.years'!G$2:G$21,'psychosocial.donors.recip.years'!$A$2:$A$21,'Figure 8 - Psych donors'!$A74)</f>
        <v>0</v>
      </c>
      <c r="G74">
        <f t="shared" si="1"/>
        <v>0</v>
      </c>
      <c r="I74" t="s">
        <v>84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t="s">
        <v>76</v>
      </c>
      <c r="B75">
        <f>SUMIFS('psychosocial.donors.recip.years'!C$2:C$21,'psychosocial.donors.recip.years'!$A$2:$A$21,'Figure 8 - Psych donors'!$A75)</f>
        <v>0</v>
      </c>
      <c r="C75">
        <f>SUMIFS('psychosocial.donors.recip.years'!D$2:D$21,'psychosocial.donors.recip.years'!$A$2:$A$21,'Figure 8 - Psych donors'!$A75)</f>
        <v>0</v>
      </c>
      <c r="D75">
        <f>SUMIFS('psychosocial.donors.recip.years'!E$2:E$21,'psychosocial.donors.recip.years'!$A$2:$A$21,'Figure 8 - Psych donors'!$A75)</f>
        <v>0</v>
      </c>
      <c r="E75">
        <f>SUMIFS('psychosocial.donors.recip.years'!F$2:F$21,'psychosocial.donors.recip.years'!$A$2:$A$21,'Figure 8 - Psych donors'!$A75)</f>
        <v>0</v>
      </c>
      <c r="F75">
        <f>SUMIFS('psychosocial.donors.recip.years'!G$2:G$21,'psychosocial.donors.recip.years'!$A$2:$A$21,'Figure 8 - Psych donors'!$A75)</f>
        <v>0</v>
      </c>
      <c r="G75">
        <f t="shared" si="1"/>
        <v>0</v>
      </c>
      <c r="I75" t="s">
        <v>86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77</v>
      </c>
      <c r="B76">
        <f>SUMIFS('psychosocial.donors.recip.years'!C$2:C$21,'psychosocial.donors.recip.years'!$A$2:$A$21,'Figure 8 - Psych donors'!$A76)</f>
        <v>0</v>
      </c>
      <c r="C76">
        <f>SUMIFS('psychosocial.donors.recip.years'!D$2:D$21,'psychosocial.donors.recip.years'!$A$2:$A$21,'Figure 8 - Psych donors'!$A76)</f>
        <v>0</v>
      </c>
      <c r="D76">
        <f>SUMIFS('psychosocial.donors.recip.years'!E$2:E$21,'psychosocial.donors.recip.years'!$A$2:$A$21,'Figure 8 - Psych donors'!$A76)</f>
        <v>0</v>
      </c>
      <c r="E76">
        <f>SUMIFS('psychosocial.donors.recip.years'!F$2:F$21,'psychosocial.donors.recip.years'!$A$2:$A$21,'Figure 8 - Psych donors'!$A76)</f>
        <v>0</v>
      </c>
      <c r="F76">
        <f>SUMIFS('psychosocial.donors.recip.years'!G$2:G$21,'psychosocial.donors.recip.years'!$A$2:$A$21,'Figure 8 - Psych donors'!$A76)</f>
        <v>0</v>
      </c>
      <c r="G76">
        <f t="shared" si="1"/>
        <v>0</v>
      </c>
      <c r="I76" t="s">
        <v>88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t="s">
        <v>78</v>
      </c>
      <c r="B77">
        <f>SUMIFS('psychosocial.donors.recip.years'!C$2:C$21,'psychosocial.donors.recip.years'!$A$2:$A$21,'Figure 8 - Psych donors'!$A77)</f>
        <v>0</v>
      </c>
      <c r="C77">
        <f>SUMIFS('psychosocial.donors.recip.years'!D$2:D$21,'psychosocial.donors.recip.years'!$A$2:$A$21,'Figure 8 - Psych donors'!$A77)</f>
        <v>0</v>
      </c>
      <c r="D77">
        <f>SUMIFS('psychosocial.donors.recip.years'!E$2:E$21,'psychosocial.donors.recip.years'!$A$2:$A$21,'Figure 8 - Psych donors'!$A77)</f>
        <v>0</v>
      </c>
      <c r="E77">
        <f>SUMIFS('psychosocial.donors.recip.years'!F$2:F$21,'psychosocial.donors.recip.years'!$A$2:$A$21,'Figure 8 - Psych donors'!$A77)</f>
        <v>0</v>
      </c>
      <c r="F77">
        <f>SUMIFS('psychosocial.donors.recip.years'!G$2:G$21,'psychosocial.donors.recip.years'!$A$2:$A$21,'Figure 8 - Psych donors'!$A77)</f>
        <v>0</v>
      </c>
      <c r="G77">
        <f t="shared" si="1"/>
        <v>0</v>
      </c>
      <c r="I77" t="s">
        <v>89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79</v>
      </c>
      <c r="B78">
        <f>SUMIFS('psychosocial.donors.recip.years'!C$2:C$21,'psychosocial.donors.recip.years'!$A$2:$A$21,'Figure 8 - Psych donors'!$A78)</f>
        <v>0</v>
      </c>
      <c r="C78">
        <f>SUMIFS('psychosocial.donors.recip.years'!D$2:D$21,'psychosocial.donors.recip.years'!$A$2:$A$21,'Figure 8 - Psych donors'!$A78)</f>
        <v>0</v>
      </c>
      <c r="D78">
        <f>SUMIFS('psychosocial.donors.recip.years'!E$2:E$21,'psychosocial.donors.recip.years'!$A$2:$A$21,'Figure 8 - Psych donors'!$A78)</f>
        <v>0</v>
      </c>
      <c r="E78">
        <f>SUMIFS('psychosocial.donors.recip.years'!F$2:F$21,'psychosocial.donors.recip.years'!$A$2:$A$21,'Figure 8 - Psych donors'!$A78)</f>
        <v>0</v>
      </c>
      <c r="F78">
        <f>SUMIFS('psychosocial.donors.recip.years'!G$2:G$21,'psychosocial.donors.recip.years'!$A$2:$A$21,'Figure 8 - Psych donors'!$A78)</f>
        <v>0</v>
      </c>
      <c r="G78">
        <f t="shared" si="1"/>
        <v>0</v>
      </c>
      <c r="I78" t="s">
        <v>90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80</v>
      </c>
      <c r="B79">
        <f>SUMIFS('psychosocial.donors.recip.years'!C$2:C$21,'psychosocial.donors.recip.years'!$A$2:$A$21,'Figure 8 - Psych donors'!$A79)</f>
        <v>0</v>
      </c>
      <c r="C79">
        <f>SUMIFS('psychosocial.donors.recip.years'!D$2:D$21,'psychosocial.donors.recip.years'!$A$2:$A$21,'Figure 8 - Psych donors'!$A79)</f>
        <v>0</v>
      </c>
      <c r="D79">
        <f>SUMIFS('psychosocial.donors.recip.years'!E$2:E$21,'psychosocial.donors.recip.years'!$A$2:$A$21,'Figure 8 - Psych donors'!$A79)</f>
        <v>0</v>
      </c>
      <c r="E79">
        <f>SUMIFS('psychosocial.donors.recip.years'!F$2:F$21,'psychosocial.donors.recip.years'!$A$2:$A$21,'Figure 8 - Psych donors'!$A79)</f>
        <v>0</v>
      </c>
      <c r="F79">
        <f>SUMIFS('psychosocial.donors.recip.years'!G$2:G$21,'psychosocial.donors.recip.years'!$A$2:$A$21,'Figure 8 - Psych donors'!$A79)</f>
        <v>0</v>
      </c>
      <c r="G79">
        <f t="shared" si="1"/>
        <v>0</v>
      </c>
      <c r="I79" t="s">
        <v>91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t="s">
        <v>81</v>
      </c>
      <c r="B80">
        <f>SUMIFS('psychosocial.donors.recip.years'!C$2:C$21,'psychosocial.donors.recip.years'!$A$2:$A$21,'Figure 8 - Psych donors'!$A80)</f>
        <v>0</v>
      </c>
      <c r="C80">
        <f>SUMIFS('psychosocial.donors.recip.years'!D$2:D$21,'psychosocial.donors.recip.years'!$A$2:$A$21,'Figure 8 - Psych donors'!$A80)</f>
        <v>0</v>
      </c>
      <c r="D80">
        <f>SUMIFS('psychosocial.donors.recip.years'!E$2:E$21,'psychosocial.donors.recip.years'!$A$2:$A$21,'Figure 8 - Psych donors'!$A80)</f>
        <v>0</v>
      </c>
      <c r="E80">
        <f>SUMIFS('psychosocial.donors.recip.years'!F$2:F$21,'psychosocial.donors.recip.years'!$A$2:$A$21,'Figure 8 - Psych donors'!$A80)</f>
        <v>0</v>
      </c>
      <c r="F80">
        <f>SUMIFS('psychosocial.donors.recip.years'!G$2:G$21,'psychosocial.donors.recip.years'!$A$2:$A$21,'Figure 8 - Psych donors'!$A80)</f>
        <v>0</v>
      </c>
      <c r="G80">
        <f t="shared" si="1"/>
        <v>0</v>
      </c>
      <c r="I80" t="s">
        <v>92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t="s">
        <v>82</v>
      </c>
      <c r="B81">
        <f>SUMIFS('psychosocial.donors.recip.years'!C$2:C$21,'psychosocial.donors.recip.years'!$A$2:$A$21,'Figure 8 - Psych donors'!$A81)</f>
        <v>0</v>
      </c>
      <c r="C81">
        <f>SUMIFS('psychosocial.donors.recip.years'!D$2:D$21,'psychosocial.donors.recip.years'!$A$2:$A$21,'Figure 8 - Psych donors'!$A81)</f>
        <v>0</v>
      </c>
      <c r="D81">
        <f>SUMIFS('psychosocial.donors.recip.years'!E$2:E$21,'psychosocial.donors.recip.years'!$A$2:$A$21,'Figure 8 - Psych donors'!$A81)</f>
        <v>0</v>
      </c>
      <c r="E81">
        <f>SUMIFS('psychosocial.donors.recip.years'!F$2:F$21,'psychosocial.donors.recip.years'!$A$2:$A$21,'Figure 8 - Psych donors'!$A81)</f>
        <v>1.16E-3</v>
      </c>
      <c r="F81">
        <f>SUMIFS('psychosocial.donors.recip.years'!G$2:G$21,'psychosocial.donors.recip.years'!$A$2:$A$21,'Figure 8 - Psych donors'!$A81)</f>
        <v>2.77426E-4</v>
      </c>
      <c r="G81">
        <f t="shared" si="1"/>
        <v>1.4374259999999999E-3</v>
      </c>
      <c r="I81" t="s">
        <v>93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t="s">
        <v>83</v>
      </c>
      <c r="B82">
        <f>SUMIFS('psychosocial.donors.recip.years'!C$2:C$21,'psychosocial.donors.recip.years'!$A$2:$A$21,'Figure 8 - Psych donors'!$A82)</f>
        <v>0</v>
      </c>
      <c r="C82">
        <f>SUMIFS('psychosocial.donors.recip.years'!D$2:D$21,'psychosocial.donors.recip.years'!$A$2:$A$21,'Figure 8 - Psych donors'!$A82)</f>
        <v>0</v>
      </c>
      <c r="D82">
        <f>SUMIFS('psychosocial.donors.recip.years'!E$2:E$21,'psychosocial.donors.recip.years'!$A$2:$A$21,'Figure 8 - Psych donors'!$A82)</f>
        <v>0</v>
      </c>
      <c r="E82">
        <f>SUMIFS('psychosocial.donors.recip.years'!F$2:F$21,'psychosocial.donors.recip.years'!$A$2:$A$21,'Figure 8 - Psych donors'!$A82)</f>
        <v>0</v>
      </c>
      <c r="F82">
        <f>SUMIFS('psychosocial.donors.recip.years'!G$2:G$21,'psychosocial.donors.recip.years'!$A$2:$A$21,'Figure 8 - Psych donors'!$A82)</f>
        <v>0</v>
      </c>
      <c r="G82">
        <f t="shared" si="1"/>
        <v>0</v>
      </c>
      <c r="I82" t="s">
        <v>94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t="s">
        <v>84</v>
      </c>
      <c r="B83">
        <f>SUMIFS('psychosocial.donors.recip.years'!C$2:C$21,'psychosocial.donors.recip.years'!$A$2:$A$21,'Figure 8 - Psych donors'!$A83)</f>
        <v>0</v>
      </c>
      <c r="C83">
        <f>SUMIFS('psychosocial.donors.recip.years'!D$2:D$21,'psychosocial.donors.recip.years'!$A$2:$A$21,'Figure 8 - Psych donors'!$A83)</f>
        <v>0</v>
      </c>
      <c r="D83">
        <f>SUMIFS('psychosocial.donors.recip.years'!E$2:E$21,'psychosocial.donors.recip.years'!$A$2:$A$21,'Figure 8 - Psych donors'!$A83)</f>
        <v>0</v>
      </c>
      <c r="E83">
        <f>SUMIFS('psychosocial.donors.recip.years'!F$2:F$21,'psychosocial.donors.recip.years'!$A$2:$A$21,'Figure 8 - Psych donors'!$A83)</f>
        <v>0</v>
      </c>
      <c r="F83">
        <f>SUMIFS('psychosocial.donors.recip.years'!G$2:G$21,'psychosocial.donors.recip.years'!$A$2:$A$21,'Figure 8 - Psych donors'!$A83)</f>
        <v>0</v>
      </c>
      <c r="G83">
        <f t="shared" si="1"/>
        <v>0</v>
      </c>
      <c r="I83" t="s">
        <v>95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85</v>
      </c>
      <c r="B84">
        <f>SUMIFS('psychosocial.donors.recip.years'!C$2:C$21,'psychosocial.donors.recip.years'!$A$2:$A$21,'Figure 8 - Psych donors'!$A84)</f>
        <v>6.7072599999999996E-3</v>
      </c>
      <c r="C84">
        <f>SUMIFS('psychosocial.donors.recip.years'!D$2:D$21,'psychosocial.donors.recip.years'!$A$2:$A$21,'Figure 8 - Psych donors'!$A84)</f>
        <v>0</v>
      </c>
      <c r="D84">
        <f>SUMIFS('psychosocial.donors.recip.years'!E$2:E$21,'psychosocial.donors.recip.years'!$A$2:$A$21,'Figure 8 - Psych donors'!$A84)</f>
        <v>0</v>
      </c>
      <c r="E84">
        <f>SUMIFS('psychosocial.donors.recip.years'!F$2:F$21,'psychosocial.donors.recip.years'!$A$2:$A$21,'Figure 8 - Psych donors'!$A84)</f>
        <v>2.0827599999999999</v>
      </c>
      <c r="F84">
        <f>SUMIFS('psychosocial.donors.recip.years'!G$2:G$21,'psychosocial.donors.recip.years'!$A$2:$A$21,'Figure 8 - Psych donors'!$A84)</f>
        <v>0</v>
      </c>
      <c r="G84">
        <f t="shared" si="1"/>
        <v>2.0894672600000002</v>
      </c>
      <c r="I84" t="s">
        <v>96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86</v>
      </c>
      <c r="B85">
        <f>SUMIFS('psychosocial.donors.recip.years'!C$2:C$21,'psychosocial.donors.recip.years'!$A$2:$A$21,'Figure 8 - Psych donors'!$A85)</f>
        <v>0</v>
      </c>
      <c r="C85">
        <f>SUMIFS('psychosocial.donors.recip.years'!D$2:D$21,'psychosocial.donors.recip.years'!$A$2:$A$21,'Figure 8 - Psych donors'!$A85)</f>
        <v>0</v>
      </c>
      <c r="D85">
        <f>SUMIFS('psychosocial.donors.recip.years'!E$2:E$21,'psychosocial.donors.recip.years'!$A$2:$A$21,'Figure 8 - Psych donors'!$A85)</f>
        <v>0</v>
      </c>
      <c r="E85">
        <f>SUMIFS('psychosocial.donors.recip.years'!F$2:F$21,'psychosocial.donors.recip.years'!$A$2:$A$21,'Figure 8 - Psych donors'!$A85)</f>
        <v>0</v>
      </c>
      <c r="F85">
        <f>SUMIFS('psychosocial.donors.recip.years'!G$2:G$21,'psychosocial.donors.recip.years'!$A$2:$A$21,'Figure 8 - Psych donors'!$A85)</f>
        <v>0</v>
      </c>
      <c r="G85">
        <f t="shared" si="1"/>
        <v>0</v>
      </c>
      <c r="I85" t="s">
        <v>99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87</v>
      </c>
      <c r="B86">
        <f>SUMIFS('psychosocial.donors.recip.years'!C$2:C$21,'psychosocial.donors.recip.years'!$A$2:$A$21,'Figure 8 - Psych donors'!$A86)</f>
        <v>0</v>
      </c>
      <c r="C86">
        <f>SUMIFS('psychosocial.donors.recip.years'!D$2:D$21,'psychosocial.donors.recip.years'!$A$2:$A$21,'Figure 8 - Psych donors'!$A86)</f>
        <v>0</v>
      </c>
      <c r="D86">
        <f>SUMIFS('psychosocial.donors.recip.years'!E$2:E$21,'psychosocial.donors.recip.years'!$A$2:$A$21,'Figure 8 - Psych donors'!$A86)</f>
        <v>0</v>
      </c>
      <c r="E86">
        <f>SUMIFS('psychosocial.donors.recip.years'!F$2:F$21,'psychosocial.donors.recip.years'!$A$2:$A$21,'Figure 8 - Psych donors'!$A86)</f>
        <v>0</v>
      </c>
      <c r="F86">
        <f>SUMIFS('psychosocial.donors.recip.years'!G$2:G$21,'psychosocial.donors.recip.years'!$A$2:$A$21,'Figure 8 - Psych donors'!$A86)</f>
        <v>7.1071099999999998E-2</v>
      </c>
      <c r="G86">
        <f t="shared" si="1"/>
        <v>7.1071099999999998E-2</v>
      </c>
      <c r="I86" t="s">
        <v>101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t="s">
        <v>88</v>
      </c>
      <c r="B87">
        <f>SUMIFS('psychosocial.donors.recip.years'!C$2:C$21,'psychosocial.donors.recip.years'!$A$2:$A$21,'Figure 8 - Psych donors'!$A87)</f>
        <v>0</v>
      </c>
      <c r="C87">
        <f>SUMIFS('psychosocial.donors.recip.years'!D$2:D$21,'psychosocial.donors.recip.years'!$A$2:$A$21,'Figure 8 - Psych donors'!$A87)</f>
        <v>0</v>
      </c>
      <c r="D87">
        <f>SUMIFS('psychosocial.donors.recip.years'!E$2:E$21,'psychosocial.donors.recip.years'!$A$2:$A$21,'Figure 8 - Psych donors'!$A87)</f>
        <v>0</v>
      </c>
      <c r="E87">
        <f>SUMIFS('psychosocial.donors.recip.years'!F$2:F$21,'psychosocial.donors.recip.years'!$A$2:$A$21,'Figure 8 - Psych donors'!$A87)</f>
        <v>0</v>
      </c>
      <c r="F87">
        <f>SUMIFS('psychosocial.donors.recip.years'!G$2:G$21,'psychosocial.donors.recip.years'!$A$2:$A$21,'Figure 8 - Psych donors'!$A87)</f>
        <v>0</v>
      </c>
      <c r="G87">
        <f t="shared" si="1"/>
        <v>0</v>
      </c>
      <c r="I87" t="s">
        <v>102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 t="s">
        <v>89</v>
      </c>
      <c r="B88">
        <f>SUMIFS('psychosocial.donors.recip.years'!C$2:C$21,'psychosocial.donors.recip.years'!$A$2:$A$21,'Figure 8 - Psych donors'!$A88)</f>
        <v>0</v>
      </c>
      <c r="C88">
        <f>SUMIFS('psychosocial.donors.recip.years'!D$2:D$21,'psychosocial.donors.recip.years'!$A$2:$A$21,'Figure 8 - Psych donors'!$A88)</f>
        <v>0</v>
      </c>
      <c r="D88">
        <f>SUMIFS('psychosocial.donors.recip.years'!E$2:E$21,'psychosocial.donors.recip.years'!$A$2:$A$21,'Figure 8 - Psych donors'!$A88)</f>
        <v>0</v>
      </c>
      <c r="E88">
        <f>SUMIFS('psychosocial.donors.recip.years'!F$2:F$21,'psychosocial.donors.recip.years'!$A$2:$A$21,'Figure 8 - Psych donors'!$A88)</f>
        <v>0</v>
      </c>
      <c r="F88">
        <f>SUMIFS('psychosocial.donors.recip.years'!G$2:G$21,'psychosocial.donors.recip.years'!$A$2:$A$21,'Figure 8 - Psych donors'!$A88)</f>
        <v>0</v>
      </c>
      <c r="G88">
        <f t="shared" si="1"/>
        <v>0</v>
      </c>
      <c r="I88" t="s">
        <v>82</v>
      </c>
      <c r="J88">
        <v>0</v>
      </c>
      <c r="K88">
        <v>0</v>
      </c>
      <c r="L88">
        <v>0</v>
      </c>
      <c r="M88">
        <v>1.16E-3</v>
      </c>
      <c r="N88">
        <v>2.77426E-4</v>
      </c>
      <c r="O88">
        <v>1.4374259999999999E-3</v>
      </c>
    </row>
    <row r="89" spans="1:15" x14ac:dyDescent="0.25">
      <c r="A89" t="s">
        <v>90</v>
      </c>
      <c r="B89">
        <f>SUMIFS('psychosocial.donors.recip.years'!C$2:C$21,'psychosocial.donors.recip.years'!$A$2:$A$21,'Figure 8 - Psych donors'!$A89)</f>
        <v>0</v>
      </c>
      <c r="C89">
        <f>SUMIFS('psychosocial.donors.recip.years'!D$2:D$21,'psychosocial.donors.recip.years'!$A$2:$A$21,'Figure 8 - Psych donors'!$A89)</f>
        <v>0</v>
      </c>
      <c r="D89">
        <f>SUMIFS('psychosocial.donors.recip.years'!E$2:E$21,'psychosocial.donors.recip.years'!$A$2:$A$21,'Figure 8 - Psych donors'!$A89)</f>
        <v>0</v>
      </c>
      <c r="E89">
        <f>SUMIFS('psychosocial.donors.recip.years'!F$2:F$21,'psychosocial.donors.recip.years'!$A$2:$A$21,'Figure 8 - Psych donors'!$A89)</f>
        <v>0</v>
      </c>
      <c r="F89">
        <f>SUMIFS('psychosocial.donors.recip.years'!G$2:G$21,'psychosocial.donors.recip.years'!$A$2:$A$21,'Figure 8 - Psych donors'!$A89)</f>
        <v>0</v>
      </c>
      <c r="G89">
        <f t="shared" si="1"/>
        <v>0</v>
      </c>
      <c r="I89" t="s">
        <v>97</v>
      </c>
      <c r="J89">
        <v>1.8051299999999999E-2</v>
      </c>
      <c r="K89">
        <v>1.96656E-3</v>
      </c>
      <c r="L89">
        <v>0</v>
      </c>
      <c r="M89">
        <v>0</v>
      </c>
      <c r="N89">
        <v>0</v>
      </c>
      <c r="O89">
        <v>2.0017859999999998E-2</v>
      </c>
    </row>
    <row r="90" spans="1:15" x14ac:dyDescent="0.25">
      <c r="A90" t="s">
        <v>91</v>
      </c>
      <c r="B90">
        <f>SUMIFS('psychosocial.donors.recip.years'!C$2:C$21,'psychosocial.donors.recip.years'!$A$2:$A$21,'Figure 8 - Psych donors'!$A90)</f>
        <v>0</v>
      </c>
      <c r="C90">
        <f>SUMIFS('psychosocial.donors.recip.years'!D$2:D$21,'psychosocial.donors.recip.years'!$A$2:$A$21,'Figure 8 - Psych donors'!$A90)</f>
        <v>0</v>
      </c>
      <c r="D90">
        <f>SUMIFS('psychosocial.donors.recip.years'!E$2:E$21,'psychosocial.donors.recip.years'!$A$2:$A$21,'Figure 8 - Psych donors'!$A90)</f>
        <v>0</v>
      </c>
      <c r="E90">
        <f>SUMIFS('psychosocial.donors.recip.years'!F$2:F$21,'psychosocial.donors.recip.years'!$A$2:$A$21,'Figure 8 - Psych donors'!$A90)</f>
        <v>0</v>
      </c>
      <c r="F90">
        <f>SUMIFS('psychosocial.donors.recip.years'!G$2:G$21,'psychosocial.donors.recip.years'!$A$2:$A$21,'Figure 8 - Psych donors'!$A90)</f>
        <v>0</v>
      </c>
      <c r="G90">
        <f t="shared" si="1"/>
        <v>0</v>
      </c>
      <c r="I90" t="s">
        <v>103</v>
      </c>
      <c r="J90">
        <v>7.3771399999999999E-3</v>
      </c>
      <c r="K90">
        <v>0</v>
      </c>
      <c r="L90">
        <v>0</v>
      </c>
      <c r="M90">
        <v>2.8498099999999999E-3</v>
      </c>
      <c r="N90">
        <v>1.601081E-2</v>
      </c>
      <c r="O90">
        <v>2.6237759999999999E-2</v>
      </c>
    </row>
    <row r="91" spans="1:15" x14ac:dyDescent="0.25">
      <c r="A91" t="s">
        <v>92</v>
      </c>
      <c r="B91">
        <f>SUMIFS('psychosocial.donors.recip.years'!C$2:C$21,'psychosocial.donors.recip.years'!$A$2:$A$21,'Figure 8 - Psych donors'!$A91)</f>
        <v>0</v>
      </c>
      <c r="C91">
        <f>SUMIFS('psychosocial.donors.recip.years'!D$2:D$21,'psychosocial.donors.recip.years'!$A$2:$A$21,'Figure 8 - Psych donors'!$A91)</f>
        <v>0</v>
      </c>
      <c r="D91">
        <f>SUMIFS('psychosocial.donors.recip.years'!E$2:E$21,'psychosocial.donors.recip.years'!$A$2:$A$21,'Figure 8 - Psych donors'!$A91)</f>
        <v>0</v>
      </c>
      <c r="E91">
        <f>SUMIFS('psychosocial.donors.recip.years'!F$2:F$21,'psychosocial.donors.recip.years'!$A$2:$A$21,'Figure 8 - Psych donors'!$A91)</f>
        <v>0</v>
      </c>
      <c r="F91">
        <f>SUMIFS('psychosocial.donors.recip.years'!G$2:G$21,'psychosocial.donors.recip.years'!$A$2:$A$21,'Figure 8 - Psych donors'!$A91)</f>
        <v>0</v>
      </c>
      <c r="G91">
        <f t="shared" si="1"/>
        <v>0</v>
      </c>
      <c r="I91" t="s">
        <v>11</v>
      </c>
      <c r="J91">
        <v>0</v>
      </c>
      <c r="K91">
        <v>0</v>
      </c>
      <c r="L91">
        <v>0</v>
      </c>
      <c r="M91">
        <v>3.1393799999999999E-2</v>
      </c>
      <c r="N91">
        <v>2.4969700000000001E-2</v>
      </c>
      <c r="O91">
        <v>5.6363499999999997E-2</v>
      </c>
    </row>
    <row r="92" spans="1:15" x14ac:dyDescent="0.25">
      <c r="A92" t="s">
        <v>93</v>
      </c>
      <c r="B92">
        <f>SUMIFS('psychosocial.donors.recip.years'!C$2:C$21,'psychosocial.donors.recip.years'!$A$2:$A$21,'Figure 8 - Psych donors'!$A92)</f>
        <v>0</v>
      </c>
      <c r="C92">
        <f>SUMIFS('psychosocial.donors.recip.years'!D$2:D$21,'psychosocial.donors.recip.years'!$A$2:$A$21,'Figure 8 - Psych donors'!$A92)</f>
        <v>0</v>
      </c>
      <c r="D92">
        <f>SUMIFS('psychosocial.donors.recip.years'!E$2:E$21,'psychosocial.donors.recip.years'!$A$2:$A$21,'Figure 8 - Psych donors'!$A92)</f>
        <v>0</v>
      </c>
      <c r="E92">
        <f>SUMIFS('psychosocial.donors.recip.years'!F$2:F$21,'psychosocial.donors.recip.years'!$A$2:$A$21,'Figure 8 - Psych donors'!$A92)</f>
        <v>0</v>
      </c>
      <c r="F92">
        <f>SUMIFS('psychosocial.donors.recip.years'!G$2:G$21,'psychosocial.donors.recip.years'!$A$2:$A$21,'Figure 8 - Psych donors'!$A92)</f>
        <v>0</v>
      </c>
      <c r="G92">
        <f t="shared" si="1"/>
        <v>0</v>
      </c>
      <c r="I92" t="s">
        <v>87</v>
      </c>
      <c r="J92">
        <v>0</v>
      </c>
      <c r="K92">
        <v>0</v>
      </c>
      <c r="L92">
        <v>0</v>
      </c>
      <c r="M92">
        <v>0</v>
      </c>
      <c r="N92">
        <v>7.1071099999999998E-2</v>
      </c>
      <c r="O92">
        <v>7.1071099999999998E-2</v>
      </c>
    </row>
    <row r="93" spans="1:15" x14ac:dyDescent="0.25">
      <c r="A93" t="s">
        <v>94</v>
      </c>
      <c r="B93">
        <f>SUMIFS('psychosocial.donors.recip.years'!C$2:C$21,'psychosocial.donors.recip.years'!$A$2:$A$21,'Figure 8 - Psych donors'!$A93)</f>
        <v>0</v>
      </c>
      <c r="C93">
        <f>SUMIFS('psychosocial.donors.recip.years'!D$2:D$21,'psychosocial.donors.recip.years'!$A$2:$A$21,'Figure 8 - Psych donors'!$A93)</f>
        <v>0</v>
      </c>
      <c r="D93">
        <f>SUMIFS('psychosocial.donors.recip.years'!E$2:E$21,'psychosocial.donors.recip.years'!$A$2:$A$21,'Figure 8 - Psych donors'!$A93)</f>
        <v>0</v>
      </c>
      <c r="E93">
        <f>SUMIFS('psychosocial.donors.recip.years'!F$2:F$21,'psychosocial.donors.recip.years'!$A$2:$A$21,'Figure 8 - Psych donors'!$A93)</f>
        <v>0</v>
      </c>
      <c r="F93">
        <f>SUMIFS('psychosocial.donors.recip.years'!G$2:G$21,'psychosocial.donors.recip.years'!$A$2:$A$21,'Figure 8 - Psych donors'!$A93)</f>
        <v>0</v>
      </c>
      <c r="G93">
        <f t="shared" si="1"/>
        <v>0</v>
      </c>
      <c r="I93" t="s">
        <v>13</v>
      </c>
      <c r="J93">
        <v>0</v>
      </c>
      <c r="K93">
        <v>0</v>
      </c>
      <c r="L93">
        <v>0</v>
      </c>
      <c r="M93">
        <v>0.2</v>
      </c>
      <c r="N93">
        <v>0</v>
      </c>
      <c r="O93">
        <v>0.2</v>
      </c>
    </row>
    <row r="94" spans="1:15" x14ac:dyDescent="0.25">
      <c r="A94" t="s">
        <v>95</v>
      </c>
      <c r="B94">
        <f>SUMIFS('psychosocial.donors.recip.years'!C$2:C$21,'psychosocial.donors.recip.years'!$A$2:$A$21,'Figure 8 - Psych donors'!$A94)</f>
        <v>0</v>
      </c>
      <c r="C94">
        <f>SUMIFS('psychosocial.donors.recip.years'!D$2:D$21,'psychosocial.donors.recip.years'!$A$2:$A$21,'Figure 8 - Psych donors'!$A94)</f>
        <v>0</v>
      </c>
      <c r="D94">
        <f>SUMIFS('psychosocial.donors.recip.years'!E$2:E$21,'psychosocial.donors.recip.years'!$A$2:$A$21,'Figure 8 - Psych donors'!$A94)</f>
        <v>0</v>
      </c>
      <c r="E94">
        <f>SUMIFS('psychosocial.donors.recip.years'!F$2:F$21,'psychosocial.donors.recip.years'!$A$2:$A$21,'Figure 8 - Psych donors'!$A94)</f>
        <v>0</v>
      </c>
      <c r="F94">
        <f>SUMIFS('psychosocial.donors.recip.years'!G$2:G$21,'psychosocial.donors.recip.years'!$A$2:$A$21,'Figure 8 - Psych donors'!$A94)</f>
        <v>0</v>
      </c>
      <c r="G94">
        <f t="shared" si="1"/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0.21762200000000001</v>
      </c>
      <c r="O94">
        <v>0.21762200000000001</v>
      </c>
    </row>
    <row r="95" spans="1:15" x14ac:dyDescent="0.25">
      <c r="A95" t="s">
        <v>96</v>
      </c>
      <c r="B95">
        <f>SUMIFS('psychosocial.donors.recip.years'!C$2:C$21,'psychosocial.donors.recip.years'!$A$2:$A$21,'Figure 8 - Psych donors'!$A95)</f>
        <v>0</v>
      </c>
      <c r="C95">
        <f>SUMIFS('psychosocial.donors.recip.years'!D$2:D$21,'psychosocial.donors.recip.years'!$A$2:$A$21,'Figure 8 - Psych donors'!$A95)</f>
        <v>0</v>
      </c>
      <c r="D95">
        <f>SUMIFS('psychosocial.donors.recip.years'!E$2:E$21,'psychosocial.donors.recip.years'!$A$2:$A$21,'Figure 8 - Psych donors'!$A95)</f>
        <v>0</v>
      </c>
      <c r="E95">
        <f>SUMIFS('psychosocial.donors.recip.years'!F$2:F$21,'psychosocial.donors.recip.years'!$A$2:$A$21,'Figure 8 - Psych donors'!$A95)</f>
        <v>0</v>
      </c>
      <c r="F95">
        <f>SUMIFS('psychosocial.donors.recip.years'!G$2:G$21,'psychosocial.donors.recip.years'!$A$2:$A$21,'Figure 8 - Psych donors'!$A95)</f>
        <v>0</v>
      </c>
      <c r="G95">
        <f t="shared" si="1"/>
        <v>0</v>
      </c>
      <c r="I95" t="s">
        <v>16</v>
      </c>
      <c r="J95">
        <v>0</v>
      </c>
      <c r="K95">
        <v>0</v>
      </c>
      <c r="L95">
        <v>0</v>
      </c>
      <c r="M95">
        <v>0.13030900000000001</v>
      </c>
      <c r="N95">
        <v>0.26841654999999998</v>
      </c>
      <c r="O95">
        <v>0.39872554999999998</v>
      </c>
    </row>
    <row r="96" spans="1:15" x14ac:dyDescent="0.25">
      <c r="A96" t="s">
        <v>97</v>
      </c>
      <c r="B96">
        <f>SUMIFS('psychosocial.donors.recip.years'!C$2:C$21,'psychosocial.donors.recip.years'!$A$2:$A$21,'Figure 8 - Psych donors'!$A96)</f>
        <v>1.8051299999999999E-2</v>
      </c>
      <c r="C96">
        <f>SUMIFS('psychosocial.donors.recip.years'!D$2:D$21,'psychosocial.donors.recip.years'!$A$2:$A$21,'Figure 8 - Psych donors'!$A96)</f>
        <v>1.96656E-3</v>
      </c>
      <c r="D96">
        <f>SUMIFS('psychosocial.donors.recip.years'!E$2:E$21,'psychosocial.donors.recip.years'!$A$2:$A$21,'Figure 8 - Psych donors'!$A96)</f>
        <v>0</v>
      </c>
      <c r="E96">
        <f>SUMIFS('psychosocial.donors.recip.years'!F$2:F$21,'psychosocial.donors.recip.years'!$A$2:$A$21,'Figure 8 - Psych donors'!$A96)</f>
        <v>0</v>
      </c>
      <c r="F96">
        <f>SUMIFS('psychosocial.donors.recip.years'!G$2:G$21,'psychosocial.donors.recip.years'!$A$2:$A$21,'Figure 8 - Psych donors'!$A96)</f>
        <v>0</v>
      </c>
      <c r="G96">
        <f t="shared" si="1"/>
        <v>2.0017859999999998E-2</v>
      </c>
      <c r="I96" t="s">
        <v>33</v>
      </c>
      <c r="J96">
        <v>7.8396800000000003E-2</v>
      </c>
      <c r="K96">
        <v>0.1401965</v>
      </c>
      <c r="L96">
        <v>8.7820229999999999E-2</v>
      </c>
      <c r="M96">
        <v>0.176207</v>
      </c>
      <c r="N96">
        <v>3.09194E-2</v>
      </c>
      <c r="O96">
        <v>0.51353992999999998</v>
      </c>
    </row>
    <row r="97" spans="1:15" x14ac:dyDescent="0.25">
      <c r="A97" t="s">
        <v>98</v>
      </c>
      <c r="B97">
        <f>SUMIFS('psychosocial.donors.recip.years'!C$2:C$21,'psychosocial.donors.recip.years'!$A$2:$A$21,'Figure 8 - Psych donors'!$A97)</f>
        <v>0.30882300000000001</v>
      </c>
      <c r="C97">
        <f>SUMIFS('psychosocial.donors.recip.years'!D$2:D$21,'psychosocial.donors.recip.years'!$A$2:$A$21,'Figure 8 - Psych donors'!$A97)</f>
        <v>1.0093249900000001</v>
      </c>
      <c r="D97">
        <f>SUMIFS('psychosocial.donors.recip.years'!E$2:E$21,'psychosocial.donors.recip.years'!$A$2:$A$21,'Figure 8 - Psych donors'!$A97)</f>
        <v>1.6990239</v>
      </c>
      <c r="E97">
        <f>SUMIFS('psychosocial.donors.recip.years'!F$2:F$21,'psychosocial.donors.recip.years'!$A$2:$A$21,'Figure 8 - Psych donors'!$A97)</f>
        <v>3.8364500000000001</v>
      </c>
      <c r="F97">
        <f>SUMIFS('psychosocial.donors.recip.years'!G$2:G$21,'psychosocial.donors.recip.years'!$A$2:$A$21,'Figure 8 - Psych donors'!$A97)</f>
        <v>1.672366</v>
      </c>
      <c r="G97">
        <f t="shared" si="1"/>
        <v>8.5259878899999997</v>
      </c>
      <c r="I97" t="s">
        <v>28</v>
      </c>
      <c r="J97">
        <v>2.9570099999999999E-4</v>
      </c>
      <c r="K97">
        <v>0</v>
      </c>
      <c r="L97">
        <v>0</v>
      </c>
      <c r="M97">
        <v>0.32239089999999998</v>
      </c>
      <c r="N97">
        <v>0.33799659999999998</v>
      </c>
      <c r="O97">
        <v>0.66068320099999989</v>
      </c>
    </row>
    <row r="98" spans="1:15" x14ac:dyDescent="0.25">
      <c r="A98" t="s">
        <v>99</v>
      </c>
      <c r="B98">
        <f>SUMIFS('psychosocial.donors.recip.years'!C$2:C$21,'psychosocial.donors.recip.years'!$A$2:$A$21,'Figure 8 - Psych donors'!$A98)</f>
        <v>0</v>
      </c>
      <c r="C98">
        <f>SUMIFS('psychosocial.donors.recip.years'!D$2:D$21,'psychosocial.donors.recip.years'!$A$2:$A$21,'Figure 8 - Psych donors'!$A98)</f>
        <v>0</v>
      </c>
      <c r="D98">
        <f>SUMIFS('psychosocial.donors.recip.years'!E$2:E$21,'psychosocial.donors.recip.years'!$A$2:$A$21,'Figure 8 - Psych donors'!$A98)</f>
        <v>0</v>
      </c>
      <c r="E98">
        <f>SUMIFS('psychosocial.donors.recip.years'!F$2:F$21,'psychosocial.donors.recip.years'!$A$2:$A$21,'Figure 8 - Psych donors'!$A98)</f>
        <v>0</v>
      </c>
      <c r="F98">
        <f>SUMIFS('psychosocial.donors.recip.years'!G$2:G$21,'psychosocial.donors.recip.years'!$A$2:$A$21,'Figure 8 - Psych donors'!$A98)</f>
        <v>0</v>
      </c>
      <c r="G98">
        <f t="shared" si="1"/>
        <v>0</v>
      </c>
      <c r="I98" t="s">
        <v>12</v>
      </c>
      <c r="J98">
        <v>0</v>
      </c>
      <c r="K98">
        <v>0</v>
      </c>
      <c r="L98">
        <v>0</v>
      </c>
      <c r="M98">
        <v>1.6523099999999999</v>
      </c>
      <c r="N98">
        <v>0</v>
      </c>
      <c r="O98">
        <v>1.6523099999999999</v>
      </c>
    </row>
    <row r="99" spans="1:15" x14ac:dyDescent="0.25">
      <c r="A99" t="s">
        <v>100</v>
      </c>
      <c r="B99">
        <f>SUMIFS('psychosocial.donors.recip.years'!C$2:C$21,'psychosocial.donors.recip.years'!$A$2:$A$21,'Figure 8 - Psych donors'!$A99)</f>
        <v>0</v>
      </c>
      <c r="C99">
        <f>SUMIFS('psychosocial.donors.recip.years'!D$2:D$21,'psychosocial.donors.recip.years'!$A$2:$A$21,'Figure 8 - Psych donors'!$A99)</f>
        <v>0</v>
      </c>
      <c r="D99">
        <f>SUMIFS('psychosocial.donors.recip.years'!E$2:E$21,'psychosocial.donors.recip.years'!$A$2:$A$21,'Figure 8 - Psych donors'!$A99)</f>
        <v>0</v>
      </c>
      <c r="E99">
        <f>SUMIFS('psychosocial.donors.recip.years'!F$2:F$21,'psychosocial.donors.recip.years'!$A$2:$A$21,'Figure 8 - Psych donors'!$A99)</f>
        <v>9.8193900000000001E-2</v>
      </c>
      <c r="F99">
        <f>SUMIFS('psychosocial.donors.recip.years'!G$2:G$21,'psychosocial.donors.recip.years'!$A$2:$A$21,'Figure 8 - Psych donors'!$A99)</f>
        <v>2.4852799999999999</v>
      </c>
      <c r="G99">
        <f t="shared" si="1"/>
        <v>2.5834739</v>
      </c>
      <c r="I99" t="s">
        <v>85</v>
      </c>
      <c r="J99">
        <v>6.7072599999999996E-3</v>
      </c>
      <c r="K99">
        <v>0</v>
      </c>
      <c r="L99">
        <v>0</v>
      </c>
      <c r="M99">
        <v>2.0827599999999999</v>
      </c>
      <c r="N99">
        <v>0</v>
      </c>
      <c r="O99">
        <v>2.0894672600000002</v>
      </c>
    </row>
    <row r="100" spans="1:15" x14ac:dyDescent="0.25">
      <c r="A100" t="s">
        <v>101</v>
      </c>
      <c r="B100">
        <f>SUMIFS('psychosocial.donors.recip.years'!C$2:C$21,'psychosocial.donors.recip.years'!$A$2:$A$21,'Figure 8 - Psych donors'!$A100)</f>
        <v>0</v>
      </c>
      <c r="C100">
        <f>SUMIFS('psychosocial.donors.recip.years'!D$2:D$21,'psychosocial.donors.recip.years'!$A$2:$A$21,'Figure 8 - Psych donors'!$A100)</f>
        <v>0</v>
      </c>
      <c r="D100">
        <f>SUMIFS('psychosocial.donors.recip.years'!E$2:E$21,'psychosocial.donors.recip.years'!$A$2:$A$21,'Figure 8 - Psych donors'!$A100)</f>
        <v>0</v>
      </c>
      <c r="E100">
        <f>SUMIFS('psychosocial.donors.recip.years'!F$2:F$21,'psychosocial.donors.recip.years'!$A$2:$A$21,'Figure 8 - Psych donors'!$A100)</f>
        <v>0</v>
      </c>
      <c r="F100">
        <f>SUMIFS('psychosocial.donors.recip.years'!G$2:G$21,'psychosocial.donors.recip.years'!$A$2:$A$21,'Figure 8 - Psych donors'!$A100)</f>
        <v>0</v>
      </c>
      <c r="G100">
        <f t="shared" si="1"/>
        <v>0</v>
      </c>
      <c r="I100" t="s">
        <v>26</v>
      </c>
      <c r="J100">
        <v>0</v>
      </c>
      <c r="K100">
        <v>0</v>
      </c>
      <c r="L100">
        <v>0</v>
      </c>
      <c r="M100">
        <v>0.56650500000000004</v>
      </c>
      <c r="N100">
        <v>1.6730400000000001</v>
      </c>
      <c r="O100">
        <v>2.2395450000000001</v>
      </c>
    </row>
    <row r="101" spans="1:15" x14ac:dyDescent="0.25">
      <c r="A101" t="s">
        <v>102</v>
      </c>
      <c r="B101">
        <f>SUMIFS('psychosocial.donors.recip.years'!C$2:C$21,'psychosocial.donors.recip.years'!$A$2:$A$21,'Figure 8 - Psych donors'!$A101)</f>
        <v>0</v>
      </c>
      <c r="C101">
        <f>SUMIFS('psychosocial.donors.recip.years'!D$2:D$21,'psychosocial.donors.recip.years'!$A$2:$A$21,'Figure 8 - Psych donors'!$A101)</f>
        <v>0</v>
      </c>
      <c r="D101">
        <f>SUMIFS('psychosocial.donors.recip.years'!E$2:E$21,'psychosocial.donors.recip.years'!$A$2:$A$21,'Figure 8 - Psych donors'!$A101)</f>
        <v>0</v>
      </c>
      <c r="E101">
        <f>SUMIFS('psychosocial.donors.recip.years'!F$2:F$21,'psychosocial.donors.recip.years'!$A$2:$A$21,'Figure 8 - Psych donors'!$A101)</f>
        <v>0</v>
      </c>
      <c r="F101">
        <f>SUMIFS('psychosocial.donors.recip.years'!G$2:G$21,'psychosocial.donors.recip.years'!$A$2:$A$21,'Figure 8 - Psych donors'!$A101)</f>
        <v>0</v>
      </c>
      <c r="G101">
        <f t="shared" si="1"/>
        <v>0</v>
      </c>
      <c r="I101" t="s">
        <v>100</v>
      </c>
      <c r="J101">
        <v>0</v>
      </c>
      <c r="K101">
        <v>0</v>
      </c>
      <c r="L101">
        <v>0</v>
      </c>
      <c r="M101">
        <v>9.8193900000000001E-2</v>
      </c>
      <c r="N101">
        <v>2.4852799999999999</v>
      </c>
      <c r="O101">
        <v>2.5834739</v>
      </c>
    </row>
    <row r="102" spans="1:15" x14ac:dyDescent="0.25">
      <c r="A102" t="s">
        <v>103</v>
      </c>
      <c r="B102">
        <f>SUMIFS('psychosocial.donors.recip.years'!C$2:C$21,'psychosocial.donors.recip.years'!$A$2:$A$21,'Figure 8 - Psych donors'!$A102)</f>
        <v>7.3771399999999999E-3</v>
      </c>
      <c r="C102">
        <f>SUMIFS('psychosocial.donors.recip.years'!D$2:D$21,'psychosocial.donors.recip.years'!$A$2:$A$21,'Figure 8 - Psych donors'!$A102)</f>
        <v>0</v>
      </c>
      <c r="D102">
        <f>SUMIFS('psychosocial.donors.recip.years'!E$2:E$21,'psychosocial.donors.recip.years'!$A$2:$A$21,'Figure 8 - Psych donors'!$A102)</f>
        <v>0</v>
      </c>
      <c r="E102">
        <f>SUMIFS('psychosocial.donors.recip.years'!F$2:F$21,'psychosocial.donors.recip.years'!$A$2:$A$21,'Figure 8 - Psych donors'!$A102)</f>
        <v>2.8498099999999999E-3</v>
      </c>
      <c r="F102">
        <f>SUMIFS('psychosocial.donors.recip.years'!G$2:G$21,'psychosocial.donors.recip.years'!$A$2:$A$21,'Figure 8 - Psych donors'!$A102)</f>
        <v>1.601081E-2</v>
      </c>
      <c r="G102">
        <f t="shared" si="1"/>
        <v>2.6237759999999999E-2</v>
      </c>
      <c r="I102" t="s">
        <v>98</v>
      </c>
      <c r="J102">
        <v>0.30882300000000001</v>
      </c>
      <c r="K102">
        <v>1.0093249900000001</v>
      </c>
      <c r="L102">
        <v>1.6990239</v>
      </c>
      <c r="M102">
        <v>3.8364500000000001</v>
      </c>
      <c r="N102">
        <v>1.672366</v>
      </c>
      <c r="O102">
        <v>8.5259878899999997</v>
      </c>
    </row>
  </sheetData>
  <autoFilter ref="I3:O3" xr:uid="{07CEE8E8-C179-4B2C-9742-0010BF9F9154}">
    <sortState xmlns:xlrd2="http://schemas.microsoft.com/office/spreadsheetml/2017/richdata2" ref="I4:O102">
      <sortCondition ref="O3"/>
    </sortState>
  </autoFilter>
  <mergeCells count="1">
    <mergeCell ref="I2:O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C6A2-866F-421D-894E-AFB3E6E24720}">
  <dimension ref="A1:O29"/>
  <sheetViews>
    <sheetView workbookViewId="0">
      <selection activeCell="A19" sqref="A19"/>
    </sheetView>
  </sheetViews>
  <sheetFormatPr defaultRowHeight="15" x14ac:dyDescent="0.25"/>
  <cols>
    <col min="1" max="1" width="75.28515625" bestFit="1" customWidth="1"/>
    <col min="2" max="2" width="24.28515625" customWidth="1"/>
    <col min="10" max="10" width="29.85546875" bestFit="1" customWidth="1"/>
  </cols>
  <sheetData>
    <row r="1" spans="1:15" x14ac:dyDescent="0.25">
      <c r="A1" t="s">
        <v>144</v>
      </c>
    </row>
    <row r="3" spans="1:15" ht="15.75" thickBot="1" x14ac:dyDescent="0.3">
      <c r="A3" s="3" t="s">
        <v>108</v>
      </c>
      <c r="B3" s="3" t="s">
        <v>134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  <c r="J3" s="3" t="s">
        <v>134</v>
      </c>
      <c r="K3" s="3">
        <v>2015</v>
      </c>
      <c r="L3" s="3">
        <v>2016</v>
      </c>
      <c r="M3" s="3">
        <v>2017</v>
      </c>
      <c r="N3" s="3">
        <v>2018</v>
      </c>
      <c r="O3" s="3">
        <v>2019</v>
      </c>
    </row>
    <row r="4" spans="1:15" x14ac:dyDescent="0.25">
      <c r="C4">
        <f>SUMIFS('psychosocial.channels.recip.yea'!C$2:C$16,'psychosocial.channels.recip.yea'!$A$2:$A$16,"")</f>
        <v>7.3771399999999999E-3</v>
      </c>
      <c r="D4">
        <f>SUMIFS('psychosocial.channels.recip.yea'!D$2:D$16,'psychosocial.channels.recip.yea'!$A$2:$A$16,"")</f>
        <v>0</v>
      </c>
      <c r="E4">
        <f>SUMIFS('psychosocial.channels.recip.yea'!E$2:E$16,'psychosocial.channels.recip.yea'!$A$2:$A$16,"")</f>
        <v>0</v>
      </c>
      <c r="F4">
        <f>SUMIFS('psychosocial.channels.recip.yea'!F$2:F$16,'psychosocial.channels.recip.yea'!$A$2:$A$16,"")</f>
        <v>2.8498099999999999E-3</v>
      </c>
      <c r="G4">
        <f>SUMIFS('psychosocial.channels.recip.yea'!G$2:G$16,'psychosocial.channels.recip.yea'!$A$2:$A$16,"")</f>
        <v>0</v>
      </c>
      <c r="J4" t="s">
        <v>135</v>
      </c>
      <c r="K4" s="4">
        <f>SUMIFS(C$4:C$29,$B$4:$B$29,$J4)/SUM(C$5:C$29)</f>
        <v>0</v>
      </c>
      <c r="L4" s="4">
        <f t="shared" ref="L4:O10" si="0">SUMIFS(D$4:D$29,$B$4:$B$29,$J4)/SUM(D$5:D$29)</f>
        <v>0</v>
      </c>
      <c r="M4" s="4">
        <f t="shared" si="0"/>
        <v>0</v>
      </c>
      <c r="N4" s="4">
        <f t="shared" si="0"/>
        <v>0.23992491448039127</v>
      </c>
      <c r="O4" s="4">
        <f t="shared" si="0"/>
        <v>4.3793754331162719E-2</v>
      </c>
    </row>
    <row r="5" spans="1:15" x14ac:dyDescent="0.25">
      <c r="A5" t="s">
        <v>109</v>
      </c>
      <c r="B5" t="s">
        <v>137</v>
      </c>
      <c r="C5">
        <f>SUMIFS('psychosocial.channels.recip.yea'!C$2:C$16,'psychosocial.channels.recip.yea'!$A$2:$A$16,$A5)</f>
        <v>0</v>
      </c>
      <c r="D5">
        <f>SUMIFS('psychosocial.channels.recip.yea'!D$2:D$16,'psychosocial.channels.recip.yea'!$A$2:$A$16,$A5)</f>
        <v>0</v>
      </c>
      <c r="E5">
        <f>SUMIFS('psychosocial.channels.recip.yea'!E$2:E$16,'psychosocial.channels.recip.yea'!$A$2:$A$16,$A5)</f>
        <v>0</v>
      </c>
      <c r="F5">
        <f>SUMIFS('psychosocial.channels.recip.yea'!F$2:F$16,'psychosocial.channels.recip.yea'!$A$2:$A$16,$A5)</f>
        <v>0</v>
      </c>
      <c r="G5">
        <f>SUMIFS('psychosocial.channels.recip.yea'!G$2:G$16,'psychosocial.channels.recip.yea'!$A$2:$A$16,$A5)</f>
        <v>7.9066749999999991E-2</v>
      </c>
      <c r="J5" t="s">
        <v>136</v>
      </c>
      <c r="K5" s="4">
        <f t="shared" ref="K5:K10" si="1">SUMIFS(C$4:C$29,$B$4:$B$29,$J5)/SUM(C$5:C$29)</f>
        <v>0.93994635524741399</v>
      </c>
      <c r="L5" s="4">
        <f t="shared" si="0"/>
        <v>0.99829215769976942</v>
      </c>
      <c r="M5" s="4">
        <f t="shared" si="0"/>
        <v>1</v>
      </c>
      <c r="N5" s="4">
        <f t="shared" si="0"/>
        <v>0.73828998110683086</v>
      </c>
      <c r="O5" s="4">
        <f t="shared" si="0"/>
        <v>0.57898379452973325</v>
      </c>
    </row>
    <row r="6" spans="1:15" x14ac:dyDescent="0.25">
      <c r="A6" t="s">
        <v>110</v>
      </c>
      <c r="B6" t="s">
        <v>139</v>
      </c>
      <c r="C6">
        <f>SUMIFS('psychosocial.channels.recip.yea'!C$2:C$16,'psychosocial.channels.recip.yea'!$A$2:$A$16,$A6)</f>
        <v>0</v>
      </c>
      <c r="D6">
        <f>SUMIFS('psychosocial.channels.recip.yea'!D$2:D$16,'psychosocial.channels.recip.yea'!$A$2:$A$16,$A6)</f>
        <v>0</v>
      </c>
      <c r="E6">
        <f>SUMIFS('psychosocial.channels.recip.yea'!E$2:E$16,'psychosocial.channels.recip.yea'!$A$2:$A$16,$A6)</f>
        <v>0</v>
      </c>
      <c r="F6">
        <f>SUMIFS('psychosocial.channels.recip.yea'!F$2:F$16,'psychosocial.channels.recip.yea'!$A$2:$A$16,$A6)</f>
        <v>0</v>
      </c>
      <c r="G6">
        <f>SUMIFS('psychosocial.channels.recip.yea'!G$2:G$16,'psychosocial.channels.recip.yea'!$A$2:$A$16,$A6)</f>
        <v>0</v>
      </c>
      <c r="J6" t="s">
        <v>137</v>
      </c>
      <c r="K6" s="4">
        <f t="shared" si="1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1.1630936119931028E-2</v>
      </c>
    </row>
    <row r="7" spans="1:15" x14ac:dyDescent="0.25">
      <c r="A7" t="s">
        <v>111</v>
      </c>
      <c r="B7" t="s">
        <v>136</v>
      </c>
      <c r="C7">
        <f>SUMIFS('psychosocial.channels.recip.yea'!C$2:C$16,'psychosocial.channels.recip.yea'!$A$2:$A$16,$A7)</f>
        <v>0.38751550099999998</v>
      </c>
      <c r="D7">
        <f>SUMIFS('psychosocial.channels.recip.yea'!D$2:D$16,'psychosocial.channels.recip.yea'!$A$2:$A$16,$A7)</f>
        <v>1.1495214899999999</v>
      </c>
      <c r="E7">
        <f>SUMIFS('psychosocial.channels.recip.yea'!E$2:E$16,'psychosocial.channels.recip.yea'!$A$2:$A$16,$A7)</f>
        <v>1.78684413</v>
      </c>
      <c r="F7">
        <f>SUMIFS('psychosocial.channels.recip.yea'!F$2:F$16,'psychosocial.channels.recip.yea'!$A$2:$A$16,$A7)</f>
        <v>6.7167257000000005</v>
      </c>
      <c r="G7">
        <f>SUMIFS('psychosocial.channels.recip.yea'!G$2:G$16,'psychosocial.channels.recip.yea'!$A$2:$A$16,$A7)</f>
        <v>3.935914226</v>
      </c>
      <c r="J7" t="s">
        <v>138</v>
      </c>
      <c r="K7" s="4">
        <f t="shared" si="1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</row>
    <row r="8" spans="1:15" x14ac:dyDescent="0.25">
      <c r="A8" t="s">
        <v>112</v>
      </c>
      <c r="B8" t="s">
        <v>141</v>
      </c>
      <c r="C8">
        <f>SUMIFS('psychosocial.channels.recip.yea'!C$2:C$16,'psychosocial.channels.recip.yea'!$A$2:$A$16,$A8)</f>
        <v>0</v>
      </c>
      <c r="D8">
        <f>SUMIFS('psychosocial.channels.recip.yea'!D$2:D$16,'psychosocial.channels.recip.yea'!$A$2:$A$16,$A8)</f>
        <v>0</v>
      </c>
      <c r="E8">
        <f>SUMIFS('psychosocial.channels.recip.yea'!E$2:E$16,'psychosocial.channels.recip.yea'!$A$2:$A$16,$A8)</f>
        <v>0</v>
      </c>
      <c r="F8">
        <f>SUMIFS('psychosocial.channels.recip.yea'!F$2:F$16,'psychosocial.channels.recip.yea'!$A$2:$A$16,$A8)</f>
        <v>0</v>
      </c>
      <c r="G8">
        <f>SUMIFS('psychosocial.channels.recip.yea'!G$2:G$16,'psychosocial.channels.recip.yea'!$A$2:$A$16,$A8)</f>
        <v>0</v>
      </c>
      <c r="J8" t="s">
        <v>139</v>
      </c>
      <c r="K8" s="4">
        <f t="shared" si="1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</row>
    <row r="9" spans="1:15" x14ac:dyDescent="0.25">
      <c r="A9" t="s">
        <v>113</v>
      </c>
      <c r="B9" t="s">
        <v>135</v>
      </c>
      <c r="C9">
        <f>SUMIFS('psychosocial.channels.recip.yea'!C$2:C$16,'psychosocial.channels.recip.yea'!$A$2:$A$16,$A9)</f>
        <v>0</v>
      </c>
      <c r="D9">
        <f>SUMIFS('psychosocial.channels.recip.yea'!D$2:D$16,'psychosocial.channels.recip.yea'!$A$2:$A$16,$A9)</f>
        <v>0</v>
      </c>
      <c r="E9">
        <f>SUMIFS('psychosocial.channels.recip.yea'!E$2:E$16,'psychosocial.channels.recip.yea'!$A$2:$A$16,$A9)</f>
        <v>0</v>
      </c>
      <c r="F9">
        <f>SUMIFS('psychosocial.channels.recip.yea'!F$2:F$16,'psychosocial.channels.recip.yea'!$A$2:$A$16,$A9)</f>
        <v>0.1</v>
      </c>
      <c r="G9">
        <f>SUMIFS('psychosocial.channels.recip.yea'!G$2:G$16,'psychosocial.channels.recip.yea'!$A$2:$A$16,$A9)</f>
        <v>0.2816978</v>
      </c>
      <c r="J9" t="s">
        <v>140</v>
      </c>
      <c r="K9" s="4">
        <f t="shared" si="1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</row>
    <row r="10" spans="1:15" x14ac:dyDescent="0.25">
      <c r="A10" t="s">
        <v>114</v>
      </c>
      <c r="B10" t="s">
        <v>135</v>
      </c>
      <c r="C10">
        <f>SUMIFS('psychosocial.channels.recip.yea'!C$2:C$16,'psychosocial.channels.recip.yea'!$A$2:$A$16,$A10)</f>
        <v>0</v>
      </c>
      <c r="D10">
        <f>SUMIFS('psychosocial.channels.recip.yea'!D$2:D$16,'psychosocial.channels.recip.yea'!$A$2:$A$16,$A10)</f>
        <v>0</v>
      </c>
      <c r="E10">
        <f>SUMIFS('psychosocial.channels.recip.yea'!E$2:E$16,'psychosocial.channels.recip.yea'!$A$2:$A$16,$A10)</f>
        <v>0</v>
      </c>
      <c r="F10">
        <f>SUMIFS('psychosocial.channels.recip.yea'!F$2:F$16,'psychosocial.channels.recip.yea'!$A$2:$A$16,$A10)</f>
        <v>0</v>
      </c>
      <c r="G10">
        <f>SUMIFS('psychosocial.channels.recip.yea'!G$2:G$16,'psychosocial.channels.recip.yea'!$A$2:$A$16,$A10)</f>
        <v>0</v>
      </c>
      <c r="J10" t="s">
        <v>141</v>
      </c>
      <c r="K10" s="4">
        <f t="shared" si="1"/>
        <v>6.0053644752586073E-2</v>
      </c>
      <c r="L10" s="4">
        <f t="shared" si="0"/>
        <v>1.7078423002305583E-3</v>
      </c>
      <c r="M10" s="4">
        <f t="shared" si="0"/>
        <v>0</v>
      </c>
      <c r="N10" s="4">
        <f t="shared" si="0"/>
        <v>2.1785104412777961E-2</v>
      </c>
      <c r="O10" s="4">
        <f t="shared" si="0"/>
        <v>0.36559151501917292</v>
      </c>
    </row>
    <row r="11" spans="1:15" x14ac:dyDescent="0.25">
      <c r="A11" t="s">
        <v>115</v>
      </c>
      <c r="B11" t="s">
        <v>135</v>
      </c>
      <c r="C11">
        <f>SUMIFS('psychosocial.channels.recip.yea'!C$2:C$16,'psychosocial.channels.recip.yea'!$A$2:$A$16,$A11)</f>
        <v>0</v>
      </c>
      <c r="D11">
        <f>SUMIFS('psychosocial.channels.recip.yea'!D$2:D$16,'psychosocial.channels.recip.yea'!$A$2:$A$16,$A11)</f>
        <v>0</v>
      </c>
      <c r="E11">
        <f>SUMIFS('psychosocial.channels.recip.yea'!E$2:E$16,'psychosocial.channels.recip.yea'!$A$2:$A$16,$A11)</f>
        <v>0</v>
      </c>
      <c r="F11">
        <f>SUMIFS('psychosocial.channels.recip.yea'!F$2:F$16,'psychosocial.channels.recip.yea'!$A$2:$A$16,$A11)</f>
        <v>0</v>
      </c>
      <c r="G11">
        <f>SUMIFS('psychosocial.channels.recip.yea'!G$2:G$16,'psychosocial.channels.recip.yea'!$A$2:$A$16,$A11)</f>
        <v>0</v>
      </c>
    </row>
    <row r="12" spans="1:15" x14ac:dyDescent="0.25">
      <c r="A12" t="s">
        <v>116</v>
      </c>
      <c r="B12" t="s">
        <v>138</v>
      </c>
      <c r="C12">
        <f>SUMIFS('psychosocial.channels.recip.yea'!C$2:C$16,'psychosocial.channels.recip.yea'!$A$2:$A$16,$A12)</f>
        <v>0</v>
      </c>
      <c r="D12">
        <f>SUMIFS('psychosocial.channels.recip.yea'!D$2:D$16,'psychosocial.channels.recip.yea'!$A$2:$A$16,$A12)</f>
        <v>0</v>
      </c>
      <c r="E12">
        <f>SUMIFS('psychosocial.channels.recip.yea'!E$2:E$16,'psychosocial.channels.recip.yea'!$A$2:$A$16,$A12)</f>
        <v>0</v>
      </c>
      <c r="F12">
        <f>SUMIFS('psychosocial.channels.recip.yea'!F$2:F$16,'psychosocial.channels.recip.yea'!$A$2:$A$16,$A12)</f>
        <v>0</v>
      </c>
      <c r="G12">
        <f>SUMIFS('psychosocial.channels.recip.yea'!G$2:G$16,'psychosocial.channels.recip.yea'!$A$2:$A$16,$A12)</f>
        <v>0</v>
      </c>
    </row>
    <row r="13" spans="1:15" x14ac:dyDescent="0.25">
      <c r="A13" t="s">
        <v>117</v>
      </c>
      <c r="B13" t="s">
        <v>141</v>
      </c>
      <c r="C13">
        <f>SUMIFS('psychosocial.channels.recip.yea'!C$2:C$16,'psychosocial.channels.recip.yea'!$A$2:$A$16,$A13)</f>
        <v>0</v>
      </c>
      <c r="D13">
        <f>SUMIFS('psychosocial.channels.recip.yea'!D$2:D$16,'psychosocial.channels.recip.yea'!$A$2:$A$16,$A13)</f>
        <v>0</v>
      </c>
      <c r="E13">
        <f>SUMIFS('psychosocial.channels.recip.yea'!E$2:E$16,'psychosocial.channels.recip.yea'!$A$2:$A$16,$A13)</f>
        <v>0</v>
      </c>
      <c r="F13">
        <f>SUMIFS('psychosocial.channels.recip.yea'!F$2:F$16,'psychosocial.channels.recip.yea'!$A$2:$A$16,$A13)</f>
        <v>0</v>
      </c>
      <c r="G13">
        <f>SUMIFS('psychosocial.channels.recip.yea'!G$2:G$16,'psychosocial.channels.recip.yea'!$A$2:$A$16,$A13)</f>
        <v>0</v>
      </c>
    </row>
    <row r="14" spans="1:15" x14ac:dyDescent="0.25">
      <c r="A14" t="s">
        <v>118</v>
      </c>
      <c r="B14" t="s">
        <v>141</v>
      </c>
      <c r="C14">
        <f>SUMIFS('psychosocial.channels.recip.yea'!C$2:C$16,'psychosocial.channels.recip.yea'!$A$2:$A$16,$A14)</f>
        <v>0</v>
      </c>
      <c r="D14">
        <f>SUMIFS('psychosocial.channels.recip.yea'!D$2:D$16,'psychosocial.channels.recip.yea'!$A$2:$A$16,$A14)</f>
        <v>0</v>
      </c>
      <c r="E14">
        <f>SUMIFS('psychosocial.channels.recip.yea'!E$2:E$16,'psychosocial.channels.recip.yea'!$A$2:$A$16,$A14)</f>
        <v>0</v>
      </c>
      <c r="F14">
        <f>SUMIFS('psychosocial.channels.recip.yea'!F$2:F$16,'psychosocial.channels.recip.yea'!$A$2:$A$16,$A14)</f>
        <v>0</v>
      </c>
      <c r="G14">
        <f>SUMIFS('psychosocial.channels.recip.yea'!G$2:G$16,'psychosocial.channels.recip.yea'!$A$2:$A$16,$A14)</f>
        <v>0</v>
      </c>
    </row>
    <row r="15" spans="1:15" x14ac:dyDescent="0.25">
      <c r="A15" t="s">
        <v>119</v>
      </c>
      <c r="B15" t="s">
        <v>135</v>
      </c>
      <c r="C15">
        <f>SUMIFS('psychosocial.channels.recip.yea'!C$2:C$16,'psychosocial.channels.recip.yea'!$A$2:$A$16,$A15)</f>
        <v>0</v>
      </c>
      <c r="D15">
        <f>SUMIFS('psychosocial.channels.recip.yea'!D$2:D$16,'psychosocial.channels.recip.yea'!$A$2:$A$16,$A15)</f>
        <v>0</v>
      </c>
      <c r="E15">
        <f>SUMIFS('psychosocial.channels.recip.yea'!E$2:E$16,'psychosocial.channels.recip.yea'!$A$2:$A$16,$A15)</f>
        <v>0</v>
      </c>
      <c r="F15">
        <f>SUMIFS('psychosocial.channels.recip.yea'!F$2:F$16,'psychosocial.channels.recip.yea'!$A$2:$A$16,$A15)</f>
        <v>0</v>
      </c>
      <c r="G15">
        <f>SUMIFS('psychosocial.channels.recip.yea'!G$2:G$16,'psychosocial.channels.recip.yea'!$A$2:$A$16,$A15)</f>
        <v>0</v>
      </c>
    </row>
    <row r="16" spans="1:15" x14ac:dyDescent="0.25">
      <c r="A16" t="s">
        <v>120</v>
      </c>
      <c r="B16" t="s">
        <v>141</v>
      </c>
      <c r="C16">
        <f>SUMIFS('psychosocial.channels.recip.yea'!C$2:C$16,'psychosocial.channels.recip.yea'!$A$2:$A$16,$A16)</f>
        <v>0</v>
      </c>
      <c r="D16">
        <f>SUMIFS('psychosocial.channels.recip.yea'!D$2:D$16,'psychosocial.channels.recip.yea'!$A$2:$A$16,$A16)</f>
        <v>0</v>
      </c>
      <c r="E16">
        <f>SUMIFS('psychosocial.channels.recip.yea'!E$2:E$16,'psychosocial.channels.recip.yea'!$A$2:$A$16,$A16)</f>
        <v>0</v>
      </c>
      <c r="F16">
        <f>SUMIFS('psychosocial.channels.recip.yea'!F$2:F$16,'psychosocial.channels.recip.yea'!$A$2:$A$16,$A16)</f>
        <v>0</v>
      </c>
      <c r="G16">
        <f>SUMIFS('psychosocial.channels.recip.yea'!G$2:G$16,'psychosocial.channels.recip.yea'!$A$2:$A$16,$A16)</f>
        <v>0</v>
      </c>
    </row>
    <row r="17" spans="1:7" x14ac:dyDescent="0.25">
      <c r="A17" t="s">
        <v>121</v>
      </c>
      <c r="B17" t="s">
        <v>141</v>
      </c>
      <c r="C17">
        <f>SUMIFS('psychosocial.channels.recip.yea'!C$2:C$16,'psychosocial.channels.recip.yea'!$A$2:$A$16,$A17)</f>
        <v>0</v>
      </c>
      <c r="D17">
        <f>SUMIFS('psychosocial.channels.recip.yea'!D$2:D$16,'psychosocial.channels.recip.yea'!$A$2:$A$16,$A17)</f>
        <v>0</v>
      </c>
      <c r="E17">
        <f>SUMIFS('psychosocial.channels.recip.yea'!E$2:E$16,'psychosocial.channels.recip.yea'!$A$2:$A$16,$A17)</f>
        <v>0</v>
      </c>
      <c r="F17">
        <f>SUMIFS('psychosocial.channels.recip.yea'!F$2:F$16,'psychosocial.channels.recip.yea'!$A$2:$A$16,$A17)</f>
        <v>0</v>
      </c>
      <c r="G17">
        <f>SUMIFS('psychosocial.channels.recip.yea'!G$2:G$16,'psychosocial.channels.recip.yea'!$A$2:$A$16,$A17)</f>
        <v>0</v>
      </c>
    </row>
    <row r="18" spans="1:7" x14ac:dyDescent="0.25">
      <c r="A18" t="s">
        <v>122</v>
      </c>
      <c r="B18" t="s">
        <v>141</v>
      </c>
      <c r="C18">
        <f>SUMIFS('psychosocial.channels.recip.yea'!C$2:C$16,'psychosocial.channels.recip.yea'!$A$2:$A$16,$A18)</f>
        <v>0</v>
      </c>
      <c r="D18">
        <f>SUMIFS('psychosocial.channels.recip.yea'!D$2:D$16,'psychosocial.channels.recip.yea'!$A$2:$A$16,$A18)</f>
        <v>0</v>
      </c>
      <c r="E18">
        <f>SUMIFS('psychosocial.channels.recip.yea'!E$2:E$16,'psychosocial.channels.recip.yea'!$A$2:$A$16,$A18)</f>
        <v>0</v>
      </c>
      <c r="F18">
        <f>SUMIFS('psychosocial.channels.recip.yea'!F$2:F$16,'psychosocial.channels.recip.yea'!$A$2:$A$16,$A18)</f>
        <v>0</v>
      </c>
      <c r="G18">
        <f>SUMIFS('psychosocial.channels.recip.yea'!G$2:G$16,'psychosocial.channels.recip.yea'!$A$2:$A$16,$A18)</f>
        <v>0</v>
      </c>
    </row>
    <row r="19" spans="1:7" x14ac:dyDescent="0.25">
      <c r="A19" t="s">
        <v>123</v>
      </c>
      <c r="B19" t="s">
        <v>141</v>
      </c>
      <c r="C19">
        <f>SUMIFS('psychosocial.channels.recip.yea'!C$2:C$16,'psychosocial.channels.recip.yea'!$A$2:$A$16,$A19)</f>
        <v>0</v>
      </c>
      <c r="D19">
        <f>SUMIFS('psychosocial.channels.recip.yea'!D$2:D$16,'psychosocial.channels.recip.yea'!$A$2:$A$16,$A19)</f>
        <v>0</v>
      </c>
      <c r="E19">
        <f>SUMIFS('psychosocial.channels.recip.yea'!E$2:E$16,'psychosocial.channels.recip.yea'!$A$2:$A$16,$A19)</f>
        <v>0</v>
      </c>
      <c r="F19">
        <f>SUMIFS('psychosocial.channels.recip.yea'!F$2:F$16,'psychosocial.channels.recip.yea'!$A$2:$A$16,$A19)</f>
        <v>0</v>
      </c>
      <c r="G19">
        <f>SUMIFS('psychosocial.channels.recip.yea'!G$2:G$16,'psychosocial.channels.recip.yea'!$A$2:$A$16,$A19)</f>
        <v>0</v>
      </c>
    </row>
    <row r="20" spans="1:7" x14ac:dyDescent="0.25">
      <c r="A20" t="s">
        <v>124</v>
      </c>
      <c r="B20" t="s">
        <v>141</v>
      </c>
      <c r="C20">
        <f>SUMIFS('psychosocial.channels.recip.yea'!C$2:C$16,'psychosocial.channels.recip.yea'!$A$2:$A$16,$A20)</f>
        <v>0</v>
      </c>
      <c r="D20">
        <f>SUMIFS('psychosocial.channels.recip.yea'!D$2:D$16,'psychosocial.channels.recip.yea'!$A$2:$A$16,$A20)</f>
        <v>0</v>
      </c>
      <c r="E20">
        <f>SUMIFS('psychosocial.channels.recip.yea'!E$2:E$16,'psychosocial.channels.recip.yea'!$A$2:$A$16,$A20)</f>
        <v>0</v>
      </c>
      <c r="F20">
        <f>SUMIFS('psychosocial.channels.recip.yea'!F$2:F$16,'psychosocial.channels.recip.yea'!$A$2:$A$16,$A20)</f>
        <v>0</v>
      </c>
      <c r="G20">
        <f>SUMIFS('psychosocial.channels.recip.yea'!G$2:G$16,'psychosocial.channels.recip.yea'!$A$2:$A$16,$A20)</f>
        <v>0</v>
      </c>
    </row>
    <row r="21" spans="1:7" x14ac:dyDescent="0.25">
      <c r="A21" t="s">
        <v>125</v>
      </c>
      <c r="B21" t="s">
        <v>141</v>
      </c>
      <c r="C21">
        <f>SUMIFS('psychosocial.channels.recip.yea'!C$2:C$16,'psychosocial.channels.recip.yea'!$A$2:$A$16,$A21)</f>
        <v>0</v>
      </c>
      <c r="D21">
        <f>SUMIFS('psychosocial.channels.recip.yea'!D$2:D$16,'psychosocial.channels.recip.yea'!$A$2:$A$16,$A21)</f>
        <v>0</v>
      </c>
      <c r="E21">
        <f>SUMIFS('psychosocial.channels.recip.yea'!E$2:E$16,'psychosocial.channels.recip.yea'!$A$2:$A$16,$A21)</f>
        <v>0</v>
      </c>
      <c r="F21">
        <f>SUMIFS('psychosocial.channels.recip.yea'!F$2:F$16,'psychosocial.channels.recip.yea'!$A$2:$A$16,$A21)</f>
        <v>0</v>
      </c>
      <c r="G21">
        <f>SUMIFS('psychosocial.channels.recip.yea'!G$2:G$16,'psychosocial.channels.recip.yea'!$A$2:$A$16,$A21)</f>
        <v>0</v>
      </c>
    </row>
    <row r="22" spans="1:7" x14ac:dyDescent="0.25">
      <c r="A22" t="s">
        <v>126</v>
      </c>
      <c r="B22" t="s">
        <v>141</v>
      </c>
      <c r="C22">
        <f>SUMIFS('psychosocial.channels.recip.yea'!C$2:C$16,'psychosocial.channels.recip.yea'!$A$2:$A$16,$A22)</f>
        <v>0</v>
      </c>
      <c r="D22">
        <f>SUMIFS('psychosocial.channels.recip.yea'!D$2:D$16,'psychosocial.channels.recip.yea'!$A$2:$A$16,$A22)</f>
        <v>0</v>
      </c>
      <c r="E22">
        <f>SUMIFS('psychosocial.channels.recip.yea'!E$2:E$16,'psychosocial.channels.recip.yea'!$A$2:$A$16,$A22)</f>
        <v>0</v>
      </c>
      <c r="F22">
        <f>SUMIFS('psychosocial.channels.recip.yea'!F$2:F$16,'psychosocial.channels.recip.yea'!$A$2:$A$16,$A22)</f>
        <v>0</v>
      </c>
      <c r="G22">
        <f>SUMIFS('psychosocial.channels.recip.yea'!G$2:G$16,'psychosocial.channels.recip.yea'!$A$2:$A$16,$A22)</f>
        <v>0</v>
      </c>
    </row>
    <row r="23" spans="1:7" x14ac:dyDescent="0.25">
      <c r="A23" t="s">
        <v>127</v>
      </c>
      <c r="B23" t="s">
        <v>140</v>
      </c>
      <c r="C23">
        <f>SUMIFS('psychosocial.channels.recip.yea'!C$2:C$16,'psychosocial.channels.recip.yea'!$A$2:$A$16,$A23)</f>
        <v>0</v>
      </c>
      <c r="D23">
        <f>SUMIFS('psychosocial.channels.recip.yea'!D$2:D$16,'psychosocial.channels.recip.yea'!$A$2:$A$16,$A23)</f>
        <v>0</v>
      </c>
      <c r="E23">
        <f>SUMIFS('psychosocial.channels.recip.yea'!E$2:E$16,'psychosocial.channels.recip.yea'!$A$2:$A$16,$A23)</f>
        <v>0</v>
      </c>
      <c r="F23">
        <f>SUMIFS('psychosocial.channels.recip.yea'!F$2:F$16,'psychosocial.channels.recip.yea'!$A$2:$A$16,$A23)</f>
        <v>0</v>
      </c>
      <c r="G23">
        <f>SUMIFS('psychosocial.channels.recip.yea'!G$2:G$16,'psychosocial.channels.recip.yea'!$A$2:$A$16,$A23)</f>
        <v>0</v>
      </c>
    </row>
    <row r="24" spans="1:7" x14ac:dyDescent="0.25">
      <c r="A24" t="s">
        <v>128</v>
      </c>
      <c r="B24" t="s">
        <v>135</v>
      </c>
      <c r="C24">
        <f>SUMIFS('psychosocial.channels.recip.yea'!C$2:C$16,'psychosocial.channels.recip.yea'!$A$2:$A$16,$A24)</f>
        <v>0</v>
      </c>
      <c r="D24">
        <f>SUMIFS('psychosocial.channels.recip.yea'!D$2:D$16,'psychosocial.channels.recip.yea'!$A$2:$A$16,$A24)</f>
        <v>0</v>
      </c>
      <c r="E24">
        <f>SUMIFS('psychosocial.channels.recip.yea'!E$2:E$16,'psychosocial.channels.recip.yea'!$A$2:$A$16,$A24)</f>
        <v>0</v>
      </c>
      <c r="F24">
        <f>SUMIFS('psychosocial.channels.recip.yea'!F$2:F$16,'psychosocial.channels.recip.yea'!$A$2:$A$16,$A24)</f>
        <v>0</v>
      </c>
      <c r="G24">
        <f>SUMIFS('psychosocial.channels.recip.yea'!G$2:G$16,'psychosocial.channels.recip.yea'!$A$2:$A$16,$A24)</f>
        <v>0</v>
      </c>
    </row>
    <row r="25" spans="1:7" x14ac:dyDescent="0.25">
      <c r="A25" t="s">
        <v>129</v>
      </c>
      <c r="B25" t="s">
        <v>141</v>
      </c>
      <c r="C25">
        <f>SUMIFS('psychosocial.channels.recip.yea'!C$2:C$16,'psychosocial.channels.recip.yea'!$A$2:$A$16,$A25)</f>
        <v>0</v>
      </c>
      <c r="D25">
        <f>SUMIFS('psychosocial.channels.recip.yea'!D$2:D$16,'psychosocial.channels.recip.yea'!$A$2:$A$16,$A25)</f>
        <v>0</v>
      </c>
      <c r="E25">
        <f>SUMIFS('psychosocial.channels.recip.yea'!E$2:E$16,'psychosocial.channels.recip.yea'!$A$2:$A$16,$A25)</f>
        <v>0</v>
      </c>
      <c r="F25">
        <f>SUMIFS('psychosocial.channels.recip.yea'!F$2:F$16,'psychosocial.channels.recip.yea'!$A$2:$A$16,$A25)</f>
        <v>0</v>
      </c>
      <c r="G25">
        <f>SUMIFS('psychosocial.channels.recip.yea'!G$2:G$16,'psychosocial.channels.recip.yea'!$A$2:$A$16,$A25)</f>
        <v>0</v>
      </c>
    </row>
    <row r="26" spans="1:7" x14ac:dyDescent="0.25">
      <c r="A26" t="s">
        <v>130</v>
      </c>
      <c r="B26" t="s">
        <v>135</v>
      </c>
      <c r="C26">
        <f>SUMIFS('psychosocial.channels.recip.yea'!C$2:C$16,'psychosocial.channels.recip.yea'!$A$2:$A$16,$A26)</f>
        <v>0</v>
      </c>
      <c r="D26">
        <f>SUMIFS('psychosocial.channels.recip.yea'!D$2:D$16,'psychosocial.channels.recip.yea'!$A$2:$A$16,$A26)</f>
        <v>0</v>
      </c>
      <c r="E26">
        <f>SUMIFS('psychosocial.channels.recip.yea'!E$2:E$16,'psychosocial.channels.recip.yea'!$A$2:$A$16,$A26)</f>
        <v>0</v>
      </c>
      <c r="F26">
        <f>SUMIFS('psychosocial.channels.recip.yea'!F$2:F$16,'psychosocial.channels.recip.yea'!$A$2:$A$16,$A26)</f>
        <v>2.0827599999999999</v>
      </c>
      <c r="G26">
        <f>SUMIFS('psychosocial.channels.recip.yea'!G$2:G$16,'psychosocial.channels.recip.yea'!$A$2:$A$16,$A26)</f>
        <v>1.601081E-2</v>
      </c>
    </row>
    <row r="27" spans="1:7" x14ac:dyDescent="0.25">
      <c r="A27" t="s">
        <v>131</v>
      </c>
      <c r="B27" t="s">
        <v>141</v>
      </c>
      <c r="C27">
        <f>SUMIFS('psychosocial.channels.recip.yea'!C$2:C$16,'psychosocial.channels.recip.yea'!$A$2:$A$16,$A27)</f>
        <v>2.4758559999999999E-2</v>
      </c>
      <c r="D27">
        <f>SUMIFS('psychosocial.channels.recip.yea'!D$2:D$16,'psychosocial.channels.recip.yea'!$A$2:$A$16,$A27)</f>
        <v>1.96656E-3</v>
      </c>
      <c r="E27">
        <f>SUMIFS('psychosocial.channels.recip.yea'!E$2:E$16,'psychosocial.channels.recip.yea'!$A$2:$A$16,$A27)</f>
        <v>0</v>
      </c>
      <c r="F27">
        <f>SUMIFS('psychosocial.channels.recip.yea'!F$2:F$16,'psychosocial.channels.recip.yea'!$A$2:$A$16,$A27)</f>
        <v>0.19819390000000001</v>
      </c>
      <c r="G27">
        <f>SUMIFS('psychosocial.channels.recip.yea'!G$2:G$16,'psychosocial.channels.recip.yea'!$A$2:$A$16,$A27)</f>
        <v>2.4852799999999999</v>
      </c>
    </row>
    <row r="28" spans="1:7" x14ac:dyDescent="0.25">
      <c r="A28" t="s">
        <v>132</v>
      </c>
      <c r="B28" t="s">
        <v>135</v>
      </c>
      <c r="C28">
        <f>SUMIFS('psychosocial.channels.recip.yea'!C$2:C$16,'psychosocial.channels.recip.yea'!$A$2:$A$16,$A28)</f>
        <v>0</v>
      </c>
      <c r="D28">
        <f>SUMIFS('psychosocial.channels.recip.yea'!D$2:D$16,'psychosocial.channels.recip.yea'!$A$2:$A$16,$A28)</f>
        <v>0</v>
      </c>
      <c r="E28">
        <f>SUMIFS('psychosocial.channels.recip.yea'!E$2:E$16,'psychosocial.channels.recip.yea'!$A$2:$A$16,$A28)</f>
        <v>0</v>
      </c>
      <c r="F28">
        <f>SUMIFS('psychosocial.channels.recip.yea'!F$2:F$16,'psychosocial.channels.recip.yea'!$A$2:$A$16,$A28)</f>
        <v>0</v>
      </c>
      <c r="G28">
        <f>SUMIFS('psychosocial.channels.recip.yea'!G$2:G$16,'psychosocial.channels.recip.yea'!$A$2:$A$16,$A28)</f>
        <v>0</v>
      </c>
    </row>
    <row r="29" spans="1:7" x14ac:dyDescent="0.25">
      <c r="A29" t="s">
        <v>133</v>
      </c>
      <c r="B29" t="s">
        <v>135</v>
      </c>
      <c r="C29">
        <f>SUMIFS('psychosocial.channels.recip.yea'!C$2:C$16,'psychosocial.channels.recip.yea'!$A$2:$A$16,$A29)</f>
        <v>0</v>
      </c>
      <c r="D29">
        <f>SUMIFS('psychosocial.channels.recip.yea'!D$2:D$16,'psychosocial.channels.recip.yea'!$A$2:$A$16,$A29)</f>
        <v>0</v>
      </c>
      <c r="E29">
        <f>SUMIFS('psychosocial.channels.recip.yea'!E$2:E$16,'psychosocial.channels.recip.yea'!$A$2:$A$16,$A29)</f>
        <v>0</v>
      </c>
      <c r="F29">
        <f>SUMIFS('psychosocial.channels.recip.yea'!F$2:F$16,'psychosocial.channels.recip.yea'!$A$2:$A$16,$A29)</f>
        <v>0</v>
      </c>
      <c r="G29">
        <f>SUMIFS('psychosocial.channels.recip.yea'!G$2:G$16,'psychosocial.channels.recip.yea'!$A$2:$A$16,$A29)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Figure 1 - Overall</vt:lpstr>
      <vt:lpstr>Figure 2 - Donors</vt:lpstr>
      <vt:lpstr>Figure 3 - Channels</vt:lpstr>
      <vt:lpstr>Figure 4 - Disability overall</vt:lpstr>
      <vt:lpstr>Figure 5 - Disability donors</vt:lpstr>
      <vt:lpstr>Figure 6 - Disability channels</vt:lpstr>
      <vt:lpstr>Figure 7 - Psych overall</vt:lpstr>
      <vt:lpstr>Figure 8 - Psych donors</vt:lpstr>
      <vt:lpstr>Figure 9 - Psych channels</vt:lpstr>
      <vt:lpstr>RAW &gt;&gt;&gt;</vt:lpstr>
      <vt:lpstr>overall.years</vt:lpstr>
      <vt:lpstr>donors.recip.years</vt:lpstr>
      <vt:lpstr>channels.recip.years</vt:lpstr>
      <vt:lpstr>disab.overall.years</vt:lpstr>
      <vt:lpstr>disab.donors.recip.years</vt:lpstr>
      <vt:lpstr>disab.channels.recip.years</vt:lpstr>
      <vt:lpstr>psychosocial.overall.years</vt:lpstr>
      <vt:lpstr>psychosocial.donors.recip.years</vt:lpstr>
      <vt:lpstr>psychosocial.channels.recip.yea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Breed</dc:creator>
  <cp:lastModifiedBy>Dean Breed</cp:lastModifiedBy>
  <dcterms:created xsi:type="dcterms:W3CDTF">2021-02-18T16:07:10Z</dcterms:created>
  <dcterms:modified xsi:type="dcterms:W3CDTF">2021-03-01T16:29:25Z</dcterms:modified>
</cp:coreProperties>
</file>