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C60297B3-0828-47A2-97C6-CF88B18A9D44}" xr6:coauthVersionLast="47" xr6:coauthVersionMax="47" xr10:uidLastSave="{00000000-0000-0000-0000-000000000000}"/>
  <bookViews>
    <workbookView xWindow="-108" yWindow="-108" windowWidth="23256" windowHeight="12456"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M43" i="9"/>
  <c r="I7" i="7"/>
  <c r="F43" i="9"/>
  <c r="F27"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K5" i="7"/>
  <c r="I20" i="7"/>
  <c r="N15" i="9"/>
  <c r="K3" i="7" s="1"/>
  <c r="K11" i="9"/>
  <c r="U30"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127" i="9"/>
  <c r="X128" i="9"/>
  <c r="X129" i="9"/>
  <c r="X130" i="9"/>
  <c r="X131" i="9"/>
  <c r="X132" i="9"/>
  <c r="X13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X74" i="9" s="1"/>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X126" i="9" s="1"/>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U31" i="9" s="1"/>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29" i="9" l="1"/>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N28" i="9"/>
  <c r="N22" i="9"/>
  <c r="K4" i="7" s="1"/>
  <c r="N21" i="9"/>
  <c r="M134" i="9"/>
  <c r="M120" i="9"/>
  <c r="M106" i="9"/>
  <c r="M92" i="9"/>
  <c r="M78" i="9"/>
  <c r="M64" i="9"/>
  <c r="M50" i="9"/>
  <c r="M36" i="9"/>
  <c r="M127" i="9"/>
  <c r="M113" i="9"/>
  <c r="M99" i="9"/>
  <c r="M85" i="9"/>
  <c r="M71" i="9"/>
  <c r="M57" i="9"/>
  <c r="M22" i="9"/>
  <c r="M29" i="9"/>
  <c r="P15"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<sst xmlns="http://schemas.openxmlformats.org/spreadsheetml/2006/main" count="1230" uniqueCount="485">
  <si>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</si>
  <si>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</si>
  <si>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</si>
  <si>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</si>
  <si>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</si>
  <si>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</si>
  <si>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</si>
  <si>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</si>
  <si>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</si>
  <si>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</si>
  <si>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</si>
  <si>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</si>
  <si>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</si>
  <si>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</si>
  <si>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</si>
  <si>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</si>
  <si>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</si>
  <si>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</si>
  <si>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</si>
  <si>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</si>
  <si>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</si>
  <si>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</si>
  <si>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</si>
  <si>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</si>
  <si>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</si>
  <si>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</si>
  <si>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</si>
  <si>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</si>
  <si>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</si>
  <si>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</si>
  <si>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</si>
  <si>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</si>
  <si>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</si>
  <si>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</si>
  <si>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</si>
  <si>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</si>
  <si>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</si>
  <si>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</si>
  <si>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</si>
  <si>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</si>
  <si>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</si>
  <si>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</si>
  <si>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</si>
  <si>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</si>
  <si>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</si>
  <si>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</si>
  <si>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</si>
  <si>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</si>
  <si>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</si>
  <si>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</si>
  <si>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</si>
  <si>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</si>
  <si>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</si>
  <si>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</si>
  <si>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</si>
  <si>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</si>
  <si>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</si>
  <si>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</si>
  <si>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</si>
  <si>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</si>
  <si>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</si>
  <si>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</si>
  <si>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</si>
  <si>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</si>
  <si>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</si>
  <si>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</si>
  <si>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</si>
  <si>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</si>
  <si>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</si>
  <si>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</si>
  <si>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</si>
  <si>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</si>
  <si>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</si>
  <si>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</si>
  <si>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</si>
  <si>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</si>
  <si>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</si>
  <si>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</si>
  <si>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</si>
  <si>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</si>
  <si>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</si>
  <si>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</si>
  <si>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</si>
  <si>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</si>
  <si>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</si>
  <si>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</si>
  <si>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</si>
  <si>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</si>
  <si>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</si>
  <si>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</si>
  <si>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</si>
  <si>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</si>
  <si>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</si>
  <si>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</si>
  <si>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</si>
  <si>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</si>
  <si>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</si>
  <si>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</si>
  <si>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</si>
  <si>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</si>
  <si>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</si>
  <si>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</si>
  <si>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</si>
  <si>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</si>
  <si>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</si>
  <si>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</si>
  <si>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</si>
  <si>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</si>
  <si>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</si>
  <si>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</si>
  <si>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</si>
  <si>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</si>
  <si>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</si>
  <si>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</si>
  <si>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</si>
  <si>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</si>
  <si>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</si>
  <si>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</si>
  <si>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</si>
  <si>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</si>
  <si>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</si>
  <si>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</si>
  <si>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</si>
  <si>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</si>
  <si>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</si>
  <si>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</si>
  <si>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</si>
  <si>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</si>
  <si>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</si>
  <si>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</si>
  <si>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</si>
  <si>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</si>
  <si>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</si>
  <si>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</si>
  <si>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</si>
  <si>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</si>
  <si>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</si>
  <si>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</si>
  <si>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</si>
  <si>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</si>
  <si>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</si>
  <si>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</si>
  <si>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</si>
  <si>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</si>
  <si>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</si>
  <si>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</si>
  <si>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</si>
  <si>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</si>
  <si>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</si>
  <si>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</si>
  <si>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</si>
  <si>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</si>
  <si>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</si>
  <si>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</si>
  <si>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</si>
  <si>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</si>
  <si>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</si>
  <si>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</si>
  <si>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</si>
  <si>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</si>
  <si>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</si>
  <si>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</si>
  <si>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</si>
  <si>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</si>
  <si>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</si>
  <si>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</si>
  <si>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</si>
  <si>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</si>
  <si>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</si>
  <si>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</si>
  <si>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</si>
  <si>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</si>
  <si>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</si>
  <si>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</si>
  <si>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</si>
  <si>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</si>
  <si>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</si>
  <si>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</si>
  <si>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</si>
  <si>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</si>
  <si>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</si>
  <si>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</si>
  <si>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</si>
  <si>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</si>
  <si>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</si>
  <si>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</si>
  <si>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</si>
  <si>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</si>
  <si>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</si>
  <si>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</si>
  <si>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</si>
  <si>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</si>
  <si>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</si>
  <si>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</si>
  <si>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</si>
  <si>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</si>
  <si>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</si>
  <si>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</si>
  <si>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</si>
  <si>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</si>
  <si>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</si>
  <si>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</si>
  <si>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</si>
  <si>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</si>
  <si>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</si>
  <si>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</si>
  <si>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</si>
  <si>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</si>
  <si>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</si>
  <si>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</si>
  <si>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</si>
  <si>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</si>
  <si>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</si>
  <si>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</si>
  <si>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</si>
  <si>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</si>
  <si>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</si>
  <si>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</si>
  <si>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</si>
  <si>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</si>
  <si>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</si>
  <si>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</si>
  <si>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</si>
  <si>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</si>
  <si>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</si>
  <si>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</si>
  <si>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</si>
  <si>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</si>
  <si>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</si>
  <si>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</si>
  <si>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</si>
  <si>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</si>
  <si>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</si>
  <si>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</si>
  <si>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</si>
  <si>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</si>
  <si>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</si>
  <si>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</si>
  <si>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</si>
  <si>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</si>
  <si>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</si>
  <si>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</si>
  <si>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</si>
  <si>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</si>
  <si>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</si>
  <si>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</si>
  <si>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</si>
  <si>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</si>
  <si>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</si>
  <si>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</si>
  <si>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</si>
  <si>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</si>
  <si>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</si>
  <si>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</si>
  <si>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</si>
  <si>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</si>
  <si>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</si>
  <si>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</si>
  <si>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</si>
  <si>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</si>
  <si>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</si>
  <si>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</si>
  <si>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</si>
  <si>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</si>
  <si>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</si>
  <si>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</si>
  <si>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</si>
  <si>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</si>
  <si>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</si>
  <si>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</si>
  <si>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</si>
  <si>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</si>
  <si>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</si>
  <si>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</si>
  <si>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</si>
  <si>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</si>
  <si>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</si>
  <si>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</si>
  <si>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</si>
  <si>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</si>
  <si>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</si>
  <si>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</si>
  <si>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</si>
  <si>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</si>
  <si>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</si>
  <si>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</si>
  <si>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</si>
  <si>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</si>
  <si>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</si>
  <si>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</si>
  <si>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</si>
  <si>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</si>
  <si>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</si>
  <si>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</si>
  <si>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</si>
  <si>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</si>
  <si>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</si>
  <si>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</si>
  <si>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</si>
  <si>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</si>
  <si>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</si>
  <si>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</si>
  <si>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</si>
  <si>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</si>
  <si>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</si>
  <si>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</si>
  <si>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</si>
  <si>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</si>
  <si>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</si>
  <si>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</si>
  <si>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</si>
  <si>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</si>
  <si>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</si>
  <si>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</si>
  <si>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</si>
  <si>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</si>
  <si>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</si>
  <si>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</si>
  <si>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</si>
  <si>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</si>
  <si>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</si>
  <si>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</si>
  <si>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</si>
  <si>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</si>
  <si>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</si>
  <si>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</si>
  <si>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</si>
  <si>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</si>
  <si>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</si>
  <si>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</si>
  <si>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</si>
  <si>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</si>
  <si>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</si>
  <si>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</si>
  <si>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</si>
  <si>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</si>
  <si>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</si>
  <si>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</si>
  <si>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</si>
  <si>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</si>
  <si>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</si>
  <si>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</si>
  <si>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</si>
  <si>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</si>
  <si>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</si>
  <si>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</si>
  <si>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</si>
  <si>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</si>
  <si>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</si>
  <si>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</si>
  <si>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</si>
  <si>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</si>
  <si>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</si>
  <si>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</si>
  <si>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</si>
  <si>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</si>
  <si>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</si>
  <si>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</si>
  <si>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</si>
  <si>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</si>
  <si>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</si>
  <si>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</si>
  <si>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</si>
  <si>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</si>
  <si>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</si>
  <si>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</si>
  <si>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</si>
  <si>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</si>
  <si>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</si>
  <si>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</si>
  <si>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</si>
  <si>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</si>
  <si>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</si>
  <si>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</si>
  <si>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</si>
  <si>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</si>
  <si>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</si>
  <si>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</si>
  <si>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</si>
  <si>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</si>
  <si>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</si>
  <si>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</si>
  <si>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</si>
  <si>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</si>
  <si>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</si>
  <si>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</si>
  <si>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</si>
  <si>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</si>
  <si>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</si>
  <si>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</si>
  <si>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</si>
  <si>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</si>
  <si>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</si>
  <si>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</si>
  <si>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</si>
  <si>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</si>
  <si>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</si>
  <si>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</si>
  <si>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</si>
  <si>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</si>
  <si>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</si>
  <si>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</si>
  <si>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</si>
  <si>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</si>
  <si>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</si>
  <si>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</si>
  <si>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</si>
  <si>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</si>
  <si>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</si>
  <si>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</si>
  <si>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</si>
  <si>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</si>
  <si>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</si>
  <si>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</si>
  <si>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</si>
  <si>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</si>
  <si>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</si>
  <si>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</si>
  <si>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</si>
  <si>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</si>
  <si>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</si>
  <si>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</si>
  <si>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</si>
  <si>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</si>
  <si>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</si>
  <si>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</si>
  <si>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</si>
  <si>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</si>
  <si>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</si>
  <si>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</si>
  <si>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</si>
  <si>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</si>
  <si>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</si>
  <si>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</si>
  <si>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</si>
  <si>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</si>
  <si>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</si>
  <si>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</si>
  <si>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</si>
  <si>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</si>
  <si>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</si>
  <si>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</si>
  <si>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</si>
  <si>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</si>
  <si>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</si>
  <si>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</si>
  <si>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</si>
  <si>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</si>
  <si>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</si>
  <si>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</si>
  <si>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</si>
  <si>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</si>
  <si>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</si>
  <si>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</si>
  <si>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</si>
  <si>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</si>
  <si>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</si>
  <si>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</si>
  <si>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</si>
  <si>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</si>
  <si>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</si>
  <si>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</si>
  <si>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</si>
  <si>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</si>
  <si>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</si>
  <si>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Endicott Easy - Push Prescott</t>
  </si>
  <si>
    <t>Pre-rehersal workout</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</si>
  <si>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</si>
  <si>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</si>
  <si>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</si>
  <si>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</si>
  <si>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</si>
  <si>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</si>
  <si>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</si>
  <si>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</si>
  <si>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</si>
  <si>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</si>
  <si>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</si>
  <si>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</si>
  <si>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</si>
  <si>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</si>
  <si>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1E + 3T + 10E + 3T + 1E</t>
  </si>
  <si>
    <t>5E + 6M + 1T + 5M + 3E</t>
  </si>
  <si>
    <t>Double 6E</t>
  </si>
  <si>
    <t>Tuesday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</si>
</sst>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29.660000000000004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51.71</c:v>
                </c:pt>
                <c:pt idx="13">
                  <c:v>45.7</c:v>
                </c:pt>
                <c:pt idx="14">
                  <c:v>29.660000000000004</c:v>
                </c:pt>
                <c:pt idx="15">
                  <c:v>23.630000000000003</c:v>
                </c:pt>
                <c:pt idx="16">
                  <c:v>16.38</c:v>
                </c:pt>
                <c:pt idx="17">
                  <c:v>5.35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58.452857142857134</c:v>
                </c:pt>
                <c:pt idx="13" formatCode="0">
                  <c:v>57.098571428571418</c:v>
                </c:pt>
                <c:pt idx="14" formatCode="0">
                  <c:v>52.937142857142859</c:v>
                </c:pt>
                <c:pt idx="15" formatCode="0">
                  <c:v>47.498571428571431</c:v>
                </c:pt>
                <c:pt idx="16" formatCode="0">
                  <c:v>40.850000000000009</c:v>
                </c:pt>
                <c:pt idx="17" formatCode="0">
                  <c:v>32.884285714285717</c:v>
                </c:pt>
                <c:pt idx="18" formatCode="0">
                  <c:v>24.632857142857141</c:v>
                </c:pt>
                <c:pt idx="19" formatCode="0">
                  <c:v>17.245714285714286</c:v>
                </c:pt>
                <c:pt idx="20" formatCode="0">
                  <c:v>10.717142857142857</c:v>
                </c:pt>
                <c:pt idx="21" formatCode="0">
                  <c:v>6.4800000000000013</c:v>
                </c:pt>
                <c:pt idx="22" formatCode="0">
                  <c:v>3.1042857142857136</c:v>
                </c:pt>
                <c:pt idx="23" formatCode="0">
                  <c:v>0.76428571428571423</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51.71</c:v>
                      </c:pt>
                      <c:pt idx="13">
                        <c:v>45.7</c:v>
                      </c:pt>
                      <c:pt idx="14">
                        <c:v>29.660000000000004</c:v>
                      </c:pt>
                      <c:pt idx="15">
                        <c:v>23.630000000000003</c:v>
                      </c:pt>
                      <c:pt idx="16">
                        <c:v>16.38</c:v>
                      </c:pt>
                      <c:pt idx="17">
                        <c:v>5.35</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69" t="s">
        <v>1</v>
      </c>
      <c r="D1" s="870"/>
      <c r="E1" s="871"/>
      <c r="F1" s="3" t="s">
        <v>382</v>
      </c>
      <c r="G1" s="872" t="s">
        <v>453</v>
      </c>
      <c r="H1" s="872"/>
      <c r="I1" s="23" t="s">
        <v>2</v>
      </c>
      <c r="J1" s="872" t="s">
        <v>451</v>
      </c>
      <c r="K1" s="872"/>
      <c r="L1" s="873"/>
      <c r="M1" s="870"/>
      <c r="N1" s="871"/>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78" t="s">
        <v>5</v>
      </c>
      <c r="D2" s="874"/>
      <c r="E2" s="875"/>
      <c r="F2" s="7" t="s">
        <v>33</v>
      </c>
      <c r="G2" s="872" t="s">
        <v>452</v>
      </c>
      <c r="H2" s="872"/>
      <c r="I2" s="6"/>
      <c r="J2" s="4"/>
      <c r="L2" s="874"/>
      <c r="M2" s="874"/>
      <c r="N2" s="875"/>
      <c r="O2" s="16"/>
      <c r="P2" s="8"/>
      <c r="Q2" s="9"/>
      <c r="R2" s="4"/>
      <c r="S2" s="4"/>
      <c r="T2" s="4"/>
      <c r="U2" s="4"/>
      <c r="V2" s="4"/>
      <c r="W2" s="4"/>
      <c r="X2" s="4"/>
      <c r="Y2" s="4"/>
      <c r="Z2" s="4"/>
      <c r="AA2" s="4"/>
    </row>
    <row r="3" spans="1:27" ht="15.75" customHeight="1" x14ac:dyDescent="0.25">
      <c r="A3" s="10" t="s">
        <v>6</v>
      </c>
      <c r="B3" s="11">
        <v>45963</v>
      </c>
      <c r="C3" s="879" t="s">
        <v>7</v>
      </c>
      <c r="D3" s="876"/>
      <c r="E3" s="877"/>
      <c r="F3" s="7" t="s">
        <v>34</v>
      </c>
      <c r="G3" s="872" t="s">
        <v>449</v>
      </c>
      <c r="H3" s="872"/>
      <c r="I3" s="6"/>
      <c r="J3" s="4"/>
      <c r="L3" s="874"/>
      <c r="M3" s="874"/>
      <c r="N3" s="875"/>
      <c r="O3" s="16"/>
      <c r="P3" s="6"/>
      <c r="Q3" s="4"/>
      <c r="R3" s="4"/>
      <c r="S3" s="4"/>
      <c r="T3" s="4"/>
      <c r="U3" s="4"/>
      <c r="V3" s="4"/>
      <c r="W3" s="4"/>
      <c r="X3" s="4"/>
      <c r="Y3" s="4"/>
      <c r="Z3" s="4"/>
      <c r="AA3" s="4"/>
    </row>
    <row r="4" spans="1:27" ht="15.75" customHeight="1" x14ac:dyDescent="0.25">
      <c r="A4" s="16"/>
      <c r="B4" s="6"/>
      <c r="C4" s="6"/>
      <c r="D4" s="6"/>
      <c r="E4" s="4"/>
      <c r="F4" s="12" t="s">
        <v>383</v>
      </c>
      <c r="G4" s="881" t="s">
        <v>450</v>
      </c>
      <c r="H4" s="881"/>
      <c r="I4" s="13"/>
      <c r="J4" s="850"/>
      <c r="K4" s="851"/>
      <c r="L4" s="876"/>
      <c r="M4" s="876"/>
      <c r="N4" s="877"/>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2" t="s">
        <v>9</v>
      </c>
      <c r="F6" s="874"/>
      <c r="G6" s="874"/>
      <c r="H6" s="874"/>
      <c r="I6" s="874"/>
      <c r="J6" s="874"/>
      <c r="K6" s="874"/>
      <c r="L6" s="874"/>
      <c r="M6" s="874"/>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8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8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8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8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8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8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8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8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8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8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8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8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8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8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8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8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8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8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8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8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8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8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8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8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8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8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8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8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8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8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8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8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8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8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8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8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8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8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8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8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8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8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8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8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8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8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8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8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8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8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8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8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8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8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8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8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8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8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8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8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8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8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8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8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8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8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8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8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8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8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8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8" activePane="bottomLeft" state="frozen"/>
      <selection pane="bottomLeft" activeCell="H20" sqref="H20"/>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69" t="s">
        <v>1</v>
      </c>
      <c r="D1" s="870"/>
      <c r="E1" s="871"/>
      <c r="F1" s="3" t="s">
        <v>382</v>
      </c>
      <c r="G1" s="872" t="s">
        <v>460</v>
      </c>
      <c r="H1" s="872"/>
      <c r="I1" s="23" t="s">
        <v>2</v>
      </c>
      <c r="J1" s="872" t="s">
        <v>462</v>
      </c>
      <c r="K1" s="872"/>
      <c r="L1" s="885"/>
      <c r="M1" s="870"/>
      <c r="N1" s="871"/>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78" t="s">
        <v>5</v>
      </c>
      <c r="D2" s="874"/>
      <c r="E2" s="875"/>
      <c r="F2" s="7" t="s">
        <v>33</v>
      </c>
      <c r="G2" s="872" t="s">
        <v>457</v>
      </c>
      <c r="H2" s="872"/>
      <c r="I2" s="6"/>
      <c r="J2" s="4"/>
      <c r="L2" s="874"/>
      <c r="M2" s="874"/>
      <c r="N2" s="875"/>
      <c r="O2" s="16"/>
      <c r="P2" s="8"/>
      <c r="Q2" s="9"/>
      <c r="R2" s="4"/>
      <c r="S2" s="4"/>
      <c r="T2" s="4"/>
      <c r="U2" s="4"/>
      <c r="V2" s="4"/>
      <c r="W2" s="4"/>
      <c r="X2" s="4"/>
      <c r="Y2" s="4"/>
      <c r="Z2" s="4"/>
      <c r="AA2" s="4"/>
      <c r="AB2" s="4"/>
    </row>
    <row r="3" spans="1:28" ht="15.75" customHeight="1" x14ac:dyDescent="0.25">
      <c r="A3" s="10" t="s">
        <v>6</v>
      </c>
      <c r="B3" s="11">
        <v>45942</v>
      </c>
      <c r="C3" s="879" t="s">
        <v>7</v>
      </c>
      <c r="D3" s="876"/>
      <c r="E3" s="877"/>
      <c r="F3" s="7" t="s">
        <v>34</v>
      </c>
      <c r="G3" s="872" t="s">
        <v>458</v>
      </c>
      <c r="H3" s="872"/>
      <c r="I3" s="6"/>
      <c r="J3" s="4"/>
      <c r="L3" s="874"/>
      <c r="M3" s="874"/>
      <c r="N3" s="875"/>
      <c r="O3" s="16"/>
      <c r="P3" s="6"/>
      <c r="Q3" s="4"/>
      <c r="R3" s="4"/>
      <c r="S3" s="4"/>
      <c r="T3" s="4"/>
      <c r="U3" s="4"/>
      <c r="V3" s="4"/>
      <c r="W3" s="4"/>
      <c r="X3" s="4"/>
      <c r="Y3" s="4"/>
      <c r="Z3" s="4"/>
      <c r="AA3" s="4"/>
      <c r="AB3" s="4"/>
    </row>
    <row r="4" spans="1:28" ht="15.75" customHeight="1" x14ac:dyDescent="0.25">
      <c r="A4" s="16"/>
      <c r="B4" s="6"/>
      <c r="C4" s="6"/>
      <c r="D4" s="6"/>
      <c r="E4" s="4"/>
      <c r="F4" s="12" t="s">
        <v>383</v>
      </c>
      <c r="G4" s="881" t="s">
        <v>461</v>
      </c>
      <c r="H4" s="881"/>
      <c r="I4" s="13"/>
      <c r="J4" s="850"/>
      <c r="K4" s="851"/>
      <c r="L4" s="876"/>
      <c r="M4" s="876"/>
      <c r="N4" s="877"/>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82" t="s">
        <v>9</v>
      </c>
      <c r="F6" s="874"/>
      <c r="G6" s="874"/>
      <c r="H6" s="874"/>
      <c r="I6" s="874"/>
      <c r="J6" s="874"/>
      <c r="K6" s="874"/>
      <c r="L6" s="874"/>
      <c r="M6" s="874"/>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469</v>
      </c>
      <c r="T7" s="16" t="s">
        <v>475</v>
      </c>
      <c r="U7" s="16" t="s">
        <v>474</v>
      </c>
      <c r="V7" s="16" t="s">
        <v>471</v>
      </c>
      <c r="W7" s="16" t="s">
        <v>472</v>
      </c>
      <c r="X7" s="16" t="s">
        <v>473</v>
      </c>
      <c r="Y7" s="16"/>
      <c r="Z7" s="16"/>
      <c r="AA7" s="16"/>
      <c r="AB7" s="16"/>
    </row>
    <row r="8" spans="1:28"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468</v>
      </c>
      <c r="P8" s="861"/>
      <c r="Q8" s="862"/>
      <c r="R8" s="4"/>
      <c r="S8" s="825" t="s">
        <v>470</v>
      </c>
      <c r="T8" s="16">
        <f>SUM(G8:G8)</f>
        <v>12.43</v>
      </c>
      <c r="U8" s="16"/>
      <c r="V8" s="4">
        <v>70</v>
      </c>
      <c r="W8" s="4"/>
      <c r="Y8" s="4"/>
      <c r="Z8" s="4"/>
      <c r="AA8" s="4"/>
      <c r="AB8" s="4"/>
    </row>
    <row r="9" spans="1:28" ht="15.75" customHeight="1" x14ac:dyDescent="0.25">
      <c r="A9" s="886"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470</v>
      </c>
      <c r="T9" s="16">
        <f>SUM(G8:G9)</f>
        <v>15.55</v>
      </c>
      <c r="U9" s="16"/>
      <c r="V9" s="4">
        <v>70</v>
      </c>
      <c r="W9" s="4"/>
      <c r="Y9" s="4"/>
      <c r="Z9" s="4"/>
      <c r="AA9" s="4"/>
      <c r="AB9" s="4"/>
    </row>
    <row r="10" spans="1:28" ht="15.75" customHeight="1" x14ac:dyDescent="0.25">
      <c r="A10" s="886"/>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470</v>
      </c>
      <c r="T10" s="16">
        <f>SUM(G8:G10)</f>
        <v>21.580000000000002</v>
      </c>
      <c r="U10" s="16"/>
      <c r="V10" s="4">
        <v>70</v>
      </c>
      <c r="W10" s="4"/>
      <c r="Y10" s="4"/>
      <c r="Z10" s="4"/>
      <c r="AA10" s="4"/>
      <c r="AB10" s="4"/>
    </row>
    <row r="11" spans="1:28" ht="15.75" customHeight="1" x14ac:dyDescent="0.25">
      <c r="A11" s="886"/>
      <c r="B11" s="854">
        <v>124</v>
      </c>
      <c r="C11" s="855">
        <f t="shared" si="0"/>
        <v>45818</v>
      </c>
      <c r="D11" s="854" t="s">
        <v>34</v>
      </c>
      <c r="E11" s="856" t="s">
        <v>476</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477</v>
      </c>
      <c r="T11" s="16">
        <f>SUM(G8:G11)</f>
        <v>34.42</v>
      </c>
      <c r="U11" s="16"/>
      <c r="V11" s="4">
        <v>70</v>
      </c>
      <c r="W11" s="4"/>
      <c r="Y11" s="4"/>
      <c r="Z11" s="4"/>
      <c r="AA11" s="4"/>
      <c r="AB11" s="4"/>
    </row>
    <row r="12" spans="1:28" ht="15.75" customHeight="1" x14ac:dyDescent="0.25">
      <c r="A12" s="886"/>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470</v>
      </c>
      <c r="T12" s="16">
        <f>SUM(G8:G12)</f>
        <v>43.120000000000005</v>
      </c>
      <c r="U12" s="16"/>
      <c r="V12" s="4">
        <v>70</v>
      </c>
      <c r="W12" s="4"/>
      <c r="Y12" s="4"/>
      <c r="Z12" s="4"/>
      <c r="AA12" s="4"/>
      <c r="AB12" s="4"/>
    </row>
    <row r="13" spans="1:28" ht="15.75" customHeight="1" x14ac:dyDescent="0.25">
      <c r="A13" s="886"/>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5">
      <c r="A14" s="886"/>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5">
      <c r="A15" s="886"/>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5">
      <c r="A19" s="884"/>
      <c r="B19" s="6">
        <v>116</v>
      </c>
      <c r="C19" s="17">
        <f t="shared" si="0"/>
        <v>45826</v>
      </c>
      <c r="D19" s="6" t="s">
        <v>34</v>
      </c>
      <c r="E19" s="4" t="s">
        <v>483</v>
      </c>
      <c r="F19" s="6">
        <v>6</v>
      </c>
      <c r="G19" s="6">
        <v>5.35</v>
      </c>
      <c r="H19" s="29">
        <v>2.7511574074074074E-2</v>
      </c>
      <c r="I19" s="6" t="str">
        <f t="shared" si="1"/>
        <v>7:24</v>
      </c>
      <c r="J19" s="29"/>
      <c r="K19" s="6"/>
      <c r="L19" s="6" t="str">
        <f t="shared" si="2"/>
        <v>0:00</v>
      </c>
      <c r="M19" s="6"/>
      <c r="N19" s="6"/>
      <c r="O19" s="16" t="s">
        <v>484</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5">
      <c r="A20" s="884"/>
      <c r="B20" s="6">
        <v>115</v>
      </c>
      <c r="C20" s="17">
        <f t="shared" si="0"/>
        <v>45827</v>
      </c>
      <c r="D20" s="6" t="s">
        <v>27</v>
      </c>
      <c r="E20" s="4" t="s">
        <v>385</v>
      </c>
      <c r="F20" s="6">
        <v>8</v>
      </c>
      <c r="G20" s="6"/>
      <c r="H20" s="29"/>
      <c r="I20" s="6" t="str">
        <f t="shared" si="1"/>
        <v>0:00</v>
      </c>
      <c r="J20" s="6"/>
      <c r="K20" s="6"/>
      <c r="L20" s="6" t="str">
        <f t="shared" si="2"/>
        <v>0:00</v>
      </c>
      <c r="M20" s="6"/>
      <c r="N20" s="28"/>
      <c r="O20" s="16" t="s">
        <v>465</v>
      </c>
      <c r="P20" s="861">
        <f>N21+P13</f>
        <v>0.51518518518518519</v>
      </c>
      <c r="Q20" s="865"/>
      <c r="R20" s="4"/>
      <c r="S20" s="4"/>
      <c r="T20" s="16">
        <f t="shared" si="3"/>
        <v>51.71</v>
      </c>
      <c r="U20" s="868">
        <f t="shared" si="4"/>
        <v>58.452857142857134</v>
      </c>
      <c r="V20" s="4">
        <v>70</v>
      </c>
      <c r="W20" s="4">
        <f t="shared" si="5"/>
        <v>65</v>
      </c>
      <c r="X20" s="868">
        <f t="shared" si="6"/>
        <v>54.857142857142854</v>
      </c>
      <c r="Y20" s="4"/>
      <c r="Z20" s="4"/>
      <c r="AA20" s="4"/>
      <c r="AB20" s="4"/>
    </row>
    <row r="21" spans="1:28"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0.15182870370370369</v>
      </c>
      <c r="O21" s="16" t="s">
        <v>466</v>
      </c>
      <c r="P21" s="863">
        <f>N22+P14</f>
        <v>88.45</v>
      </c>
      <c r="Q21" s="866"/>
      <c r="R21" s="4"/>
      <c r="S21" s="4"/>
      <c r="T21" s="16">
        <f t="shared" si="3"/>
        <v>45.7</v>
      </c>
      <c r="U21" s="868">
        <f t="shared" si="4"/>
        <v>57.098571428571418</v>
      </c>
      <c r="V21" s="4">
        <v>70</v>
      </c>
      <c r="W21" s="4">
        <f t="shared" si="5"/>
        <v>78</v>
      </c>
      <c r="X21" s="868">
        <f t="shared" si="6"/>
        <v>66</v>
      </c>
      <c r="Y21" s="4"/>
      <c r="Z21" s="4"/>
      <c r="AA21" s="4"/>
      <c r="AB21" s="4"/>
    </row>
    <row r="22" spans="1:28"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29.660000000000004</v>
      </c>
      <c r="O22" s="16"/>
      <c r="P22" s="863">
        <f>M22+P15</f>
        <v>133</v>
      </c>
      <c r="Q22" s="862">
        <f>P21/P22</f>
        <v>0.66503759398496243</v>
      </c>
      <c r="R22" s="4"/>
      <c r="S22" s="4"/>
      <c r="T22" s="16">
        <f t="shared" si="3"/>
        <v>29.660000000000004</v>
      </c>
      <c r="U22" s="868">
        <f t="shared" si="4"/>
        <v>52.937142857142859</v>
      </c>
      <c r="V22" s="4">
        <v>70</v>
      </c>
      <c r="W22" s="4">
        <f t="shared" si="5"/>
        <v>70</v>
      </c>
      <c r="X22" s="868">
        <f t="shared" si="6"/>
        <v>67</v>
      </c>
      <c r="Y22" s="4"/>
      <c r="Z22" s="4"/>
      <c r="AA22" s="4"/>
      <c r="AB22" s="4"/>
    </row>
    <row r="23" spans="1:28" ht="15.75" customHeight="1" x14ac:dyDescent="0.25">
      <c r="A23" s="886" t="s">
        <v>35</v>
      </c>
      <c r="B23" s="854">
        <v>112</v>
      </c>
      <c r="C23" s="855">
        <f t="shared" si="0"/>
        <v>45830</v>
      </c>
      <c r="D23" s="854" t="s">
        <v>31</v>
      </c>
      <c r="E23" s="856" t="s">
        <v>437</v>
      </c>
      <c r="F23" s="854">
        <v>10</v>
      </c>
      <c r="G23" s="854"/>
      <c r="H23" s="857"/>
      <c r="I23" s="854" t="str">
        <f t="shared" si="1"/>
        <v>0:00</v>
      </c>
      <c r="J23" s="854"/>
      <c r="K23" s="854"/>
      <c r="L23" s="854" t="str">
        <f t="shared" si="2"/>
        <v>0:00</v>
      </c>
      <c r="M23" s="856"/>
      <c r="N23" s="856"/>
      <c r="O23" s="858" t="s">
        <v>467</v>
      </c>
      <c r="P23" s="863"/>
      <c r="Q23" s="862"/>
      <c r="R23" s="4"/>
      <c r="S23" s="4"/>
      <c r="T23" s="16">
        <f t="shared" si="3"/>
        <v>23.630000000000003</v>
      </c>
      <c r="U23" s="868">
        <f t="shared" si="4"/>
        <v>47.498571428571431</v>
      </c>
      <c r="V23" s="4">
        <v>70</v>
      </c>
      <c r="W23" s="4">
        <f t="shared" si="5"/>
        <v>72</v>
      </c>
      <c r="X23" s="868">
        <f t="shared" si="6"/>
        <v>68</v>
      </c>
      <c r="Y23" s="4"/>
      <c r="Z23" s="4"/>
      <c r="AA23" s="4"/>
      <c r="AB23" s="4"/>
    </row>
    <row r="24" spans="1:28" ht="15.75" customHeight="1" x14ac:dyDescent="0.25">
      <c r="A24" s="886"/>
      <c r="B24" s="854">
        <v>111</v>
      </c>
      <c r="C24" s="855">
        <f t="shared" si="0"/>
        <v>45831</v>
      </c>
      <c r="D24" s="854" t="s">
        <v>33</v>
      </c>
      <c r="E24" s="856" t="s">
        <v>385</v>
      </c>
      <c r="F24" s="854">
        <v>8</v>
      </c>
      <c r="G24" s="854"/>
      <c r="H24" s="857"/>
      <c r="I24" s="854" t="str">
        <f t="shared" si="1"/>
        <v>0:00</v>
      </c>
      <c r="J24" s="854"/>
      <c r="K24" s="854"/>
      <c r="L24" s="854" t="str">
        <f t="shared" si="2"/>
        <v>0:00</v>
      </c>
      <c r="M24" s="854"/>
      <c r="N24" s="854"/>
      <c r="O24" s="858"/>
      <c r="P24" s="863"/>
      <c r="Q24" s="864"/>
      <c r="R24" s="4"/>
      <c r="S24" s="4"/>
      <c r="T24" s="16">
        <f t="shared" si="3"/>
        <v>16.38</v>
      </c>
      <c r="U24" s="868">
        <f t="shared" si="4"/>
        <v>40.850000000000009</v>
      </c>
      <c r="V24" s="4">
        <v>70</v>
      </c>
      <c r="W24" s="4">
        <f t="shared" si="5"/>
        <v>74</v>
      </c>
      <c r="X24" s="868">
        <f t="shared" si="6"/>
        <v>69.428571428571431</v>
      </c>
      <c r="Y24" s="4"/>
      <c r="Z24" s="4"/>
      <c r="AA24" s="4"/>
      <c r="AB24" s="4"/>
    </row>
    <row r="25" spans="1:28" ht="15.75" customHeight="1" x14ac:dyDescent="0.25">
      <c r="A25" s="886"/>
      <c r="B25" s="854">
        <v>110</v>
      </c>
      <c r="C25" s="855">
        <f t="shared" si="0"/>
        <v>45832</v>
      </c>
      <c r="D25" s="854" t="s">
        <v>34</v>
      </c>
      <c r="E25" s="856" t="s">
        <v>480</v>
      </c>
      <c r="F25" s="854">
        <v>10</v>
      </c>
      <c r="G25" s="854"/>
      <c r="H25" s="857"/>
      <c r="I25" s="854" t="str">
        <f t="shared" si="1"/>
        <v>0:00</v>
      </c>
      <c r="J25" s="857"/>
      <c r="K25" s="854"/>
      <c r="L25" s="854" t="str">
        <f t="shared" si="2"/>
        <v>0:00</v>
      </c>
      <c r="M25" s="854"/>
      <c r="N25" s="854"/>
      <c r="O25" s="858"/>
      <c r="P25" s="863"/>
      <c r="Q25" s="864"/>
      <c r="R25" s="4"/>
      <c r="S25" s="4"/>
      <c r="T25" s="16">
        <f t="shared" si="3"/>
        <v>5.35</v>
      </c>
      <c r="U25" s="868">
        <f t="shared" si="4"/>
        <v>32.884285714285717</v>
      </c>
      <c r="V25" s="4">
        <v>70</v>
      </c>
      <c r="W25" s="4">
        <f t="shared" si="5"/>
        <v>69</v>
      </c>
      <c r="X25" s="868">
        <f t="shared" si="6"/>
        <v>70.142857142857139</v>
      </c>
      <c r="Y25" s="4"/>
      <c r="Z25" s="4"/>
      <c r="AA25" s="4"/>
      <c r="AB25" s="4"/>
    </row>
    <row r="26" spans="1:28" ht="15.75" customHeight="1" x14ac:dyDescent="0.25">
      <c r="A26" s="886"/>
      <c r="B26" s="854">
        <v>109</v>
      </c>
      <c r="C26" s="855">
        <f t="shared" si="0"/>
        <v>45833</v>
      </c>
      <c r="D26" s="854" t="s">
        <v>26</v>
      </c>
      <c r="E26" s="856" t="s">
        <v>381</v>
      </c>
      <c r="F26" s="854">
        <v>6</v>
      </c>
      <c r="G26" s="854"/>
      <c r="H26" s="857"/>
      <c r="I26" s="854" t="str">
        <f t="shared" si="1"/>
        <v>0:00</v>
      </c>
      <c r="J26" s="854"/>
      <c r="K26" s="854"/>
      <c r="L26" s="854" t="str">
        <f t="shared" si="2"/>
        <v>0:00</v>
      </c>
      <c r="M26" s="854"/>
      <c r="N26" s="854"/>
      <c r="O26" s="858"/>
      <c r="P26" s="861"/>
      <c r="Q26" s="865"/>
      <c r="R26" s="4"/>
      <c r="S26" s="4"/>
      <c r="T26" s="16">
        <f t="shared" si="3"/>
        <v>0</v>
      </c>
      <c r="U26" s="868">
        <f t="shared" si="4"/>
        <v>24.632857142857141</v>
      </c>
      <c r="V26" s="4">
        <v>70</v>
      </c>
      <c r="W26" s="4">
        <f t="shared" si="5"/>
        <v>69</v>
      </c>
      <c r="X26" s="868">
        <f t="shared" si="6"/>
        <v>71</v>
      </c>
      <c r="Y26" s="4"/>
      <c r="Z26" s="4"/>
      <c r="AA26" s="4"/>
      <c r="AB26" s="4"/>
    </row>
    <row r="27" spans="1:28" ht="15.75" customHeight="1" x14ac:dyDescent="0.25">
      <c r="A27" s="886"/>
      <c r="B27" s="854">
        <v>108</v>
      </c>
      <c r="C27" s="855">
        <f t="shared" si="0"/>
        <v>45834</v>
      </c>
      <c r="D27" s="854" t="s">
        <v>27</v>
      </c>
      <c r="E27" s="856" t="s">
        <v>403</v>
      </c>
      <c r="F27" s="854">
        <f>4+3+3+2+1+2</f>
        <v>15</v>
      </c>
      <c r="G27" s="854"/>
      <c r="H27" s="857"/>
      <c r="I27" s="854" t="str">
        <f t="shared" si="1"/>
        <v>0:00</v>
      </c>
      <c r="J27" s="854"/>
      <c r="K27" s="854"/>
      <c r="L27" s="854" t="str">
        <f t="shared" si="2"/>
        <v>0:00</v>
      </c>
      <c r="M27" s="854"/>
      <c r="N27" s="859"/>
      <c r="O27" s="858"/>
      <c r="P27" s="861">
        <f>N28+P20</f>
        <v>0.51518518518518519</v>
      </c>
      <c r="Q27" s="865"/>
      <c r="R27" s="4"/>
      <c r="S27" s="4"/>
      <c r="T27" s="16">
        <f t="shared" si="3"/>
        <v>0</v>
      </c>
      <c r="U27" s="868">
        <f t="shared" si="4"/>
        <v>17.245714285714286</v>
      </c>
      <c r="V27" s="4">
        <v>70</v>
      </c>
      <c r="W27" s="4">
        <f t="shared" si="5"/>
        <v>76</v>
      </c>
      <c r="X27" s="868">
        <f t="shared" si="6"/>
        <v>72.571428571428569</v>
      </c>
      <c r="Y27" s="4"/>
      <c r="Z27" s="4"/>
      <c r="AA27" s="4"/>
      <c r="AB27" s="4"/>
    </row>
    <row r="28" spans="1:28" ht="15.75" customHeight="1" x14ac:dyDescent="0.25">
      <c r="A28" s="886"/>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0</v>
      </c>
      <c r="O28" s="858"/>
      <c r="P28" s="863">
        <f>N29+P21</f>
        <v>88.45</v>
      </c>
      <c r="Q28" s="866"/>
      <c r="R28" s="4"/>
      <c r="S28" s="16"/>
      <c r="T28" s="16">
        <f t="shared" si="3"/>
        <v>0</v>
      </c>
      <c r="U28" s="868">
        <f t="shared" si="4"/>
        <v>10.717142857142857</v>
      </c>
      <c r="V28" s="4">
        <v>70</v>
      </c>
      <c r="W28" s="4">
        <f t="shared" si="5"/>
        <v>63</v>
      </c>
      <c r="X28" s="868">
        <f t="shared" si="6"/>
        <v>70.428571428571431</v>
      </c>
      <c r="Y28" s="4"/>
      <c r="Z28" s="4"/>
      <c r="AA28" s="4"/>
      <c r="AB28" s="4"/>
    </row>
    <row r="29" spans="1:28" ht="15.75" customHeight="1" x14ac:dyDescent="0.25">
      <c r="A29" s="886"/>
      <c r="B29" s="854">
        <v>106</v>
      </c>
      <c r="C29" s="855">
        <f t="shared" si="0"/>
        <v>45836</v>
      </c>
      <c r="D29" s="854" t="s">
        <v>30</v>
      </c>
      <c r="E29" s="856" t="s">
        <v>393</v>
      </c>
      <c r="F29" s="854">
        <v>18</v>
      </c>
      <c r="G29" s="854"/>
      <c r="H29" s="857"/>
      <c r="I29" s="854" t="str">
        <f t="shared" si="1"/>
        <v>0:00</v>
      </c>
      <c r="J29" s="854"/>
      <c r="K29" s="854"/>
      <c r="L29" s="854" t="str">
        <f t="shared" si="2"/>
        <v>0:00</v>
      </c>
      <c r="M29" s="856">
        <f>SUM(F23:F29)</f>
        <v>73</v>
      </c>
      <c r="N29" s="854">
        <f>SUM(G23:G29)</f>
        <v>0</v>
      </c>
      <c r="O29" s="858"/>
      <c r="P29" s="863">
        <f>M29+P22</f>
        <v>206</v>
      </c>
      <c r="Q29" s="862">
        <f>P28/P29</f>
        <v>0.42936893203883497</v>
      </c>
      <c r="R29" s="4"/>
      <c r="T29" s="16">
        <f t="shared" si="3"/>
        <v>0</v>
      </c>
      <c r="U29" s="868">
        <f t="shared" si="4"/>
        <v>6.4800000000000013</v>
      </c>
      <c r="V29" s="4">
        <v>70</v>
      </c>
      <c r="W29" s="4">
        <f t="shared" si="5"/>
        <v>73</v>
      </c>
      <c r="X29" s="868">
        <f t="shared" si="6"/>
        <v>70.857142857142861</v>
      </c>
      <c r="Y29" s="4"/>
      <c r="Z29" s="4"/>
      <c r="AA29" s="4"/>
      <c r="AB29" s="4"/>
    </row>
    <row r="30" spans="1:28" ht="15.75" customHeight="1" x14ac:dyDescent="0.25">
      <c r="A30" s="884" t="s">
        <v>36</v>
      </c>
      <c r="B30" s="6">
        <v>105</v>
      </c>
      <c r="C30" s="17">
        <f t="shared" si="0"/>
        <v>45837</v>
      </c>
      <c r="D30" s="6" t="s">
        <v>31</v>
      </c>
      <c r="E30" s="4" t="s">
        <v>385</v>
      </c>
      <c r="F30" s="6">
        <v>8</v>
      </c>
      <c r="G30" s="6"/>
      <c r="H30" s="29"/>
      <c r="I30" s="6" t="str">
        <f t="shared" si="1"/>
        <v>0:00</v>
      </c>
      <c r="J30" s="6"/>
      <c r="K30" s="6"/>
      <c r="L30" s="6" t="str">
        <f t="shared" si="2"/>
        <v>0:00</v>
      </c>
      <c r="M30" s="4"/>
      <c r="N30" s="4"/>
      <c r="O30" s="16"/>
      <c r="P30" s="863"/>
      <c r="Q30" s="862"/>
      <c r="R30" s="4"/>
      <c r="T30" s="16">
        <f t="shared" si="3"/>
        <v>0</v>
      </c>
      <c r="U30" s="868">
        <f t="shared" si="4"/>
        <v>3.1042857142857136</v>
      </c>
      <c r="V30" s="4">
        <v>70</v>
      </c>
      <c r="W30" s="4">
        <f t="shared" si="5"/>
        <v>71</v>
      </c>
      <c r="X30" s="868">
        <f t="shared" si="6"/>
        <v>70.714285714285708</v>
      </c>
      <c r="Y30" s="4"/>
      <c r="Z30" s="4"/>
      <c r="AA30" s="4"/>
      <c r="AB30" s="4"/>
    </row>
    <row r="31" spans="1:28" ht="15.75" customHeight="1" x14ac:dyDescent="0.25">
      <c r="A31" s="884"/>
      <c r="B31" s="6">
        <v>104</v>
      </c>
      <c r="C31" s="17">
        <f t="shared" si="0"/>
        <v>45838</v>
      </c>
      <c r="D31" s="6" t="s">
        <v>33</v>
      </c>
      <c r="E31" s="4" t="s">
        <v>381</v>
      </c>
      <c r="F31" s="6">
        <v>6</v>
      </c>
      <c r="G31" s="6"/>
      <c r="H31" s="29"/>
      <c r="I31" s="6" t="str">
        <f t="shared" si="1"/>
        <v>0:00</v>
      </c>
      <c r="J31" s="6"/>
      <c r="K31" s="6"/>
      <c r="L31" s="6" t="str">
        <f t="shared" si="2"/>
        <v>0:00</v>
      </c>
      <c r="M31" s="6"/>
      <c r="N31" s="6"/>
      <c r="O31" s="16"/>
      <c r="P31" s="863"/>
      <c r="Q31" s="864"/>
      <c r="R31" s="4"/>
      <c r="T31" s="16">
        <f t="shared" si="3"/>
        <v>0</v>
      </c>
      <c r="U31" s="868">
        <f t="shared" si="4"/>
        <v>0.76428571428571423</v>
      </c>
      <c r="V31" s="4">
        <v>70</v>
      </c>
      <c r="W31" s="4">
        <f t="shared" si="5"/>
        <v>69</v>
      </c>
      <c r="X31" s="868">
        <f t="shared" si="6"/>
        <v>70</v>
      </c>
      <c r="Y31" s="4"/>
      <c r="Z31" s="4"/>
      <c r="AA31" s="4"/>
      <c r="AB31" s="4"/>
    </row>
    <row r="32" spans="1:28" ht="15.75" customHeight="1" x14ac:dyDescent="0.25">
      <c r="A32" s="884"/>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0</v>
      </c>
      <c r="U32" s="868">
        <f t="shared" si="4"/>
        <v>0</v>
      </c>
      <c r="V32" s="4">
        <v>70</v>
      </c>
      <c r="W32" s="4">
        <f t="shared" si="5"/>
        <v>75</v>
      </c>
      <c r="X32" s="868">
        <f t="shared" si="6"/>
        <v>70.857142857142861</v>
      </c>
      <c r="Y32" s="4"/>
      <c r="Z32" s="4"/>
      <c r="AA32" s="4"/>
      <c r="AB32" s="4"/>
    </row>
    <row r="33" spans="1:28" ht="15.75" customHeight="1" x14ac:dyDescent="0.25">
      <c r="A33" s="884"/>
      <c r="B33" s="6">
        <v>102</v>
      </c>
      <c r="C33" s="17">
        <f t="shared" si="0"/>
        <v>45840</v>
      </c>
      <c r="D33" s="6" t="s">
        <v>26</v>
      </c>
      <c r="E33" s="4" t="s">
        <v>381</v>
      </c>
      <c r="F33" s="6">
        <v>6</v>
      </c>
      <c r="G33" s="6"/>
      <c r="H33" s="29"/>
      <c r="I33" s="6" t="str">
        <f t="shared" si="1"/>
        <v>0:00</v>
      </c>
      <c r="J33" s="6"/>
      <c r="K33" s="6"/>
      <c r="L33" s="6" t="str">
        <f t="shared" si="2"/>
        <v>0:00</v>
      </c>
      <c r="M33" s="6"/>
      <c r="N33" s="6"/>
      <c r="O33" s="16"/>
      <c r="P33" s="863"/>
      <c r="Q33" s="865"/>
      <c r="R33" s="4"/>
      <c r="T33" s="16">
        <f t="shared" si="3"/>
        <v>0</v>
      </c>
      <c r="U33" s="868">
        <f t="shared" si="4"/>
        <v>0</v>
      </c>
      <c r="V33" s="4">
        <v>70</v>
      </c>
      <c r="W33" s="4">
        <f t="shared" si="5"/>
        <v>75</v>
      </c>
      <c r="X33" s="868">
        <f t="shared" si="6"/>
        <v>71.714285714285708</v>
      </c>
      <c r="Y33" s="4"/>
      <c r="Z33" s="4"/>
      <c r="AA33" s="4"/>
      <c r="AB33" s="4"/>
    </row>
    <row r="34" spans="1:28" ht="15.75" customHeight="1" x14ac:dyDescent="0.25">
      <c r="A34" s="884"/>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0.51518518518518519</v>
      </c>
      <c r="Q34" s="865"/>
      <c r="R34" s="4"/>
      <c r="T34" s="16">
        <f t="shared" si="3"/>
        <v>0</v>
      </c>
      <c r="U34" s="868">
        <f t="shared" si="4"/>
        <v>0</v>
      </c>
      <c r="V34" s="4">
        <v>70</v>
      </c>
      <c r="W34" s="4">
        <f t="shared" si="5"/>
        <v>70</v>
      </c>
      <c r="X34" s="868">
        <f t="shared" si="6"/>
        <v>70.857142857142861</v>
      </c>
      <c r="Y34" s="4"/>
      <c r="Z34" s="4"/>
      <c r="AA34" s="4"/>
      <c r="AB34" s="4"/>
    </row>
    <row r="35" spans="1:28" ht="15.75" customHeight="1" x14ac:dyDescent="0.25">
      <c r="A35" s="884"/>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88.45</v>
      </c>
      <c r="Q35" s="866"/>
      <c r="R35" s="4"/>
      <c r="T35" s="16">
        <f t="shared" si="3"/>
        <v>0</v>
      </c>
      <c r="U35" s="868">
        <f t="shared" si="4"/>
        <v>0</v>
      </c>
      <c r="V35" s="4">
        <v>70</v>
      </c>
      <c r="W35" s="4">
        <f t="shared" si="5"/>
        <v>82</v>
      </c>
      <c r="X35" s="868">
        <f t="shared" si="6"/>
        <v>73.571428571428569</v>
      </c>
      <c r="Y35" s="4"/>
      <c r="Z35" s="4"/>
      <c r="AA35" s="4"/>
      <c r="AB35" s="4"/>
    </row>
    <row r="36" spans="1:28" ht="15.75" customHeight="1" x14ac:dyDescent="0.25">
      <c r="A36" s="884"/>
      <c r="B36" s="6">
        <v>99</v>
      </c>
      <c r="C36" s="17">
        <f t="shared" si="0"/>
        <v>45843</v>
      </c>
      <c r="D36" s="6" t="s">
        <v>30</v>
      </c>
      <c r="E36" s="4" t="s">
        <v>437</v>
      </c>
      <c r="F36" s="6">
        <v>10</v>
      </c>
      <c r="G36" s="6"/>
      <c r="H36" s="29"/>
      <c r="I36" s="6" t="str">
        <f t="shared" si="1"/>
        <v>0:00</v>
      </c>
      <c r="J36" s="6"/>
      <c r="K36" s="6"/>
      <c r="L36" s="6" t="str">
        <f t="shared" si="2"/>
        <v>0:00</v>
      </c>
      <c r="M36" s="4">
        <f>SUM(F30:F36)</f>
        <v>74</v>
      </c>
      <c r="N36" s="6">
        <f>SUM(G30:G36)</f>
        <v>0</v>
      </c>
      <c r="O36" s="16"/>
      <c r="P36" s="863">
        <f>M36+P29</f>
        <v>280</v>
      </c>
      <c r="Q36" s="862">
        <f>P35/P36</f>
        <v>0.31589285714285714</v>
      </c>
      <c r="R36" s="4"/>
      <c r="T36" s="16">
        <f t="shared" si="3"/>
        <v>0</v>
      </c>
      <c r="U36" s="868">
        <f t="shared" si="4"/>
        <v>0</v>
      </c>
      <c r="V36" s="4">
        <v>70</v>
      </c>
      <c r="W36" s="4">
        <f t="shared" si="5"/>
        <v>74</v>
      </c>
      <c r="X36" s="868">
        <f t="shared" si="6"/>
        <v>73.714285714285708</v>
      </c>
      <c r="Y36" s="4"/>
      <c r="Z36" s="4"/>
      <c r="AA36" s="4"/>
      <c r="AB36" s="4"/>
    </row>
    <row r="37" spans="1:28" ht="15.75" customHeight="1" x14ac:dyDescent="0.25">
      <c r="A37" s="886"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0</v>
      </c>
      <c r="V37" s="4">
        <v>70</v>
      </c>
      <c r="W37" s="4">
        <f t="shared" si="5"/>
        <v>74</v>
      </c>
      <c r="X37" s="868">
        <f t="shared" si="6"/>
        <v>74.142857142857139</v>
      </c>
      <c r="Y37" s="4"/>
      <c r="Z37" s="4"/>
      <c r="AA37" s="4"/>
      <c r="AB37" s="4"/>
    </row>
    <row r="38" spans="1:28" ht="15.75" customHeight="1" x14ac:dyDescent="0.25">
      <c r="A38" s="886"/>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0</v>
      </c>
      <c r="V38" s="4">
        <v>70</v>
      </c>
      <c r="W38" s="4">
        <f t="shared" si="5"/>
        <v>74</v>
      </c>
      <c r="X38" s="868">
        <f t="shared" si="6"/>
        <v>74.857142857142861</v>
      </c>
      <c r="Y38" s="4"/>
      <c r="Z38" s="4"/>
      <c r="AA38" s="4"/>
      <c r="AB38" s="4"/>
    </row>
    <row r="39" spans="1:28" ht="15.75" customHeight="1" x14ac:dyDescent="0.25">
      <c r="A39" s="886"/>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0</v>
      </c>
      <c r="V39" s="4">
        <v>70</v>
      </c>
      <c r="W39" s="4">
        <f t="shared" si="5"/>
        <v>75</v>
      </c>
      <c r="X39" s="868">
        <f t="shared" si="6"/>
        <v>74.857142857142861</v>
      </c>
      <c r="Y39" s="4"/>
      <c r="Z39" s="4"/>
      <c r="AA39" s="4"/>
      <c r="AB39" s="4"/>
    </row>
    <row r="40" spans="1:28" ht="15.75" customHeight="1" x14ac:dyDescent="0.25">
      <c r="A40" s="886"/>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76</v>
      </c>
      <c r="X40" s="868">
        <f t="shared" si="6"/>
        <v>75</v>
      </c>
      <c r="Y40" s="4"/>
      <c r="Z40" s="4"/>
      <c r="AA40" s="4"/>
      <c r="AB40" s="4"/>
    </row>
    <row r="41" spans="1:28" ht="15.75" customHeight="1" x14ac:dyDescent="0.25">
      <c r="A41" s="886"/>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0.51518518518518519</v>
      </c>
      <c r="Q41" s="865"/>
      <c r="R41" s="4"/>
      <c r="T41" s="16">
        <f t="shared" si="3"/>
        <v>0</v>
      </c>
      <c r="U41" s="868">
        <f t="shared" si="4"/>
        <v>0</v>
      </c>
      <c r="V41" s="4">
        <v>70</v>
      </c>
      <c r="W41" s="4">
        <f t="shared" si="5"/>
        <v>76</v>
      </c>
      <c r="X41" s="868">
        <f t="shared" si="6"/>
        <v>75.857142857142861</v>
      </c>
      <c r="Y41" s="4"/>
      <c r="Z41" s="4"/>
      <c r="AA41" s="4"/>
      <c r="AB41" s="4"/>
    </row>
    <row r="42" spans="1:28" ht="15.75" customHeight="1" x14ac:dyDescent="0.25">
      <c r="A42" s="886"/>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88.45</v>
      </c>
      <c r="Q42" s="866"/>
      <c r="R42" s="4"/>
      <c r="T42" s="16">
        <f t="shared" si="3"/>
        <v>0</v>
      </c>
      <c r="U42" s="868">
        <f t="shared" si="4"/>
        <v>0</v>
      </c>
      <c r="V42" s="4">
        <v>70</v>
      </c>
      <c r="W42" s="4">
        <f t="shared" si="5"/>
        <v>64</v>
      </c>
      <c r="X42" s="868">
        <f t="shared" si="6"/>
        <v>73.285714285714292</v>
      </c>
      <c r="Y42" s="4"/>
      <c r="Z42" s="4"/>
      <c r="AA42" s="4"/>
      <c r="AB42" s="4"/>
    </row>
    <row r="43" spans="1:28" ht="15.75" customHeight="1" x14ac:dyDescent="0.25">
      <c r="A43" s="886"/>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0.25127840909090909</v>
      </c>
      <c r="R43" s="4"/>
      <c r="T43" s="16">
        <f t="shared" si="3"/>
        <v>0</v>
      </c>
      <c r="U43" s="868">
        <f t="shared" si="4"/>
        <v>0</v>
      </c>
      <c r="V43" s="4">
        <v>70</v>
      </c>
      <c r="W43" s="4">
        <f t="shared" si="5"/>
        <v>72</v>
      </c>
      <c r="X43" s="868">
        <f t="shared" si="6"/>
        <v>73</v>
      </c>
      <c r="Y43" s="4"/>
      <c r="Z43" s="4"/>
      <c r="AA43" s="4"/>
      <c r="AB43" s="4"/>
    </row>
    <row r="44" spans="1:28" ht="15.75" customHeight="1" x14ac:dyDescent="0.25">
      <c r="A44" s="884"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72.714285714285708</v>
      </c>
      <c r="Y44" s="4"/>
      <c r="Z44" s="4"/>
      <c r="AA44" s="4"/>
      <c r="AB44" s="4"/>
    </row>
    <row r="45" spans="1:28" ht="15.75" customHeight="1" x14ac:dyDescent="0.25">
      <c r="A45" s="884"/>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72.285714285714292</v>
      </c>
      <c r="Y45" s="4"/>
      <c r="Z45" s="4"/>
      <c r="AA45" s="4"/>
      <c r="AB45" s="4"/>
    </row>
    <row r="46" spans="1:28" ht="15.75" customHeight="1" x14ac:dyDescent="0.25">
      <c r="A46" s="884"/>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70.428571428571431</v>
      </c>
      <c r="Y46" s="4"/>
      <c r="Z46" s="4"/>
      <c r="AA46" s="4"/>
      <c r="AB46" s="4"/>
    </row>
    <row r="47" spans="1:28" ht="15.75" customHeight="1" x14ac:dyDescent="0.25">
      <c r="A47" s="88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5">
      <c r="A48" s="88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0.51518518518518519</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5">
      <c r="A49" s="884"/>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88.45</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5">
      <c r="A50" s="884"/>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0.21009501187648458</v>
      </c>
      <c r="R50" s="4"/>
      <c r="T50" s="16">
        <f t="shared" si="3"/>
        <v>0</v>
      </c>
      <c r="U50" s="868">
        <f t="shared" si="4"/>
        <v>0</v>
      </c>
      <c r="V50" s="4">
        <v>70</v>
      </c>
      <c r="W50" s="4">
        <f t="shared" si="5"/>
        <v>69</v>
      </c>
      <c r="X50" s="868">
        <f t="shared" si="6"/>
        <v>67.285714285714292</v>
      </c>
      <c r="Y50" s="4"/>
      <c r="Z50" s="4"/>
      <c r="AA50" s="4"/>
      <c r="AB50" s="4"/>
    </row>
    <row r="51" spans="1:28" ht="15.75" customHeight="1" x14ac:dyDescent="0.25">
      <c r="A51" s="886"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5">
      <c r="A52" s="886"/>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5">
      <c r="A53" s="886"/>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5">
      <c r="A54" s="886"/>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5">
      <c r="A55" s="886"/>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0.51518518518518519</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5">
      <c r="A56" s="886"/>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88.45</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5">
      <c r="A57" s="886"/>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0.17654690618762475</v>
      </c>
      <c r="R57" s="4"/>
      <c r="T57" s="16">
        <f t="shared" si="3"/>
        <v>0</v>
      </c>
      <c r="U57" s="868">
        <f t="shared" si="4"/>
        <v>0</v>
      </c>
      <c r="V57" s="4">
        <v>70</v>
      </c>
      <c r="W57" s="4">
        <f t="shared" si="5"/>
        <v>80</v>
      </c>
      <c r="X57" s="868">
        <f t="shared" si="6"/>
        <v>76.714285714285708</v>
      </c>
      <c r="Y57" s="4"/>
      <c r="Z57" s="4"/>
      <c r="AA57" s="4"/>
      <c r="AB57" s="4"/>
    </row>
    <row r="58" spans="1:28" ht="15.75" customHeight="1" x14ac:dyDescent="0.25">
      <c r="A58" s="884"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5">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5">
      <c r="A60" s="884"/>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5">
      <c r="A61" s="884"/>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5">
      <c r="A62" s="884"/>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0.51518518518518519</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5">
      <c r="A63" s="884"/>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88.45</v>
      </c>
      <c r="Q63" s="866"/>
      <c r="R63" s="4"/>
      <c r="T63" s="16">
        <f t="shared" si="3"/>
        <v>0</v>
      </c>
      <c r="U63" s="868">
        <f t="shared" si="4"/>
        <v>0</v>
      </c>
      <c r="V63" s="4">
        <v>70</v>
      </c>
      <c r="W63" s="4">
        <f t="shared" si="5"/>
        <v>73</v>
      </c>
      <c r="X63" s="868">
        <f t="shared" si="6"/>
        <v>78</v>
      </c>
      <c r="Y63" s="4"/>
      <c r="Z63" s="4"/>
      <c r="AA63" s="4"/>
      <c r="AB63" s="4"/>
    </row>
    <row r="64" spans="1:28" ht="15.75" customHeight="1" x14ac:dyDescent="0.25">
      <c r="A64" s="884"/>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0.15436300174520071</v>
      </c>
      <c r="R64" s="4"/>
      <c r="T64" s="16">
        <f t="shared" si="3"/>
        <v>0</v>
      </c>
      <c r="U64" s="868">
        <f t="shared" si="4"/>
        <v>0</v>
      </c>
      <c r="V64" s="4">
        <v>70</v>
      </c>
      <c r="W64" s="4">
        <f t="shared" si="5"/>
        <v>72</v>
      </c>
      <c r="X64" s="868">
        <f t="shared" si="6"/>
        <v>76.857142857142861</v>
      </c>
      <c r="Y64" s="4"/>
      <c r="Z64" s="4"/>
      <c r="AA64" s="4"/>
      <c r="AB64" s="4"/>
    </row>
    <row r="65" spans="1:28" ht="15.75" customHeight="1" x14ac:dyDescent="0.25">
      <c r="A65" s="886"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5">
      <c r="A66" s="886"/>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5">
      <c r="A67" s="886"/>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5">
      <c r="A68" s="886"/>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5">
      <c r="A69" s="886"/>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0.51518518518518519</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5">
      <c r="A70" s="886"/>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88.45</v>
      </c>
      <c r="Q70" s="866"/>
      <c r="R70" s="4"/>
      <c r="T70" s="16">
        <f t="shared" si="3"/>
        <v>0</v>
      </c>
      <c r="U70" s="868">
        <f t="shared" si="4"/>
        <v>0</v>
      </c>
      <c r="V70" s="4">
        <v>70</v>
      </c>
      <c r="W70" s="4">
        <f t="shared" si="5"/>
        <v>62</v>
      </c>
      <c r="X70" s="868">
        <f t="shared" si="6"/>
        <v>67</v>
      </c>
      <c r="Y70" s="4"/>
      <c r="Z70" s="4"/>
      <c r="AA70" s="4"/>
      <c r="AB70" s="4"/>
    </row>
    <row r="71" spans="1:28" ht="15.75" customHeight="1" x14ac:dyDescent="0.25">
      <c r="A71" s="886"/>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0.13907232704402517</v>
      </c>
      <c r="R71" s="4"/>
      <c r="T71" s="16">
        <f t="shared" si="3"/>
        <v>0</v>
      </c>
      <c r="U71" s="868">
        <f t="shared" si="4"/>
        <v>0</v>
      </c>
      <c r="V71" s="4">
        <v>70</v>
      </c>
      <c r="W71" s="4">
        <f t="shared" si="5"/>
        <v>63</v>
      </c>
      <c r="X71" s="868">
        <f t="shared" si="6"/>
        <v>65.714285714285708</v>
      </c>
      <c r="Y71" s="4"/>
      <c r="Z71" s="4"/>
      <c r="AA71" s="4"/>
      <c r="AB71" s="4"/>
    </row>
    <row r="72" spans="1:28" ht="15.75" customHeight="1" x14ac:dyDescent="0.25">
      <c r="A72" s="884"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5">
      <c r="A73" s="884"/>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5">
      <c r="A74" s="884"/>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5">
      <c r="A75" s="884"/>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5">
      <c r="A76" s="884"/>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0.51518518518518519</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5">
      <c r="A77" s="884"/>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88.45</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5">
      <c r="A78" s="884"/>
      <c r="B78" s="6">
        <v>57</v>
      </c>
      <c r="C78" s="17">
        <f t="shared" si="0"/>
        <v>45885</v>
      </c>
      <c r="D78" s="6" t="s">
        <v>30</v>
      </c>
      <c r="E78" s="4" t="s">
        <v>482</v>
      </c>
      <c r="F78" s="6">
        <f>5+6+1+5+3</f>
        <v>20</v>
      </c>
      <c r="G78" s="6"/>
      <c r="H78" s="29"/>
      <c r="I78" s="6" t="str">
        <f t="shared" si="8"/>
        <v>0:00</v>
      </c>
      <c r="J78" s="29"/>
      <c r="K78" s="6"/>
      <c r="L78" s="6" t="str">
        <f t="shared" si="2"/>
        <v>0:00</v>
      </c>
      <c r="M78" s="4">
        <f>SUM(F72:F78)</f>
        <v>80</v>
      </c>
      <c r="N78" s="6">
        <f>SUM(G72:G78)</f>
        <v>0</v>
      </c>
      <c r="O78" s="16"/>
      <c r="P78" s="863">
        <f>M78+P71</f>
        <v>716</v>
      </c>
      <c r="Q78" s="862">
        <f>P77/P78</f>
        <v>0.12353351955307262</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5">
      <c r="A79" s="886"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5">
      <c r="A80" s="886"/>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5">
      <c r="A81" s="886"/>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5">
      <c r="A82" s="886"/>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5">
      <c r="A83" s="886"/>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0.51518518518518519</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5">
      <c r="A84" s="886"/>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88.45</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5">
      <c r="A85" s="886"/>
      <c r="B85" s="854">
        <v>50</v>
      </c>
      <c r="C85" s="855">
        <f t="shared" si="0"/>
        <v>45892</v>
      </c>
      <c r="D85" s="854" t="s">
        <v>30</v>
      </c>
      <c r="E85" s="856" t="s">
        <v>481</v>
      </c>
      <c r="F85" s="854">
        <v>18</v>
      </c>
      <c r="G85" s="854"/>
      <c r="H85" s="857"/>
      <c r="I85" s="854" t="str">
        <f t="shared" si="8"/>
        <v>0:00</v>
      </c>
      <c r="J85" s="854"/>
      <c r="K85" s="854"/>
      <c r="L85" s="854" t="str">
        <f t="shared" si="2"/>
        <v>0:00</v>
      </c>
      <c r="M85" s="856">
        <f>SUM(F79:F85)</f>
        <v>74</v>
      </c>
      <c r="N85" s="854">
        <f>SUM(G79:G85)</f>
        <v>0</v>
      </c>
      <c r="O85" s="858"/>
      <c r="P85" s="863">
        <f>M85+P78</f>
        <v>790</v>
      </c>
      <c r="Q85" s="862">
        <f>P84/P85</f>
        <v>0.1119620253164557</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5">
      <c r="A86" s="884"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5">
      <c r="A87" s="884"/>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5">
      <c r="A88" s="884"/>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5">
      <c r="A89" s="884"/>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0.51518518518518519</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88.45</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5">
      <c r="A92" s="884"/>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0.10261020881670534</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5">
      <c r="A93" s="886"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5">
      <c r="A94" s="886"/>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5">
      <c r="A95" s="886"/>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5">
      <c r="A96" s="886"/>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5">
      <c r="A97" s="886"/>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0.51518518518518519</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5">
      <c r="A98" s="886"/>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88.45</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5">
      <c r="A99" s="886"/>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9.3895966029723998E-2</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5">
      <c r="A100" s="884"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5">
      <c r="A101" s="884"/>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5">
      <c r="A102" s="884"/>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5">
      <c r="A103" s="884"/>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5">
      <c r="A104" s="884"/>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0.51518518518518519</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5">
      <c r="A105" s="884"/>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88.45</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5">
      <c r="A106" s="884"/>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8.7057086614173232E-2</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5">
      <c r="A107" s="886"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5">
      <c r="A108" s="886"/>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5">
      <c r="A109" s="886"/>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5">
      <c r="A110" s="886"/>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5">
      <c r="A111" s="886"/>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0.51518518518518519</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5">
      <c r="A112" s="886"/>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88.45</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5">
      <c r="A113" s="886"/>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8.1595940959409599E-2</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5">
      <c r="A114" s="884"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5">
      <c r="A115" s="884"/>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5">
      <c r="A116" s="884"/>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5">
      <c r="A117" s="884"/>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5">
      <c r="A118" s="884"/>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0.51518518518518519</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5">
      <c r="A119" s="884"/>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88.45</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5">
      <c r="A120" s="884"/>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7.6913043478260876E-2</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6"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5">
      <c r="A122" s="886"/>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5">
      <c r="A123" s="886"/>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5">
      <c r="A124" s="886"/>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5">
      <c r="A125" s="886"/>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0.51518518518518519</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5">
      <c r="A126" s="886"/>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88.45</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5">
      <c r="A127" s="886"/>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7.3220198675496687E-2</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5">
      <c r="A128" s="884"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5">
      <c r="A129" s="884"/>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5">
      <c r="A130" s="884"/>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5">
      <c r="A131" s="884"/>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5">
      <c r="A132" s="884"/>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0.51518518518518519</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5">
      <c r="A133" s="884"/>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88.45</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5">
      <c r="A134" s="884"/>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7.0590582601755783E-2</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J3" sqref="J3"/>
    </sheetView>
  </sheetViews>
  <sheetFormatPr defaultRowHeight="13.2" x14ac:dyDescent="0.25"/>
  <cols>
    <col min="12" max="12" width="17.88671875" customWidth="1"/>
  </cols>
  <sheetData>
    <row r="1" spans="1:12" x14ac:dyDescent="0.25">
      <c r="C1" s="887" t="s">
        <v>333</v>
      </c>
      <c r="D1" s="888"/>
      <c r="G1" s="887" t="s">
        <v>479</v>
      </c>
      <c r="H1" s="888"/>
      <c r="I1" s="33"/>
    </row>
    <row r="2" spans="1:12" x14ac:dyDescent="0.25">
      <c r="B2" s="825" t="s">
        <v>331</v>
      </c>
      <c r="C2" s="825" t="s">
        <v>448</v>
      </c>
      <c r="D2" s="825" t="s">
        <v>332</v>
      </c>
      <c r="E2" s="825" t="s">
        <v>478</v>
      </c>
      <c r="F2" s="825"/>
      <c r="G2" s="825" t="s">
        <v>448</v>
      </c>
      <c r="H2" s="825" t="s">
        <v>332</v>
      </c>
      <c r="I2" s="825" t="s">
        <v>478</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29.660000000000004</v>
      </c>
      <c r="L4" s="838">
        <f>(K4-K3)/((K4+K3)/2)*100</f>
        <v>-65.867721876766524</v>
      </c>
    </row>
    <row r="5" spans="1:12" x14ac:dyDescent="0.25">
      <c r="A5">
        <v>3</v>
      </c>
      <c r="B5">
        <v>16</v>
      </c>
      <c r="C5">
        <v>0.9</v>
      </c>
      <c r="D5">
        <v>0.9</v>
      </c>
      <c r="E5">
        <v>0.9</v>
      </c>
      <c r="G5">
        <f t="shared" si="1"/>
        <v>49.5</v>
      </c>
      <c r="H5">
        <f t="shared" si="0"/>
        <v>63</v>
      </c>
      <c r="I5">
        <f t="shared" si="2"/>
        <v>72</v>
      </c>
      <c r="K5">
        <f>'2Q - 80'!N29</f>
        <v>0</v>
      </c>
      <c r="L5" s="838">
        <f>(K5-K4)/((K5+K4)/2)*100</f>
        <v>-200</v>
      </c>
    </row>
    <row r="6" spans="1:12" x14ac:dyDescent="0.25">
      <c r="A6">
        <v>4</v>
      </c>
      <c r="B6">
        <v>15</v>
      </c>
      <c r="C6">
        <v>0.9</v>
      </c>
      <c r="D6">
        <v>0.9</v>
      </c>
      <c r="E6">
        <v>0.9</v>
      </c>
      <c r="G6">
        <f t="shared" si="1"/>
        <v>49.5</v>
      </c>
      <c r="H6">
        <f t="shared" si="0"/>
        <v>63</v>
      </c>
      <c r="I6">
        <f t="shared" si="2"/>
        <v>72</v>
      </c>
      <c r="K6">
        <f>'2Q - 80'!N36</f>
        <v>0</v>
      </c>
      <c r="L6" s="838" t="e">
        <f>(K6-K5)/((K6+K5)/2)*100</f>
        <v>#DIV/0!</v>
      </c>
    </row>
    <row r="7" spans="1:12" x14ac:dyDescent="0.25">
      <c r="A7">
        <v>5</v>
      </c>
      <c r="B7">
        <v>14</v>
      </c>
      <c r="C7">
        <v>0.9</v>
      </c>
      <c r="D7">
        <v>0.9</v>
      </c>
      <c r="E7">
        <v>0.9</v>
      </c>
      <c r="G7">
        <f t="shared" si="1"/>
        <v>49.5</v>
      </c>
      <c r="H7">
        <f t="shared" si="0"/>
        <v>63</v>
      </c>
      <c r="I7">
        <f>E7*80</f>
        <v>72</v>
      </c>
      <c r="K7">
        <f>'2Q - 80'!N43</f>
        <v>0</v>
      </c>
      <c r="L7" s="838" t="e">
        <f>(K7-K6)/((K7+K6)/2)*100</f>
        <v>#DIV/0!</v>
      </c>
    </row>
    <row r="8" spans="1:12" x14ac:dyDescent="0.25">
      <c r="A8">
        <v>6</v>
      </c>
      <c r="B8">
        <v>13</v>
      </c>
      <c r="C8">
        <v>0.8</v>
      </c>
      <c r="D8">
        <v>0.8</v>
      </c>
      <c r="E8">
        <v>0.8</v>
      </c>
      <c r="G8">
        <f t="shared" si="1"/>
        <v>44</v>
      </c>
      <c r="H8">
        <f t="shared" si="0"/>
        <v>56</v>
      </c>
      <c r="I8">
        <f t="shared" si="2"/>
        <v>64</v>
      </c>
      <c r="K8">
        <f>'2Q - 80'!N50</f>
        <v>0</v>
      </c>
      <c r="L8" s="838" t="e">
        <f>(K8-K7)/((K8+K7)/2)*100</f>
        <v>#DIV/0!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I1" workbookViewId="0">
      <selection activeCell="M37" sqref="M37"/>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Mileage'!G3 - ('Q Sessions'!D3+'Q Sessions'!D4)</f>
        <v>12</v>
      </c>
      <c r="I3" s="889">
        <v>18</v>
      </c>
      <c r="J3" s="825" t="s">
        <v>314</v>
      </c>
      <c r="K3" s="825" t="s">
        <v>390</v>
      </c>
      <c r="L3">
        <v>18</v>
      </c>
      <c r="M3" s="890">
        <f>'Daniel''s Mileage'!I3 -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Mileage'!G5 - ('Q Sessions'!D5+'Q Sessions'!D6)</f>
        <v>24.375</v>
      </c>
      <c r="I5" s="889">
        <v>17</v>
      </c>
      <c r="J5" s="825" t="s">
        <v>314</v>
      </c>
      <c r="K5" s="825" t="s">
        <v>392</v>
      </c>
      <c r="L5">
        <v>18</v>
      </c>
      <c r="M5" s="890">
        <f>'Daniel''s Mileage'!I4 -(L5+L6)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Mileage'!G7 - ('Q Sessions'!D7+'Q Sessions'!D8)</f>
        <v>20.5</v>
      </c>
      <c r="I7" s="889">
        <v>16</v>
      </c>
      <c r="J7" s="825" t="s">
        <v>314</v>
      </c>
      <c r="K7" s="825" t="s">
        <v>393</v>
      </c>
      <c r="L7">
        <v>18</v>
      </c>
      <c r="M7" s="890">
        <f>'Daniel''s Mileage'!I5 -(L7+L8)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Mileage'!G9 - ('Q Sessions'!D9+'Q Sessions'!D10)</f>
        <v>24.666666666666668</v>
      </c>
      <c r="I9" s="889">
        <v>15</v>
      </c>
      <c r="J9" s="825" t="s">
        <v>314</v>
      </c>
      <c r="K9" s="825" t="s">
        <v>395</v>
      </c>
      <c r="L9">
        <v>18</v>
      </c>
      <c r="M9" s="890">
        <f>'Daniel''s Mileage'!I6 -(L9+L10)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Mileage'!G11 - ('Q Sessions'!D11+'Q Sessions'!D12)</f>
        <v>19.75</v>
      </c>
      <c r="I11" s="889">
        <v>14</v>
      </c>
      <c r="J11" s="825" t="s">
        <v>314</v>
      </c>
      <c r="K11" s="825" t="s">
        <v>400</v>
      </c>
      <c r="L11">
        <v>18</v>
      </c>
      <c r="M11" s="890">
        <f>'Daniel''s Mileage'!I7 -(L11+L12)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Mileage'!G13 - ('Q Sessions'!D13+'Q Sessions'!D14)</f>
        <v>23.666666666666668</v>
      </c>
      <c r="I13" s="889">
        <v>13</v>
      </c>
      <c r="J13" s="825" t="s">
        <v>314</v>
      </c>
      <c r="K13" s="825" t="s">
        <v>397</v>
      </c>
      <c r="L13">
        <v>19</v>
      </c>
      <c r="M13" s="890">
        <f>'Daniel''s Mileage'!I8 -(L13+L14)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Mileage'!G15 - ('Q Sessions'!D15+'Q Sessions'!D16)</f>
        <v>24</v>
      </c>
      <c r="I15" s="889">
        <v>12</v>
      </c>
      <c r="J15" s="825" t="s">
        <v>314</v>
      </c>
      <c r="K15" s="825" t="s">
        <v>402</v>
      </c>
      <c r="L15">
        <v>19</v>
      </c>
      <c r="M15" s="890">
        <f>'Daniel''s Mileage'!I9 -(L15+L16)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Mileage'!G17 - ('Q Sessions'!D17+'Q Sessions'!D18)</f>
        <v>20.375</v>
      </c>
      <c r="I17" s="889">
        <v>11</v>
      </c>
      <c r="J17" s="825" t="s">
        <v>314</v>
      </c>
      <c r="K17" s="825" t="s">
        <v>404</v>
      </c>
      <c r="L17">
        <v>19</v>
      </c>
      <c r="M17" s="890">
        <f>'Daniel''s Mileage'!I10 -(L17+L18)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Mileage'!G19 - ('Q Sessions'!D19+'Q Sessions'!D20)</f>
        <v>10</v>
      </c>
      <c r="I19" s="889">
        <v>10</v>
      </c>
      <c r="J19" s="825" t="s">
        <v>314</v>
      </c>
      <c r="K19" s="825" t="s">
        <v>411</v>
      </c>
      <c r="L19">
        <v>20</v>
      </c>
      <c r="M19" s="890">
        <f>'Daniel''s Mileage'!I11 -(L19+L20)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Mileage'!G21 - ('Q Sessions'!D21+'Q Sessions'!D22)</f>
        <v>-31</v>
      </c>
      <c r="I21" s="889">
        <v>9</v>
      </c>
      <c r="J21" s="825" t="s">
        <v>314</v>
      </c>
      <c r="K21" s="825" t="s">
        <v>407</v>
      </c>
      <c r="L21">
        <v>18</v>
      </c>
      <c r="M21" s="890">
        <f>'Daniel''s Mileage'!I12 -(L21+L22)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Mileage'!G23 - ('Q Sessions'!D23+'Q Sessions'!D24)</f>
        <v>-30.321428571428569</v>
      </c>
      <c r="I23" s="889">
        <v>8</v>
      </c>
      <c r="J23" s="825" t="s">
        <v>314</v>
      </c>
      <c r="K23" s="825" t="s">
        <v>409</v>
      </c>
      <c r="L23">
        <v>18</v>
      </c>
      <c r="M23" s="890">
        <f>'Daniel''s Mileage'!I13 -(L23+L24)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Mileage'!G25 - ('Q Sessions'!D25+'Q Sessions'!D26)</f>
        <v>-36</v>
      </c>
      <c r="I25" s="889">
        <v>7</v>
      </c>
      <c r="J25" s="825" t="s">
        <v>314</v>
      </c>
      <c r="K25" s="825" t="s">
        <v>411</v>
      </c>
      <c r="L25">
        <v>20</v>
      </c>
      <c r="M25" s="890">
        <f>'Daniel''s Mileage'!I14 -(L25+L26)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Mileage'!G27 - ('Q Sessions'!D27+'Q Sessions'!D28)</f>
        <v>-33.333333333333329</v>
      </c>
      <c r="I27" s="889">
        <v>6</v>
      </c>
      <c r="J27" s="825" t="s">
        <v>314</v>
      </c>
      <c r="K27" s="825" t="s">
        <v>413</v>
      </c>
      <c r="L27">
        <v>18</v>
      </c>
      <c r="M27" s="890">
        <f>'Daniel''s Mileage'!I15 -(L27+L28)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Mileage'!G29 - ('Q Sessions'!D29+'Q Sessions'!D30)</f>
        <v>-29.875</v>
      </c>
      <c r="I29" s="889">
        <v>5</v>
      </c>
      <c r="J29" s="825" t="s">
        <v>314</v>
      </c>
      <c r="K29" s="825" t="s">
        <v>415</v>
      </c>
      <c r="L29">
        <v>16</v>
      </c>
      <c r="M29" s="890">
        <f>'Daniel''s Mileage'!I16 -(L29+L30)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Mileage'!G31 - ('Q Sessions'!D31+'Q Sessions'!D32)</f>
        <v>-33.125</v>
      </c>
      <c r="I31" s="889">
        <v>4</v>
      </c>
      <c r="J31" s="825" t="s">
        <v>314</v>
      </c>
      <c r="K31" s="825" t="s">
        <v>393</v>
      </c>
      <c r="L31">
        <v>18</v>
      </c>
      <c r="M31" s="890">
        <f>'Daniel''s Mileage'!I17 -(L31+L32)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Mileage'!G33 - ('Q Sessions'!D33+'Q Sessions'!D34)</f>
        <v>-29</v>
      </c>
      <c r="I33" s="889">
        <v>3</v>
      </c>
      <c r="J33" s="825" t="s">
        <v>314</v>
      </c>
      <c r="K33" s="825" t="s">
        <v>418</v>
      </c>
      <c r="L33">
        <v>18</v>
      </c>
      <c r="M33" s="890">
        <f>'Daniel''s Mileage'!I18 -(L33+L34)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Mileage'!G35 - ('Q Sessions'!D35+'Q Sessions'!D36)</f>
        <v>-26</v>
      </c>
      <c r="I35" s="889">
        <v>2</v>
      </c>
      <c r="J35" s="825" t="s">
        <v>314</v>
      </c>
      <c r="K35" s="825" t="s">
        <v>419</v>
      </c>
      <c r="L35">
        <v>16</v>
      </c>
      <c r="M35" s="890">
        <f>'Daniel''s Mileage'!I19 -(L35+L36)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77.26%</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924">
        <f>IF(AND($E$6&gt;0,$G$6&gt;0),(-4.6 + 0.182258 * (F8/G6/1440) + 0.000104 *(F8/G6/1440)^2)/D9,1)</f>
        <v>61.522215640700502</v>
      </c>
      <c r="J6" s="925"/>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0.92209332497414398</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946" t="s">
        <v>92</v>
      </c>
      <c r="N27" s="947"/>
      <c r="O27" s="947"/>
      <c r="P27" s="947"/>
      <c r="Q27" s="947"/>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2.1136921503280112E-3</v>
      </c>
      <c r="C60" s="968"/>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2.2873032614391222E-3</v>
      </c>
      <c r="C61" s="970"/>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2.4966039334112667E-3</v>
      </c>
      <c r="C62" s="972"/>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2.1543769160467831E-3</v>
      </c>
      <c r="C63" s="974"/>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004">
        <f>IF($L$58, P15,P14)</f>
        <v>2.3060087674508984E-3</v>
      </c>
      <c r="C64" s="1005"/>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2.4039351842669978E-3</v>
      </c>
      <c r="C65" s="1007"/>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2.4039351851851853E-2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3.8687586666666671E-3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4.017894560611821E-3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49" t="s">
        <v>206</v>
      </c>
      <c r="N83" s="1050"/>
      <c r="O83" s="499">
        <f ca="1">ABS(IF($O$85="yes",$O$74-$O$84,0))</f>
        <v>2.4199614197532165E-5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1" t="str">
        <f>IF(M100,"Age Grade Equivalent","No Age Grading")</f>
        <v>Age Grade Equivalent</v>
      </c>
      <c r="N84" s="1072"/>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3.4610580970427136E-3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85" t="str">
        <f>IF(M101,"Weight Adjusted Time","No Weight Grading")</f>
        <v>Weight Adjusted Time</v>
      </c>
      <c r="N91" s="1086"/>
      <c r="O91" s="545">
        <f ca="1">IF(AND($N$89&gt;0,$N$90&gt;0,$N$90&lt;&gt;"",$M$101),$O$84*(IF(N89&gt;=MIN(D98,F100,C3),$N$89,MIN(F100,D98,C3))/C3)^$I$93,O84)</f>
        <v>2.0554094140611608E-2</v>
      </c>
      <c r="P91" s="546" t="s">
        <v>218</v>
      </c>
      <c r="Q91" s="547" t="s">
        <v>99</v>
      </c>
      <c r="R91" s="548" t="s">
        <v>101</v>
      </c>
    </row>
    <row r="92" spans="2:23" ht="13.8" thickBot="1" x14ac:dyDescent="0.3">
      <c r="B92" s="1087" t="str">
        <f>IF($L$88,"Est Pace / km","Est Pace / mile")</f>
        <v>Est Pace / mile</v>
      </c>
      <c r="C92" s="1088"/>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2.4199614197532165E-5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3.4610580970427136E-3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6.6608974596373417E-4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2.1220183886575341E-2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34.616666666666667</v>
      </c>
      <c r="J104" s="1179"/>
      <c r="K104" s="1180">
        <f>G104/I104</f>
        <v>288.87818969667791</v>
      </c>
      <c r="L104" s="1181"/>
      <c r="M104" s="1182" t="str">
        <f>E6&amp;IF($L$80," Pace / km"," Pace / mile")</f>
        <v>10k Pace / mile</v>
      </c>
      <c r="N104" s="1183"/>
      <c r="O104" s="600">
        <f ca="1">O103/IF(L80,F8/1000,D8)</f>
        <v>3.4150575616756708E-3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4.537011049909963E-4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170</v>
      </c>
      <c r="D113" s="669" t="s">
        <v>255</v>
      </c>
      <c r="E113" s="668">
        <v>50</v>
      </c>
      <c r="F113" s="669" t="s">
        <v>256</v>
      </c>
      <c r="G113" s="668">
        <v>149</v>
      </c>
      <c r="H113" s="670" t="s">
        <v>17</v>
      </c>
      <c r="I113" s="671">
        <v>0.33124999999999999</v>
      </c>
      <c r="J113" s="1193" t="str">
        <f>"vVO2max  =  "&amp;TEXT(I113*(G113-E113)/(C113-E113),"h:mm")</f>
        <v>vVO2max  =  6:33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6.6608974596373417E-4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2025-06-13T22:28:28Z</cp:lastPrinted>
  <dcterms:created xsi:type="dcterms:W3CDTF">2023-06-02T14:14:53Z</dcterms:created>
  <dcterms:modified xsi:type="dcterms:W3CDTF">2025-06-18T02:16:19Z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