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42ACD413-C934-44B0-B16F-79B6832BBD6E}" xr6:coauthVersionLast="47" xr6:coauthVersionMax="47" xr10:uidLastSave="{00000000-0000-0000-0000-000000000000}"/>
  <bookViews>
    <workbookView xWindow="-12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8" i="9" l="1"/>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9" i="9"/>
  <c r="AB89" i="9" s="1"/>
  <c r="AA90" i="9"/>
  <c r="AB90" i="9" s="1"/>
  <c r="AA91" i="9"/>
  <c r="AB91" i="9" s="1"/>
  <c r="AA92" i="9"/>
  <c r="AB92" i="9" s="1"/>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95" i="9"/>
  <c r="AC133" i="9"/>
  <c r="AC102" i="9"/>
  <c r="AD108"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96"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101" i="9"/>
  <c r="AD102" i="9"/>
  <c r="AD103" i="9"/>
  <c r="AD104"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Z18" i="9"/>
  <c r="AA18" i="9" s="1"/>
  <c r="AB18" i="9" s="1"/>
  <c r="AC24" i="9" s="1"/>
  <c r="Z68" i="9"/>
  <c r="AA68" i="9" s="1"/>
  <c r="AB68" i="9" s="1"/>
  <c r="Z97" i="9"/>
  <c r="Z125" i="9"/>
  <c r="Z85" i="9"/>
  <c r="AA85" i="9" s="1"/>
  <c r="AB85" i="9" s="1"/>
  <c r="Z64" i="9"/>
  <c r="AA64" i="9" s="1"/>
  <c r="AB64" i="9" s="1"/>
  <c r="Z88" i="9"/>
  <c r="AA88" i="9" s="1"/>
  <c r="AB88" i="9" s="1"/>
  <c r="AC94" i="9" s="1"/>
  <c r="AD100"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3" i="9" l="1"/>
  <c r="AD99" i="9" s="1"/>
  <c r="AC91" i="9"/>
  <c r="AC92" i="9"/>
  <c r="AD97" i="9" s="1"/>
  <c r="AC90" i="9"/>
  <c r="AD98" i="9"/>
  <c r="AE92" i="9"/>
  <c r="AD96" i="9"/>
  <c r="AC88" i="9"/>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3" i="9" l="1"/>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<sst xmlns="http://schemas.openxmlformats.org/spreadsheetml/2006/main" count="1246" uniqueCount="504">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</sst>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25.96</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60.330000000000005</c:v>
                </c:pt>
                <c:pt idx="82">
                  <c:v>54.21</c:v>
                </c:pt>
                <c:pt idx="83">
                  <c:v>43.99</c:v>
                </c:pt>
                <c:pt idx="84">
                  <c:v>25.96</c:v>
                </c:pt>
                <c:pt idx="85">
                  <c:v>17.759999999999998</c:v>
                </c:pt>
                <c:pt idx="86">
                  <c:v>11.74</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65.83</c:v>
                </c:pt>
                <c:pt idx="82" formatCode="0">
                  <c:v>66.055714285714288</c:v>
                </c:pt>
                <c:pt idx="83" formatCode="0">
                  <c:v>64.374285714285705</c:v>
                </c:pt>
                <c:pt idx="84" formatCode="0">
                  <c:v>57.541428571428568</c:v>
                </c:pt>
                <c:pt idx="85" formatCode="0">
                  <c:v>49.037142857142854</c:v>
                </c:pt>
                <c:pt idx="86" formatCode="0">
                  <c:v>40.335714285714289</c:v>
                </c:pt>
                <c:pt idx="87" formatCode="0">
                  <c:v>30.57</c:v>
                </c:pt>
                <c:pt idx="88" formatCode="0">
                  <c:v>21.951428571428572</c:v>
                </c:pt>
                <c:pt idx="89" formatCode="0">
                  <c:v>14.207142857142857</c:v>
                </c:pt>
                <c:pt idx="90" formatCode="0">
                  <c:v>7.9228571428571426</c:v>
                </c:pt>
                <c:pt idx="91" formatCode="0">
                  <c:v>4.2142857142857144</c:v>
                </c:pt>
                <c:pt idx="92" formatCode="0">
                  <c:v>1.6771428571428573</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60.330000000000005</c:v>
                      </c:pt>
                      <c:pt idx="82">
                        <c:v>54.21</c:v>
                      </c:pt>
                      <c:pt idx="83">
                        <c:v>43.99</c:v>
                      </c:pt>
                      <c:pt idx="84">
                        <c:v>25.96</c:v>
                      </c:pt>
                      <c:pt idx="85">
                        <c:v>17.759999999999998</c:v>
                      </c:pt>
                      <c:pt idx="86">
                        <c:v>11.74</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89.899750000000012</c:v>
                </c:pt>
                <c:pt idx="76">
                  <c:v>84.372350000000012</c:v>
                </c:pt>
                <c:pt idx="77">
                  <c:v>75.161950000000004</c:v>
                </c:pt>
                <c:pt idx="78">
                  <c:v>36.226950000000002</c:v>
                </c:pt>
                <c:pt idx="79">
                  <c:v>29.566950000000006</c:v>
                </c:pt>
                <c:pt idx="80">
                  <c:v>20.525000000000002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60.330000000000005</c:v>
                </c:pt>
                <c:pt idx="82">
                  <c:v>54.21</c:v>
                </c:pt>
                <c:pt idx="83">
                  <c:v>43.99</c:v>
                </c:pt>
                <c:pt idx="84">
                  <c:v>25.96</c:v>
                </c:pt>
                <c:pt idx="85">
                  <c:v>17.759999999999998</c:v>
                </c:pt>
                <c:pt idx="86">
                  <c:v>11.74</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89.899750000000012</c:v>
                </c:pt>
                <c:pt idx="82" formatCode="0.0">
                  <c:v>84.372350000000012</c:v>
                </c:pt>
                <c:pt idx="83" formatCode="0.0">
                  <c:v>75.161950000000004</c:v>
                </c:pt>
                <c:pt idx="84" formatCode="0.0">
                  <c:v>36.226950000000002</c:v>
                </c:pt>
                <c:pt idx="85" formatCode="0.0">
                  <c:v>29.566950000000006</c:v>
                </c:pt>
                <c:pt idx="86" formatCode="0.0">
                  <c:v>20.525000000000002</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74" activePane="bottomLeft" state="frozen"/>
      <selection pane="bottomLeft" activeCell="H92" sqref="H92"/>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60.330000000000005</v>
      </c>
      <c r="U89" s="868">
        <f t="shared" si="18"/>
        <v>65.83</v>
      </c>
      <c r="V89" s="4">
        <v>70</v>
      </c>
      <c r="W89" s="4">
        <f t="shared" si="19"/>
        <v>66</v>
      </c>
      <c r="X89" s="868">
        <f t="shared" si="20"/>
        <v>69.857142857142861</v>
      </c>
      <c r="Y89" s="4"/>
      <c r="Z89" s="869" t="e">
        <f t="shared" si="21"/>
        <v>#DIV/0!</v>
      </c>
      <c r="AA89" s="4">
        <f>IF(H89*G89,LOOKUP(Z89,'Daniel''s Tables'!$Z$135:$Z$214,'Daniel''s Tables'!$AB$135:$AB$214),0)</f>
        <v>0</v>
      </c>
      <c r="AB89" s="869">
        <f t="shared" si="22"/>
        <v>0</v>
      </c>
      <c r="AC89" s="871">
        <f t="shared" si="16"/>
        <v>89.899750000000012</v>
      </c>
      <c r="AD89" s="838">
        <f t="shared" si="17"/>
        <v>87.525235714285714</v>
      </c>
      <c r="AE89" s="838"/>
    </row>
    <row r="90" spans="1:31" ht="15.75" customHeight="1" x14ac:dyDescent="0.2">
      <c r="A90" s="875"/>
      <c r="B90" s="6">
        <v>45</v>
      </c>
      <c r="C90" s="17">
        <f t="shared" si="0"/>
        <v>45897</v>
      </c>
      <c r="D90" s="6" t="s">
        <v>27</v>
      </c>
      <c r="E90" s="4" t="s">
        <v>412</v>
      </c>
      <c r="F90" s="6">
        <v>15</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4.008182870370371</v>
      </c>
      <c r="Q90" s="865"/>
      <c r="R90" s="4"/>
      <c r="S90" s="4"/>
      <c r="T90" s="16">
        <f t="shared" si="15"/>
        <v>54.21</v>
      </c>
      <c r="U90" s="868">
        <f t="shared" si="18"/>
        <v>66.055714285714288</v>
      </c>
      <c r="V90" s="4">
        <v>70</v>
      </c>
      <c r="W90" s="4">
        <f t="shared" si="19"/>
        <v>71</v>
      </c>
      <c r="X90" s="868">
        <f t="shared" si="20"/>
        <v>70.428571428571431</v>
      </c>
      <c r="Y90" s="4"/>
      <c r="Z90" s="869" t="e">
        <f t="shared" si="21"/>
        <v>#DIV/0!</v>
      </c>
      <c r="AA90" s="4">
        <f>IF(H90*G90,LOOKUP(Z90,'Daniel''s Tables'!$Z$135:$Z$214,'Daniel''s Tables'!$AB$135:$AB$214),0)</f>
        <v>0</v>
      </c>
      <c r="AB90" s="869">
        <f t="shared" si="22"/>
        <v>0</v>
      </c>
      <c r="AC90" s="871">
        <f t="shared" si="16"/>
        <v>84.372350000000012</v>
      </c>
      <c r="AD90" s="838">
        <f t="shared" si="17"/>
        <v>91.245778571428573</v>
      </c>
      <c r="AE90" s="838"/>
    </row>
    <row r="91" spans="1:31" ht="15.75" customHeight="1" x14ac:dyDescent="0.2">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0.13337962962962963</v>
      </c>
      <c r="O91" s="16"/>
      <c r="P91" s="863">
        <f>N92+P84</f>
        <v>778.56</v>
      </c>
      <c r="Q91" s="866"/>
      <c r="R91" s="4"/>
      <c r="S91" s="6"/>
      <c r="T91" s="16">
        <f t="shared" si="15"/>
        <v>43.99</v>
      </c>
      <c r="U91" s="868">
        <f t="shared" si="18"/>
        <v>64.374285714285705</v>
      </c>
      <c r="V91" s="4">
        <v>70</v>
      </c>
      <c r="W91" s="4">
        <f t="shared" si="19"/>
        <v>69</v>
      </c>
      <c r="X91" s="868">
        <f t="shared" si="20"/>
        <v>71.142857142857139</v>
      </c>
      <c r="Y91" s="4"/>
      <c r="Z91" s="869" t="e">
        <f t="shared" si="21"/>
        <v>#DIV/0!</v>
      </c>
      <c r="AA91" s="4">
        <f>IF(H91*G91,LOOKUP(Z91,'Daniel''s Tables'!$Z$135:$Z$214,'Daniel''s Tables'!$AB$135:$AB$214),0)</f>
        <v>0</v>
      </c>
      <c r="AB91" s="869">
        <f t="shared" si="22"/>
        <v>0</v>
      </c>
      <c r="AC91" s="871">
        <f t="shared" si="16"/>
        <v>75.161950000000004</v>
      </c>
      <c r="AD91" s="838">
        <f t="shared" si="17"/>
        <v>93.173826190476206</v>
      </c>
      <c r="AE91" s="838"/>
    </row>
    <row r="92" spans="1:31" ht="15.75" customHeight="1" x14ac:dyDescent="0.2">
      <c r="A92" s="875"/>
      <c r="B92" s="6">
        <v>43</v>
      </c>
      <c r="C92" s="17">
        <f t="shared" si="0"/>
        <v>45899</v>
      </c>
      <c r="D92" s="6" t="s">
        <v>30</v>
      </c>
      <c r="E92" s="4" t="s">
        <v>411</v>
      </c>
      <c r="F92" s="6">
        <v>20</v>
      </c>
      <c r="G92" s="6"/>
      <c r="H92" s="29"/>
      <c r="I92" s="6" t="str">
        <f t="shared" si="14"/>
        <v>0:00</v>
      </c>
      <c r="J92" s="29"/>
      <c r="K92" s="6"/>
      <c r="L92" s="6" t="str">
        <f t="shared" si="2"/>
        <v>0:00</v>
      </c>
      <c r="M92" s="4">
        <f>SUM(F86:F92)</f>
        <v>71</v>
      </c>
      <c r="N92" s="6">
        <f>SUM(G86:G92)</f>
        <v>25.96</v>
      </c>
      <c r="O92" s="16"/>
      <c r="P92" s="863">
        <f>M92+P85</f>
        <v>867</v>
      </c>
      <c r="Q92" s="862">
        <f>P91/P92</f>
        <v>0.89799307958477503</v>
      </c>
      <c r="R92" s="4"/>
      <c r="S92" s="6"/>
      <c r="T92" s="16">
        <f t="shared" si="15"/>
        <v>25.96</v>
      </c>
      <c r="U92" s="868">
        <f t="shared" si="18"/>
        <v>57.541428571428568</v>
      </c>
      <c r="V92" s="4">
        <v>70</v>
      </c>
      <c r="W92" s="4">
        <f t="shared" si="19"/>
        <v>71</v>
      </c>
      <c r="X92" s="868">
        <f t="shared" si="20"/>
        <v>70.714285714285708</v>
      </c>
      <c r="Y92" s="4"/>
      <c r="Z92" s="869" t="e">
        <f t="shared" si="21"/>
        <v>#DIV/0!</v>
      </c>
      <c r="AA92" s="4">
        <f>IF(H92*G92,LOOKUP(Z92,'Daniel''s Tables'!$Z$135:$Z$214,'Daniel''s Tables'!$AB$135:$AB$214),0)</f>
        <v>0</v>
      </c>
      <c r="AB92" s="869">
        <f t="shared" si="22"/>
        <v>0</v>
      </c>
      <c r="AC92" s="871">
        <f t="shared" si="16"/>
        <v>36.226950000000002</v>
      </c>
      <c r="AD92" s="838">
        <f t="shared" si="17"/>
        <v>83.97758809523809</v>
      </c>
      <c r="AE92" s="838">
        <f>AC92</f>
        <v>36.226950000000002</v>
      </c>
    </row>
    <row r="93" spans="1:31" ht="15.75" customHeight="1" x14ac:dyDescent="0.2">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17.759999999999998</v>
      </c>
      <c r="U93" s="868">
        <f t="shared" si="18"/>
        <v>49.037142857142854</v>
      </c>
      <c r="V93" s="4">
        <v>70</v>
      </c>
      <c r="W93" s="4">
        <f t="shared" si="19"/>
        <v>71</v>
      </c>
      <c r="X93" s="868">
        <f t="shared" si="20"/>
        <v>70.142857142857139</v>
      </c>
      <c r="Y93" s="4"/>
      <c r="Z93" s="869" t="e">
        <f t="shared" si="21"/>
        <v>#DIV/0!</v>
      </c>
      <c r="AA93" s="4">
        <f>IF(H93*G93,LOOKUP(Z93,'Daniel''s Tables'!$Z$135:$Z$214,'Daniel''s Tables'!$AB$135:$AB$214),0)</f>
        <v>0</v>
      </c>
      <c r="AB93" s="869">
        <f t="shared" si="22"/>
        <v>0</v>
      </c>
      <c r="AC93" s="871">
        <f t="shared" si="16"/>
        <v>29.566950000000006</v>
      </c>
      <c r="AD93" s="838">
        <f t="shared" si="17"/>
        <v>73.417540476190467</v>
      </c>
      <c r="AE93" s="838"/>
    </row>
    <row r="94" spans="1:31" ht="15.75" customHeight="1" x14ac:dyDescent="0.2">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11.74</v>
      </c>
      <c r="U94" s="868">
        <f t="shared" si="18"/>
        <v>40.335714285714289</v>
      </c>
      <c r="V94" s="4">
        <v>70</v>
      </c>
      <c r="W94" s="4">
        <f t="shared" si="19"/>
        <v>73</v>
      </c>
      <c r="X94" s="868">
        <f t="shared" si="20"/>
        <v>69.857142857142861</v>
      </c>
      <c r="Y94" s="4"/>
      <c r="Z94" s="869" t="e">
        <f t="shared" si="21"/>
        <v>#DIV/0!</v>
      </c>
      <c r="AA94" s="4">
        <f>IF(H94*G94,LOOKUP(Z94,'Daniel''s Tables'!$Z$135:$Z$214,'Daniel''s Tables'!$AB$135:$AB$214),0)</f>
        <v>0</v>
      </c>
      <c r="AB94" s="869">
        <f t="shared" si="22"/>
        <v>0</v>
      </c>
      <c r="AC94" s="871">
        <f t="shared" si="16"/>
        <v>20.525000000000002</v>
      </c>
      <c r="AD94" s="838">
        <f t="shared" si="17"/>
        <v>61.844899999999996</v>
      </c>
      <c r="AE94" s="838"/>
    </row>
    <row r="95" spans="1:31" ht="15.75" customHeight="1" x14ac:dyDescent="0.2">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30.57</v>
      </c>
      <c r="V95" s="4">
        <v>70</v>
      </c>
      <c r="W95" s="4">
        <f t="shared" si="19"/>
        <v>77</v>
      </c>
      <c r="X95" s="868">
        <f t="shared" si="20"/>
        <v>71.142857142857139</v>
      </c>
      <c r="Y95" s="4"/>
      <c r="Z95" s="869" t="e">
        <f t="shared" si="21"/>
        <v>#DIV/0!</v>
      </c>
      <c r="AA95" s="4">
        <f>IF(H95*G95,LOOKUP(Z95,'Daniel''s Tables'!$Z$135:$Z$214,'Daniel''s Tables'!$AB$135:$AB$214),0)</f>
        <v>0</v>
      </c>
      <c r="AB95" s="869">
        <f t="shared" si="22"/>
        <v>0</v>
      </c>
      <c r="AC95" s="871">
        <f t="shared" si="16"/>
        <v>0</v>
      </c>
      <c r="AD95" s="838">
        <f t="shared" si="17"/>
        <v>47.964707142857144</v>
      </c>
      <c r="AE95" s="838"/>
    </row>
    <row r="96" spans="1:31" ht="15.75" customHeight="1" x14ac:dyDescent="0.2">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21.951428571428572</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0</v>
      </c>
      <c r="AD96" s="838">
        <f t="shared" si="17"/>
        <v>35.121885714285717</v>
      </c>
      <c r="AE96" s="838"/>
    </row>
    <row r="97" spans="1:31" ht="15.75" customHeight="1" x14ac:dyDescent="0.2">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4.008182870370371</v>
      </c>
      <c r="Q97" s="865"/>
      <c r="R97" s="4"/>
      <c r="S97" s="4"/>
      <c r="T97" s="16">
        <f t="shared" si="15"/>
        <v>0</v>
      </c>
      <c r="U97" s="868">
        <f t="shared" si="18"/>
        <v>14.207142857142857</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0</v>
      </c>
      <c r="AD97" s="838">
        <f t="shared" si="17"/>
        <v>23.068692857142857</v>
      </c>
      <c r="AE97" s="838"/>
    </row>
    <row r="98" spans="1:31" ht="15.75" customHeight="1" x14ac:dyDescent="0.2">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778.56</v>
      </c>
      <c r="Q98" s="866"/>
      <c r="R98" s="4"/>
      <c r="S98" s="4"/>
      <c r="T98" s="16">
        <f t="shared" si="15"/>
        <v>0</v>
      </c>
      <c r="U98" s="868">
        <f t="shared" si="18"/>
        <v>7.9228571428571426</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0</v>
      </c>
      <c r="AD98" s="838">
        <f t="shared" si="17"/>
        <v>12.33127142857143</v>
      </c>
      <c r="AE98" s="838"/>
    </row>
    <row r="99" spans="1:31" ht="15.75" customHeight="1" x14ac:dyDescent="0.2">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947</v>
      </c>
      <c r="Q99" s="862">
        <f>P98/P99</f>
        <v>0.82213305174234419</v>
      </c>
      <c r="R99" s="4"/>
      <c r="S99" s="4"/>
      <c r="T99" s="16">
        <f t="shared" si="15"/>
        <v>0</v>
      </c>
      <c r="U99" s="868">
        <f t="shared" si="18"/>
        <v>4.2142857142857144</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7.1559928571428584</v>
      </c>
      <c r="AE99" s="838">
        <f>AC99</f>
        <v>0</v>
      </c>
    </row>
    <row r="100" spans="1:31" ht="15.75" customHeight="1" x14ac:dyDescent="0.2">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1.6771428571428573</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0</v>
      </c>
      <c r="AD100" s="838">
        <f t="shared" si="17"/>
        <v>2.9321428571428574</v>
      </c>
      <c r="AE100" s="838"/>
    </row>
    <row r="101" spans="1:31" ht="15.75" customHeight="1" x14ac:dyDescent="0.2">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4.008182870370371</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778.56</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0.76254652301665027</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4.008182870370371</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778.56</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0.71493112947658399</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4.008182870370371</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778.56</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0.67407792207792205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4.008182870370371</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778.56</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0.64184666117065126</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4.008182870370371</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778.56</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0.6188871224165341</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25.96</v>
      </c>
      <c r="L14" s="838">
        <f>(K14-K13)/((K14+K13)/2)*100</f>
        <v>-95.899749373433565</v>
      </c>
    </row>
    <row r="15" spans="1:12" x14ac:dyDescent="0.2">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2025-08-26T19:49:06Z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