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6286A700-3A84-4B6A-9293-070BF89CA6E4}" xr6:coauthVersionLast="47" xr6:coauthVersionMax="47" xr10:uidLastSave="{00000000-0000-0000-0000-000000000000}"/>
  <bookViews>
    <workbookView xWindow="11424" yWindow="0" windowWidth="11712" windowHeight="12336" firstSheet="1"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3" i="9" l="1"/>
  <c r="I7" i="7"/>
  <c r="F43" i="9"/>
  <c r="F32" i="9"/>
  <c r="F27" i="9"/>
  <c r="F18" i="9"/>
  <c r="I4" i="7"/>
  <c r="I5" i="7"/>
  <c r="I6" i="7"/>
  <c r="I8" i="7"/>
  <c r="I9" i="7"/>
  <c r="I10" i="7"/>
  <c r="I11" i="7"/>
  <c r="I12" i="7"/>
  <c r="I13" i="7"/>
  <c r="I14" i="7"/>
  <c r="I15" i="7"/>
  <c r="I16" i="7"/>
  <c r="I17" i="7"/>
  <c r="I18" i="7"/>
  <c r="I19" i="7"/>
  <c r="I3" i="7"/>
  <c r="K20" i="7"/>
  <c r="K19" i="7"/>
  <c r="K18" i="7"/>
  <c r="K17" i="7"/>
  <c r="K16" i="7"/>
  <c r="K15" i="7"/>
  <c r="K14" i="7"/>
  <c r="K13" i="7"/>
  <c r="K12" i="7"/>
  <c r="K11" i="7"/>
  <c r="K10" i="7"/>
  <c r="K9" i="7"/>
  <c r="K8" i="7"/>
  <c r="K7" i="7"/>
  <c r="K6" i="7"/>
  <c r="K3" i="7"/>
  <c r="K4" i="7"/>
  <c r="K5" i="7"/>
  <c r="I20" i="7"/>
  <c r="N15" i="9"/>
  <c r="K11"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X68" i="9"/>
  <c r="X69" i="9"/>
  <c r="X70" i="9"/>
  <c r="X71" i="9"/>
  <c r="X72" i="9"/>
  <c r="X73" i="9"/>
  <c r="X74" i="9"/>
  <c r="X75" i="9"/>
  <c r="X76" i="9"/>
  <c r="X77" i="9"/>
  <c r="X78" i="9"/>
  <c r="X79" i="9"/>
  <c r="X93" i="9"/>
  <c r="X94" i="9"/>
  <c r="X95" i="9"/>
  <c r="X96" i="9"/>
  <c r="X97" i="9"/>
  <c r="X98" i="9"/>
  <c r="X99" i="9"/>
  <c r="X100" i="9"/>
  <c r="X101" i="9"/>
  <c r="X102" i="9"/>
  <c r="X103" i="9"/>
  <c r="X104" i="9"/>
  <c r="X105" i="9"/>
  <c r="X106" i="9"/>
  <c r="X107" i="9"/>
  <c r="X108" i="9"/>
  <c r="X109" i="9"/>
  <c r="X110" i="9"/>
  <c r="X111" i="9"/>
  <c r="X125" i="9"/>
  <c r="X126" i="9"/>
  <c r="X127" i="9"/>
  <c r="X128" i="9"/>
  <c r="X129" i="9"/>
  <c r="X130" i="9"/>
  <c r="X131" i="9"/>
  <c r="X132" i="9"/>
  <c r="X133" i="9"/>
  <c r="X134" i="9"/>
  <c r="X135" i="9"/>
  <c r="X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X67" i="9" s="1"/>
  <c r="W62" i="9"/>
  <c r="W63" i="9"/>
  <c r="W64" i="9"/>
  <c r="W65" i="9"/>
  <c r="W66" i="9"/>
  <c r="W67" i="9"/>
  <c r="W68" i="9"/>
  <c r="W69" i="9"/>
  <c r="W70" i="9"/>
  <c r="W71" i="9"/>
  <c r="W72" i="9"/>
  <c r="W73" i="9"/>
  <c r="W74" i="9"/>
  <c r="X80" i="9" s="1"/>
  <c r="W75" i="9"/>
  <c r="X81" i="9" s="1"/>
  <c r="W76" i="9"/>
  <c r="X82" i="9" s="1"/>
  <c r="W77" i="9"/>
  <c r="X83" i="9" s="1"/>
  <c r="W78" i="9"/>
  <c r="X84" i="9" s="1"/>
  <c r="W79" i="9"/>
  <c r="X85" i="9" s="1"/>
  <c r="W80" i="9"/>
  <c r="X86" i="9" s="1"/>
  <c r="W81" i="9"/>
  <c r="X87" i="9" s="1"/>
  <c r="W82" i="9"/>
  <c r="X88" i="9" s="1"/>
  <c r="W83" i="9"/>
  <c r="X89" i="9" s="1"/>
  <c r="W84" i="9"/>
  <c r="X90" i="9" s="1"/>
  <c r="W85" i="9"/>
  <c r="X91" i="9" s="1"/>
  <c r="W86" i="9"/>
  <c r="X92" i="9" s="1"/>
  <c r="W87" i="9"/>
  <c r="W88" i="9"/>
  <c r="W89" i="9"/>
  <c r="W90" i="9"/>
  <c r="W91" i="9"/>
  <c r="W92" i="9"/>
  <c r="W93" i="9"/>
  <c r="W94" i="9"/>
  <c r="W95" i="9"/>
  <c r="W96" i="9"/>
  <c r="W97" i="9"/>
  <c r="W98" i="9"/>
  <c r="W99" i="9"/>
  <c r="W100" i="9"/>
  <c r="W101" i="9"/>
  <c r="W102" i="9"/>
  <c r="W103" i="9"/>
  <c r="W104" i="9"/>
  <c r="W105" i="9"/>
  <c r="W106" i="9"/>
  <c r="X112" i="9" s="1"/>
  <c r="W107" i="9"/>
  <c r="X113" i="9" s="1"/>
  <c r="W108" i="9"/>
  <c r="X114" i="9" s="1"/>
  <c r="W109" i="9"/>
  <c r="X115" i="9" s="1"/>
  <c r="W110" i="9"/>
  <c r="X116" i="9" s="1"/>
  <c r="W111" i="9"/>
  <c r="X117" i="9" s="1"/>
  <c r="W112" i="9"/>
  <c r="X118" i="9" s="1"/>
  <c r="W113" i="9"/>
  <c r="X119" i="9" s="1"/>
  <c r="W114" i="9"/>
  <c r="X120" i="9" s="1"/>
  <c r="W115" i="9"/>
  <c r="X121" i="9" s="1"/>
  <c r="W116" i="9"/>
  <c r="X122" i="9" s="1"/>
  <c r="W117" i="9"/>
  <c r="X123" i="9" s="1"/>
  <c r="W118" i="9"/>
  <c r="X124" i="9" s="1"/>
  <c r="W119" i="9"/>
  <c r="W120" i="9"/>
  <c r="W121" i="9"/>
  <c r="W122" i="9"/>
  <c r="W123" i="9"/>
  <c r="W124" i="9"/>
  <c r="W125" i="9"/>
  <c r="W126" i="9"/>
  <c r="W127" i="9"/>
  <c r="W128" i="9"/>
  <c r="W129" i="9"/>
  <c r="W130" i="9"/>
  <c r="W131" i="9"/>
  <c r="W132" i="9"/>
  <c r="W133" i="9"/>
  <c r="W134" i="9"/>
  <c r="W135" i="9"/>
  <c r="W15" i="9"/>
  <c r="T16" i="9"/>
  <c r="T17" i="9"/>
  <c r="T18" i="9"/>
  <c r="T19" i="9"/>
  <c r="T20" i="9"/>
  <c r="T21" i="9"/>
  <c r="U27" i="9" s="1"/>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X30" i="9" l="1"/>
  <c r="X58" i="9"/>
  <c r="X57" i="9"/>
  <c r="X56" i="9"/>
  <c r="X66" i="9"/>
  <c r="X60" i="9"/>
  <c r="X61" i="9"/>
  <c r="X65" i="9"/>
  <c r="X64" i="9"/>
  <c r="X63" i="9"/>
  <c r="X62" i="9"/>
  <c r="X59" i="9"/>
  <c r="X55" i="9"/>
  <c r="X54" i="9"/>
  <c r="X50" i="9"/>
  <c r="X51" i="9"/>
  <c r="X53" i="9"/>
  <c r="X52" i="9"/>
  <c r="X49" i="9"/>
  <c r="X48" i="9"/>
  <c r="X46" i="9"/>
  <c r="X33" i="9"/>
  <c r="X38" i="9"/>
  <c r="X45" i="9"/>
  <c r="X43" i="9"/>
  <c r="X47" i="9"/>
  <c r="X44" i="9"/>
  <c r="X42" i="9"/>
  <c r="X41" i="9"/>
  <c r="X40" i="9"/>
  <c r="X39" i="9"/>
  <c r="X36" i="9"/>
  <c r="X35" i="9"/>
  <c r="X16" i="9"/>
  <c r="X34" i="9"/>
  <c r="X32" i="9"/>
  <c r="X37" i="9"/>
  <c r="X31" i="9"/>
  <c r="X29" i="9"/>
  <c r="X27" i="9"/>
  <c r="X25" i="9"/>
  <c r="X28" i="9"/>
  <c r="X26" i="9"/>
  <c r="X24" i="9"/>
  <c r="X23" i="9"/>
  <c r="X22" i="9"/>
  <c r="U26" i="9"/>
  <c r="U25" i="9"/>
  <c r="U24" i="9"/>
  <c r="U23" i="9"/>
  <c r="U22" i="9"/>
  <c r="X21" i="9"/>
  <c r="X20" i="9"/>
  <c r="X19" i="9"/>
  <c r="X18" i="9"/>
  <c r="X17" i="9"/>
  <c r="M15" i="9" l="1"/>
  <c r="P14" i="9"/>
  <c r="N14" i="9"/>
  <c r="P13" i="9" s="1"/>
  <c r="P20" i="9" s="1"/>
  <c r="P27" i="9" s="1"/>
  <c r="P34" i="9" s="1"/>
  <c r="P41" i="9" s="1"/>
  <c r="N134" i="9"/>
  <c r="N133" i="9"/>
  <c r="N127" i="9"/>
  <c r="N126" i="9"/>
  <c r="N120" i="9"/>
  <c r="N119" i="9"/>
  <c r="N113" i="9"/>
  <c r="N112" i="9"/>
  <c r="N106" i="9"/>
  <c r="N105" i="9"/>
  <c r="N99" i="9"/>
  <c r="N98" i="9"/>
  <c r="N92" i="9"/>
  <c r="N91" i="9"/>
  <c r="N85" i="9"/>
  <c r="N84" i="9"/>
  <c r="N78" i="9"/>
  <c r="N77" i="9"/>
  <c r="N71" i="9"/>
  <c r="N70" i="9"/>
  <c r="N64" i="9"/>
  <c r="N63" i="9"/>
  <c r="N57" i="9"/>
  <c r="N56" i="9"/>
  <c r="N50" i="9"/>
  <c r="N49" i="9"/>
  <c r="N43" i="9"/>
  <c r="N42" i="9"/>
  <c r="N36" i="9"/>
  <c r="N35" i="9"/>
  <c r="N29" i="9"/>
  <c r="N28" i="9"/>
  <c r="N22" i="9"/>
  <c r="N21" i="9"/>
  <c r="M134" i="9"/>
  <c r="M120" i="9"/>
  <c r="M106" i="9"/>
  <c r="M92" i="9"/>
  <c r="M78" i="9"/>
  <c r="M64" i="9"/>
  <c r="M50" i="9"/>
  <c r="M36" i="9"/>
  <c r="M127" i="9"/>
  <c r="M113" i="9"/>
  <c r="M99" i="9"/>
  <c r="M85" i="9"/>
  <c r="M71" i="9"/>
  <c r="M57" i="9"/>
  <c r="M22" i="9"/>
  <c r="M29" i="9"/>
  <c r="P15" i="9"/>
  <c r="F21" i="8"/>
  <c r="F23" i="8"/>
  <c r="F25" i="8"/>
  <c r="F27" i="8"/>
  <c r="F29" i="8"/>
  <c r="F31" i="8"/>
  <c r="F33" i="8"/>
  <c r="F35" i="8"/>
  <c r="F5" i="8"/>
  <c r="P21" i="4"/>
  <c r="Q20" i="4" s="1"/>
  <c r="G4" i="7"/>
  <c r="G5" i="7"/>
  <c r="G6" i="7"/>
  <c r="G7" i="7"/>
  <c r="F7" i="8" s="1"/>
  <c r="G8" i="7"/>
  <c r="G9" i="7"/>
  <c r="F9" i="8" s="1"/>
  <c r="G10" i="7"/>
  <c r="G11" i="7"/>
  <c r="F11" i="8" s="1"/>
  <c r="G12" i="7"/>
  <c r="G13" i="7"/>
  <c r="F13" i="8" s="1"/>
  <c r="G14" i="7"/>
  <c r="G15" i="7"/>
  <c r="F15" i="8" s="1"/>
  <c r="G16" i="7"/>
  <c r="G17" i="7"/>
  <c r="F17" i="8" s="1"/>
  <c r="G18" i="7"/>
  <c r="G19" i="7"/>
  <c r="F19" i="8" s="1"/>
  <c r="G3" i="7"/>
  <c r="F3" i="8" s="1"/>
  <c r="N135" i="9"/>
  <c r="P48" i="9" l="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D32" i="8"/>
  <c r="D30" i="8"/>
  <c r="D29" i="8"/>
  <c r="D28" i="8"/>
  <c r="D27" i="8"/>
  <c r="D26" i="8"/>
  <c r="D24" i="8"/>
  <c r="D23" i="8"/>
  <c r="D22" i="8"/>
  <c r="D21" i="8"/>
  <c r="D10" i="8"/>
  <c r="D14" i="8"/>
  <c r="D18" i="8"/>
  <c r="D20" i="8"/>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D6" i="8"/>
  <c r="D5" i="8"/>
  <c r="D4" i="8"/>
  <c r="D3" i="8"/>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U20" i="9" l="1"/>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<sst xmlns="http://schemas.openxmlformats.org/spreadsheetml/2006/main" count="1230" uniqueCount="488">
  <si>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</si>
  <si>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</si>
  <si>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</si>
  <si>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</si>
  <si>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</si>
  <si>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</si>
  <si>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</si>
  <si>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</si>
  <si>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</si>
  <si>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</si>
  <si>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</si>
  <si>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</si>
  <si>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</si>
  <si>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</si>
  <si>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</si>
  <si>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</si>
  <si>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</si>
  <si>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</si>
  <si>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</si>
  <si>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</si>
  <si>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</si>
  <si>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</si>
  <si>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</si>
  <si>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</si>
  <si>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</si>
  <si>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</si>
  <si>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</si>
  <si>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</si>
  <si>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</si>
  <si>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</si>
  <si>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</si>
  <si>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</si>
  <si>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</si>
  <si>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</si>
  <si>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</si>
  <si>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</si>
  <si>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</si>
  <si>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</si>
  <si>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</si>
  <si>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</si>
  <si>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</si>
  <si>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</si>
  <si>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</si>
  <si>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</si>
  <si>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</si>
  <si>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</si>
  <si>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</si>
  <si>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</si>
  <si>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</si>
  <si>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</si>
  <si>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</si>
  <si>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</si>
  <si>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</si>
  <si>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</si>
  <si>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</si>
  <si>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</si>
  <si>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</si>
  <si>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</si>
  <si>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</si>
  <si>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</si>
  <si>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</si>
  <si>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</si>
  <si>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</si>
  <si>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</si>
  <si>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</si>
  <si>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</si>
  <si>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</si>
  <si>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</si>
  <si>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</si>
  <si>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</si>
  <si>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</si>
  <si>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</si>
  <si>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</si>
  <si>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</si>
  <si>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</si>
  <si>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</si>
  <si>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</si>
  <si>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</si>
  <si>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</si>
  <si>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</si>
  <si>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</si>
  <si>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</si>
  <si>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</si>
  <si>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</si>
  <si>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</si>
  <si>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</si>
  <si>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</si>
  <si>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</si>
  <si>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</si>
  <si>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</si>
  <si>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</si>
  <si>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</si>
  <si>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</si>
  <si>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</si>
  <si>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</si>
  <si>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</si>
  <si>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</si>
  <si>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</si>
  <si>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</si>
  <si>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</si>
  <si>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</si>
  <si>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</si>
  <si>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</si>
  <si>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</si>
  <si>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</si>
  <si>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</si>
  <si>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</si>
  <si>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</si>
  <si>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</si>
  <si>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</si>
  <si>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</si>
  <si>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</si>
  <si>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</si>
  <si>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</si>
  <si>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</si>
  <si>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</si>
  <si>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</si>
  <si>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</si>
  <si>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</si>
  <si>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</si>
  <si>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</si>
  <si>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</si>
  <si>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</si>
  <si>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</si>
  <si>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</si>
  <si>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</si>
  <si>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</si>
  <si>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</si>
  <si>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</si>
  <si>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</si>
  <si>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</si>
  <si>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</si>
  <si>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</si>
  <si>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</si>
  <si>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</si>
  <si>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</si>
  <si>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</si>
  <si>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</si>
  <si>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</si>
  <si>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</si>
  <si>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</si>
  <si>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</si>
  <si>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</si>
  <si>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</si>
  <si>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</si>
  <si>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</si>
  <si>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</si>
  <si>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</si>
  <si>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</si>
  <si>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</si>
  <si>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</si>
  <si>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</si>
  <si>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</si>
  <si>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</si>
  <si>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</si>
  <si>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</si>
  <si>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</si>
  <si>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</si>
  <si>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</si>
  <si>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</si>
  <si>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</si>
  <si>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</si>
  <si>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</si>
  <si>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</si>
  <si>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</si>
  <si>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</si>
  <si>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</si>
  <si>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</si>
  <si>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</si>
  <si>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</si>
  <si>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</si>
  <si>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</si>
  <si>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</si>
  <si>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</si>
  <si>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</si>
  <si>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</si>
  <si>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</si>
  <si>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</si>
  <si>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</si>
  <si>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</si>
  <si>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</si>
  <si>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</si>
  <si>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</si>
  <si>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</si>
  <si>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</si>
  <si>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</si>
  <si>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</si>
  <si>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</si>
  <si>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</si>
  <si>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</si>
  <si>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</si>
  <si>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</si>
  <si>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</si>
  <si>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</si>
  <si>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</si>
  <si>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</si>
  <si>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</si>
  <si>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</si>
  <si>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</si>
  <si>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</si>
  <si>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</si>
  <si>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</si>
  <si>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</si>
  <si>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</si>
  <si>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</si>
  <si>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</si>
  <si>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</si>
  <si>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</si>
  <si>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</si>
  <si>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</si>
  <si>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</si>
  <si>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</si>
  <si>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</si>
  <si>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</si>
  <si>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</si>
  <si>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</si>
  <si>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</si>
  <si>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</si>
  <si>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</si>
  <si>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</si>
  <si>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</si>
  <si>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</si>
  <si>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</si>
  <si>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</si>
  <si>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</si>
  <si>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</si>
  <si>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</si>
  <si>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</si>
  <si>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</si>
  <si>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</si>
  <si>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</si>
  <si>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</si>
  <si>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</si>
  <si>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</si>
  <si>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</si>
  <si>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</si>
  <si>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</si>
  <si>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</si>
  <si>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</si>
  <si>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</si>
  <si>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</si>
  <si>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</si>
  <si>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</si>
  <si>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</si>
  <si>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</si>
  <si>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</si>
  <si>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</si>
  <si>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</si>
  <si>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</si>
  <si>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</si>
  <si>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</si>
  <si>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</si>
  <si>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</si>
  <si>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</si>
  <si>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</si>
  <si>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</si>
  <si>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</si>
  <si>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</si>
  <si>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</si>
  <si>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</si>
  <si>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</si>
  <si>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</si>
  <si>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</si>
  <si>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</si>
  <si>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</si>
  <si>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</si>
  <si>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</si>
  <si>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</si>
  <si>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</si>
  <si>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</si>
  <si>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</si>
  <si>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</si>
  <si>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</si>
  <si>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</si>
  <si>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</si>
  <si>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</si>
  <si>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</si>
  <si>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</si>
  <si>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</si>
  <si>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</si>
  <si>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</si>
  <si>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</si>
  <si>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</si>
  <si>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</si>
  <si>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</si>
  <si>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</si>
  <si>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</si>
  <si>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</si>
  <si>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</si>
  <si>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</si>
  <si>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</si>
  <si>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</si>
  <si>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</si>
  <si>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</si>
  <si>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</si>
  <si>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</si>
  <si>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</si>
  <si>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</si>
  <si>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</si>
  <si>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</si>
  <si>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</si>
  <si>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</si>
  <si>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</si>
  <si>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</si>
  <si>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</si>
  <si>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</si>
  <si>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</si>
  <si>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</si>
  <si>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</si>
  <si>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</si>
  <si>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</si>
  <si>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</si>
  <si>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</si>
  <si>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</si>
  <si>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</si>
  <si>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</si>
  <si>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</si>
  <si>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</si>
  <si>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</si>
  <si>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</si>
  <si>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</si>
  <si>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</si>
  <si>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</si>
  <si>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</si>
  <si>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</si>
  <si>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</si>
  <si>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</si>
  <si>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</si>
  <si>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</si>
  <si>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</si>
  <si>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</si>
  <si>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</si>
  <si>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</si>
  <si>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</si>
  <si>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</si>
  <si>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</si>
  <si>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</si>
  <si>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</si>
  <si>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</si>
  <si>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</si>
  <si>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</si>
  <si>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</si>
  <si>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</si>
  <si>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</si>
  <si>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</si>
  <si>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</si>
  <si>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</si>
  <si>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</si>
  <si>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</si>
  <si>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</si>
  <si>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</si>
  <si>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</si>
  <si>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</si>
  <si>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</si>
  <si>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</si>
  <si>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</si>
  <si>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</si>
  <si>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</si>
  <si>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</si>
  <si>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</si>
  <si>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</si>
  <si>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</si>
  <si>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</si>
  <si>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</si>
  <si>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</si>
  <si>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</si>
  <si>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</si>
  <si>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</si>
  <si>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</si>
  <si>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</si>
  <si>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</si>
  <si>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</si>
  <si>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</si>
  <si>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</si>
  <si>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</si>
  <si>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</si>
  <si>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</si>
  <si>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</si>
  <si>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</si>
  <si>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</si>
  <si>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</si>
  <si>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</si>
  <si>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</si>
  <si>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</si>
  <si>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</si>
  <si>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</si>
  <si>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</si>
  <si>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</si>
  <si>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</si>
  <si>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</si>
  <si>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</si>
  <si>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</si>
  <si>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</si>
  <si>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</si>
  <si>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</si>
  <si>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</si>
  <si>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</si>
  <si>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</si>
  <si>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</si>
  <si>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</si>
  <si>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</si>
  <si>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</si>
  <si>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</si>
  <si>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</si>
  <si>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</si>
  <si>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</si>
  <si>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</si>
  <si>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</si>
  <si>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</si>
  <si>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</si>
  <si>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</si>
  <si>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</si>
  <si>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</si>
  <si>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</si>
  <si>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</si>
  <si>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</si>
  <si>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</si>
  <si>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</si>
  <si>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</si>
  <si>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</si>
  <si>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</si>
  <si>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</si>
  <si>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</si>
  <si>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</si>
  <si>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</si>
  <si>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</si>
  <si>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</si>
  <si>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</si>
  <si>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</si>
  <si>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</si>
  <si>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</si>
  <si>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</si>
  <si>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</si>
  <si>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</si>
  <si>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</si>
  <si>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</si>
  <si>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</si>
  <si>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</si>
  <si>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</si>
  <si>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</si>
  <si>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20 - 30 min E</t>
  </si>
  <si>
    <t>7E + Strides</t>
  </si>
  <si>
    <t>6E + strides</t>
  </si>
  <si>
    <t>5E + strides</t>
  </si>
  <si>
    <t>5E + Strides</t>
  </si>
  <si>
    <t>14E</t>
  </si>
  <si>
    <t>12E</t>
  </si>
  <si>
    <t>13E</t>
  </si>
  <si>
    <t>6E + T4 + 4min rest + 4T + 1E</t>
  </si>
  <si>
    <t>8E + strides</t>
  </si>
  <si>
    <t>Actual</t>
  </si>
  <si>
    <t>7E + 4x[2T w/2min rest] + 2E</t>
  </si>
  <si>
    <t>Weekly % Difference</t>
  </si>
  <si>
    <t>1E + 3T + 10E + 3T + 1E or 4E+ 13M+1E</t>
  </si>
  <si>
    <t>9E+ Strides</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</si>
  <si>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</si>
  <si>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</si>
  <si>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</si>
  <si>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</si>
  <si>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</si>
  <si>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</si>
  <si>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</si>
  <si>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</si>
  <si>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</si>
  <si>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</si>
  <si>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</si>
  <si>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</si>
  <si>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</si>
  <si>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</si>
  <si>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</si>
  <si>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</si>
  <si>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</si>
  <si>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Endicott Easy - Push Prescott</t>
  </si>
  <si>
    <t>Pre-rehersal workout</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</si>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</sst>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font>
      <fill>
        <patternFill>
          <bgColor theme="2" tint="-9.9948118533890809E-2"/>
        </patternFill>
      </fill>
    </dxf>
    <dxf>
      <font>
        <b/>
        <i val="0"/>
        <color rgb="FFC00000"/>
      </font>
      <fill>
        <patternFill>
          <bgColor rgb="FFFFFF00"/>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36.74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49.17</c:v>
                </c:pt>
                <c:pt idx="7">
                  <c:v>36.74</c:v>
                </c:pt>
                <c:pt idx="8">
                  <c:v>33.619999999999997</c:v>
                </c:pt>
                <c:pt idx="9">
                  <c:v>27.59</c:v>
                </c:pt>
                <c:pt idx="10">
                  <c:v>14.75</c:v>
                </c:pt>
                <c:pt idx="11">
                  <c:v>6.05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62</c:v>
                </c:pt>
                <c:pt idx="1">
                  <c:v>64</c:v>
                </c:pt>
                <c:pt idx="2">
                  <c:v>63</c:v>
                </c:pt>
                <c:pt idx="3">
                  <c:v>67</c:v>
                </c:pt>
                <c:pt idx="4">
                  <c:v>66</c:v>
                </c:pt>
                <c:pt idx="5">
                  <c:v>68</c:v>
                </c:pt>
                <c:pt idx="6">
                  <c:v>78</c:v>
                </c:pt>
                <c:pt idx="7">
                  <c:v>70</c:v>
                </c:pt>
                <c:pt idx="8">
                  <c:v>80</c:v>
                </c:pt>
                <c:pt idx="9">
                  <c:v>82</c:v>
                </c:pt>
                <c:pt idx="10">
                  <c:v>73</c:v>
                </c:pt>
                <c:pt idx="11">
                  <c:v>73</c:v>
                </c:pt>
                <c:pt idx="12">
                  <c:v>80</c:v>
                </c:pt>
                <c:pt idx="13">
                  <c:v>71</c:v>
                </c:pt>
                <c:pt idx="14">
                  <c:v>71</c:v>
                </c:pt>
                <c:pt idx="15">
                  <c:v>63</c:v>
                </c:pt>
                <c:pt idx="16">
                  <c:v>61</c:v>
                </c:pt>
                <c:pt idx="17">
                  <c:v>67</c:v>
                </c:pt>
                <c:pt idx="18">
                  <c:v>69</c:v>
                </c:pt>
                <c:pt idx="19">
                  <c:v>60</c:v>
                </c:pt>
                <c:pt idx="20">
                  <c:v>72</c:v>
                </c:pt>
                <c:pt idx="21">
                  <c:v>70</c:v>
                </c:pt>
                <c:pt idx="22">
                  <c:v>68</c:v>
                </c:pt>
                <c:pt idx="23">
                  <c:v>68</c:v>
                </c:pt>
                <c:pt idx="24">
                  <c:v>69</c:v>
                </c:pt>
                <c:pt idx="25">
                  <c:v>68</c:v>
                </c:pt>
                <c:pt idx="26">
                  <c:v>72</c:v>
                </c:pt>
                <c:pt idx="27">
                  <c:v>60</c:v>
                </c:pt>
                <c:pt idx="28">
                  <c:v>72</c:v>
                </c:pt>
                <c:pt idx="29">
                  <c:v>74</c:v>
                </c:pt>
                <c:pt idx="30">
                  <c:v>73</c:v>
                </c:pt>
                <c:pt idx="31">
                  <c:v>64</c:v>
                </c:pt>
                <c:pt idx="32">
                  <c:v>65</c:v>
                </c:pt>
                <c:pt idx="33">
                  <c:v>72</c:v>
                </c:pt>
                <c:pt idx="34">
                  <c:v>72</c:v>
                </c:pt>
                <c:pt idx="35">
                  <c:v>73</c:v>
                </c:pt>
                <c:pt idx="36">
                  <c:v>71</c:v>
                </c:pt>
                <c:pt idx="37">
                  <c:v>76</c:v>
                </c:pt>
                <c:pt idx="38">
                  <c:v>76</c:v>
                </c:pt>
                <c:pt idx="39">
                  <c:v>83</c:v>
                </c:pt>
                <c:pt idx="40">
                  <c:v>76</c:v>
                </c:pt>
                <c:pt idx="41">
                  <c:v>78</c:v>
                </c:pt>
                <c:pt idx="42">
                  <c:v>78</c:v>
                </c:pt>
                <c:pt idx="43">
                  <c:v>77</c:v>
                </c:pt>
                <c:pt idx="44">
                  <c:v>74</c:v>
                </c:pt>
                <c:pt idx="45">
                  <c:v>83</c:v>
                </c:pt>
                <c:pt idx="46">
                  <c:v>76</c:v>
                </c:pt>
                <c:pt idx="47">
                  <c:v>75</c:v>
                </c:pt>
                <c:pt idx="48">
                  <c:v>72</c:v>
                </c:pt>
                <c:pt idx="49">
                  <c:v>73</c:v>
                </c:pt>
                <c:pt idx="50">
                  <c:v>71</c:v>
                </c:pt>
                <c:pt idx="51">
                  <c:v>69</c:v>
                </c:pt>
                <c:pt idx="52">
                  <c:v>70</c:v>
                </c:pt>
                <c:pt idx="53">
                  <c:v>67</c:v>
                </c:pt>
                <c:pt idx="54">
                  <c:v>63</c:v>
                </c:pt>
                <c:pt idx="55">
                  <c:v>63</c:v>
                </c:pt>
                <c:pt idx="56">
                  <c:v>61</c:v>
                </c:pt>
                <c:pt idx="57">
                  <c:v>62</c:v>
                </c:pt>
                <c:pt idx="58">
                  <c:v>65</c:v>
                </c:pt>
                <c:pt idx="59">
                  <c:v>63</c:v>
                </c:pt>
                <c:pt idx="60">
                  <c:v>63</c:v>
                </c:pt>
                <c:pt idx="61">
                  <c:v>70</c:v>
                </c:pt>
                <c:pt idx="62">
                  <c:v>73</c:v>
                </c:pt>
                <c:pt idx="63">
                  <c:v>73</c:v>
                </c:pt>
                <c:pt idx="64">
                  <c:v>72</c:v>
                </c:pt>
                <c:pt idx="65">
                  <c:v>71</c:v>
                </c:pt>
                <c:pt idx="66">
                  <c:v>72</c:v>
                </c:pt>
                <c:pt idx="67">
                  <c:v>75</c:v>
                </c:pt>
                <c:pt idx="68">
                  <c:v>73</c:v>
                </c:pt>
                <c:pt idx="69">
                  <c:v>72</c:v>
                </c:pt>
                <c:pt idx="70">
                  <c:v>74</c:v>
                </c:pt>
                <c:pt idx="71">
                  <c:v>76</c:v>
                </c:pt>
                <c:pt idx="72">
                  <c:v>76</c:v>
                </c:pt>
                <c:pt idx="73">
                  <c:v>74</c:v>
                </c:pt>
                <c:pt idx="74">
                  <c:v>71</c:v>
                </c:pt>
                <c:pt idx="75">
                  <c:v>74</c:v>
                </c:pt>
                <c:pt idx="76">
                  <c:v>72</c:v>
                </c:pt>
                <c:pt idx="77">
                  <c:v>70</c:v>
                </c:pt>
                <c:pt idx="78">
                  <c:v>71</c:v>
                </c:pt>
                <c:pt idx="79">
                  <c:v>71</c:v>
                </c:pt>
                <c:pt idx="80">
                  <c:v>70</c:v>
                </c:pt>
                <c:pt idx="81">
                  <c:v>75</c:v>
                </c:pt>
                <c:pt idx="82">
                  <c:v>75</c:v>
                </c:pt>
                <c:pt idx="83">
                  <c:v>78</c:v>
                </c:pt>
                <c:pt idx="84">
                  <c:v>76</c:v>
                </c:pt>
                <c:pt idx="85">
                  <c:v>75</c:v>
                </c:pt>
                <c:pt idx="86">
                  <c:v>75</c:v>
                </c:pt>
                <c:pt idx="87">
                  <c:v>68</c:v>
                </c:pt>
                <c:pt idx="88">
                  <c:v>72</c:v>
                </c:pt>
                <c:pt idx="89">
                  <c:v>73</c:v>
                </c:pt>
                <c:pt idx="90">
                  <c:v>72</c:v>
                </c:pt>
                <c:pt idx="91">
                  <c:v>74</c:v>
                </c:pt>
                <c:pt idx="92">
                  <c:v>73</c:v>
                </c:pt>
                <c:pt idx="93">
                  <c:v>72</c:v>
                </c:pt>
                <c:pt idx="94">
                  <c:v>77</c:v>
                </c:pt>
                <c:pt idx="95">
                  <c:v>75</c:v>
                </c:pt>
                <c:pt idx="96">
                  <c:v>68</c:v>
                </c:pt>
                <c:pt idx="97">
                  <c:v>66</c:v>
                </c:pt>
                <c:pt idx="98">
                  <c:v>66</c:v>
                </c:pt>
                <c:pt idx="99">
                  <c:v>66</c:v>
                </c:pt>
                <c:pt idx="100">
                  <c:v>66</c:v>
                </c:pt>
                <c:pt idx="101">
                  <c:v>62</c:v>
                </c:pt>
                <c:pt idx="102">
                  <c:v>62</c:v>
                </c:pt>
                <c:pt idx="103">
                  <c:v>65</c:v>
                </c:pt>
                <c:pt idx="104">
                  <c:v>66</c:v>
                </c:pt>
                <c:pt idx="105">
                  <c:v>66</c:v>
                </c:pt>
                <c:pt idx="106">
                  <c:v>65</c:v>
                </c:pt>
                <c:pt idx="107">
                  <c:v>64</c:v>
                </c:pt>
                <c:pt idx="108">
                  <c:v>68</c:v>
                </c:pt>
                <c:pt idx="109">
                  <c:v>62</c:v>
                </c:pt>
                <c:pt idx="110">
                  <c:v>60</c:v>
                </c:pt>
                <c:pt idx="111">
                  <c:v>59</c:v>
                </c:pt>
                <c:pt idx="112">
                  <c:v>54</c:v>
                </c:pt>
                <c:pt idx="113">
                  <c:v>52</c:v>
                </c:pt>
                <c:pt idx="114">
                  <c:v>55</c:v>
                </c:pt>
                <c:pt idx="115">
                  <c:v>52</c:v>
                </c:pt>
                <c:pt idx="116">
                  <c:v>53</c:v>
                </c:pt>
                <c:pt idx="117">
                  <c:v>50</c:v>
                </c:pt>
                <c:pt idx="118">
                  <c:v>48</c:v>
                </c:pt>
                <c:pt idx="119">
                  <c:v>38</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8.8571428571428577</c:v>
                      </c:pt>
                      <c:pt idx="8" formatCode="0">
                        <c:v>18</c:v>
                      </c:pt>
                      <c:pt idx="9" formatCode="0">
                        <c:v>27</c:v>
                      </c:pt>
                      <c:pt idx="10" formatCode="0">
                        <c:v>36.571428571428569</c:v>
                      </c:pt>
                      <c:pt idx="11" formatCode="0">
                        <c:v>46</c:v>
                      </c:pt>
                      <c:pt idx="12" formatCode="0">
                        <c:v>55.714285714285715</c:v>
                      </c:pt>
                      <c:pt idx="13" formatCode="0">
                        <c:v>66.857142857142861</c:v>
                      </c:pt>
                      <c:pt idx="14" formatCode="0">
                        <c:v>68</c:v>
                      </c:pt>
                      <c:pt idx="15" formatCode="0">
                        <c:v>70.285714285714292</c:v>
                      </c:pt>
                      <c:pt idx="16" formatCode="0">
                        <c:v>73</c:v>
                      </c:pt>
                      <c:pt idx="17" formatCode="0">
                        <c:v>73.857142857142861</c:v>
                      </c:pt>
                      <c:pt idx="18" formatCode="0">
                        <c:v>74.857142857142861</c:v>
                      </c:pt>
                      <c:pt idx="19" formatCode="0">
                        <c:v>76.571428571428569</c:v>
                      </c:pt>
                      <c:pt idx="20" formatCode="0">
                        <c:v>75.571428571428569</c:v>
                      </c:pt>
                      <c:pt idx="21" formatCode="0">
                        <c:v>75.714285714285708</c:v>
                      </c:pt>
                      <c:pt idx="22" formatCode="0">
                        <c:v>73.285714285714292</c:v>
                      </c:pt>
                      <c:pt idx="23" formatCode="0">
                        <c:v>70.285714285714292</c:v>
                      </c:pt>
                      <c:pt idx="24" formatCode="0">
                        <c:v>69.428571428571431</c:v>
                      </c:pt>
                      <c:pt idx="25" formatCode="0">
                        <c:v>68.857142857142861</c:v>
                      </c:pt>
                      <c:pt idx="26" formatCode="0">
                        <c:v>66</c:v>
                      </c:pt>
                      <c:pt idx="27" formatCode="0">
                        <c:v>66.142857142857139</c:v>
                      </c:pt>
                      <c:pt idx="28" formatCode="0">
                        <c:v>66</c:v>
                      </c:pt>
                      <c:pt idx="29" formatCode="0">
                        <c:v>66.714285714285708</c:v>
                      </c:pt>
                      <c:pt idx="30" formatCode="0">
                        <c:v>67.714285714285708</c:v>
                      </c:pt>
                      <c:pt idx="31" formatCode="0">
                        <c:v>68</c:v>
                      </c:pt>
                      <c:pt idx="32" formatCode="0">
                        <c:v>67.857142857142861</c:v>
                      </c:pt>
                      <c:pt idx="33" formatCode="0">
                        <c:v>69.571428571428569</c:v>
                      </c:pt>
                      <c:pt idx="34" formatCode="0">
                        <c:v>67.857142857142861</c:v>
                      </c:pt>
                      <c:pt idx="35" formatCode="0">
                        <c:v>68.142857142857139</c:v>
                      </c:pt>
                      <c:pt idx="36" formatCode="0">
                        <c:v>69</c:v>
                      </c:pt>
                      <c:pt idx="37" formatCode="0">
                        <c:v>69.714285714285708</c:v>
                      </c:pt>
                      <c:pt idx="38" formatCode="0">
                        <c:v>69</c:v>
                      </c:pt>
                      <c:pt idx="39" formatCode="0">
                        <c:v>68.571428571428569</c:v>
                      </c:pt>
                      <c:pt idx="40" formatCode="0">
                        <c:v>68.571428571428569</c:v>
                      </c:pt>
                      <c:pt idx="41" formatCode="0">
                        <c:v>70.285714285714292</c:v>
                      </c:pt>
                      <c:pt idx="42" formatCode="0">
                        <c:v>70.428571428571431</c:v>
                      </c:pt>
                      <c:pt idx="43" formatCode="0">
                        <c:v>70</c:v>
                      </c:pt>
                      <c:pt idx="44" formatCode="0">
                        <c:v>70.428571428571431</c:v>
                      </c:pt>
                      <c:pt idx="45" formatCode="0">
                        <c:v>72.142857142857139</c:v>
                      </c:pt>
                      <c:pt idx="46" formatCode="0">
                        <c:v>74.714285714285708</c:v>
                      </c:pt>
                      <c:pt idx="47" formatCode="0">
                        <c:v>75.285714285714292</c:v>
                      </c:pt>
                      <c:pt idx="48" formatCode="0">
                        <c:v>76.142857142857139</c:v>
                      </c:pt>
                      <c:pt idx="49" formatCode="0">
                        <c:v>76.857142857142861</c:v>
                      </c:pt>
                      <c:pt idx="50" formatCode="0">
                        <c:v>77.714285714285708</c:v>
                      </c:pt>
                      <c:pt idx="51" formatCode="0">
                        <c:v>77.428571428571431</c:v>
                      </c:pt>
                      <c:pt idx="52" formatCode="0">
                        <c:v>78.428571428571431</c:v>
                      </c:pt>
                      <c:pt idx="53" formatCode="0">
                        <c:v>77.428571428571431</c:v>
                      </c:pt>
                      <c:pt idx="54" formatCode="0">
                        <c:v>77.285714285714292</c:v>
                      </c:pt>
                      <c:pt idx="55" formatCode="0">
                        <c:v>76.428571428571431</c:v>
                      </c:pt>
                      <c:pt idx="56" formatCode="0">
                        <c:v>75.714285714285708</c:v>
                      </c:pt>
                      <c:pt idx="57" formatCode="0">
                        <c:v>74.857142857142861</c:v>
                      </c:pt>
                      <c:pt idx="58" formatCode="0">
                        <c:v>74.142857142857139</c:v>
                      </c:pt>
                      <c:pt idx="59" formatCode="0">
                        <c:v>72.285714285714292</c:v>
                      </c:pt>
                      <c:pt idx="60" formatCode="0">
                        <c:v>71</c:v>
                      </c:pt>
                      <c:pt idx="61" formatCode="0">
                        <c:v>69.285714285714292</c:v>
                      </c:pt>
                      <c:pt idx="62" formatCode="0">
                        <c:v>68</c:v>
                      </c:pt>
                      <c:pt idx="63" formatCode="0">
                        <c:v>66.285714285714292</c:v>
                      </c:pt>
                      <c:pt idx="64" formatCode="0">
                        <c:v>65</c:v>
                      </c:pt>
                      <c:pt idx="65" formatCode="0">
                        <c:v>64.428571428571431</c:v>
                      </c:pt>
                      <c:pt idx="66" formatCode="0">
                        <c:v>63.428571428571431</c:v>
                      </c:pt>
                      <c:pt idx="67" formatCode="0">
                        <c:v>62.857142857142854</c:v>
                      </c:pt>
                      <c:pt idx="68" formatCode="0">
                        <c:v>63.857142857142854</c:v>
                      </c:pt>
                      <c:pt idx="69" formatCode="0">
                        <c:v>65.285714285714292</c:v>
                      </c:pt>
                      <c:pt idx="70" formatCode="0">
                        <c:v>67</c:v>
                      </c:pt>
                      <c:pt idx="71" formatCode="0">
                        <c:v>68.428571428571431</c:v>
                      </c:pt>
                      <c:pt idx="72" formatCode="0">
                        <c:v>69.285714285714292</c:v>
                      </c:pt>
                      <c:pt idx="73" formatCode="0">
                        <c:v>70.571428571428569</c:v>
                      </c:pt>
                      <c:pt idx="74" formatCode="0">
                        <c:v>72.285714285714292</c:v>
                      </c:pt>
                      <c:pt idx="75" formatCode="0">
                        <c:v>72.714285714285708</c:v>
                      </c:pt>
                      <c:pt idx="76" formatCode="0">
                        <c:v>72.571428571428569</c:v>
                      </c:pt>
                      <c:pt idx="77" formatCode="0">
                        <c:v>72.714285714285708</c:v>
                      </c:pt>
                      <c:pt idx="78" formatCode="0">
                        <c:v>73.285714285714292</c:v>
                      </c:pt>
                      <c:pt idx="79" formatCode="0">
                        <c:v>74</c:v>
                      </c:pt>
                      <c:pt idx="80" formatCode="0">
                        <c:v>74.285714285714292</c:v>
                      </c:pt>
                      <c:pt idx="81" formatCode="0">
                        <c:v>73.714285714285708</c:v>
                      </c:pt>
                      <c:pt idx="82" formatCode="0">
                        <c:v>73.857142857142861</c:v>
                      </c:pt>
                      <c:pt idx="83" formatCode="0">
                        <c:v>73.857142857142861</c:v>
                      </c:pt>
                      <c:pt idx="84" formatCode="0">
                        <c:v>73.285714285714292</c:v>
                      </c:pt>
                      <c:pt idx="85" formatCode="0">
                        <c:v>72.571428571428569</c:v>
                      </c:pt>
                      <c:pt idx="86" formatCode="0">
                        <c:v>71.857142857142861</c:v>
                      </c:pt>
                      <c:pt idx="87" formatCode="0">
                        <c:v>71.285714285714292</c:v>
                      </c:pt>
                      <c:pt idx="88" formatCode="0">
                        <c:v>71.857142857142861</c:v>
                      </c:pt>
                      <c:pt idx="89" formatCode="0">
                        <c:v>72</c:v>
                      </c:pt>
                      <c:pt idx="90" formatCode="0">
                        <c:v>72.857142857142861</c:v>
                      </c:pt>
                      <c:pt idx="91" formatCode="0">
                        <c:v>73.714285714285708</c:v>
                      </c:pt>
                      <c:pt idx="92" formatCode="0">
                        <c:v>74.285714285714292</c:v>
                      </c:pt>
                      <c:pt idx="93" formatCode="0">
                        <c:v>74.857142857142861</c:v>
                      </c:pt>
                      <c:pt idx="94" formatCode="0">
                        <c:v>74.571428571428569</c:v>
                      </c:pt>
                      <c:pt idx="95" formatCode="0">
                        <c:v>74.142857142857139</c:v>
                      </c:pt>
                      <c:pt idx="96" formatCode="0">
                        <c:v>73.857142857142861</c:v>
                      </c:pt>
                      <c:pt idx="97" formatCode="0">
                        <c:v>73</c:v>
                      </c:pt>
                      <c:pt idx="98" formatCode="0">
                        <c:v>72.714285714285708</c:v>
                      </c:pt>
                      <c:pt idx="99" formatCode="0">
                        <c:v>72.428571428571431</c:v>
                      </c:pt>
                      <c:pt idx="100" formatCode="0">
                        <c:v>72</c:v>
                      </c:pt>
                      <c:pt idx="101" formatCode="0">
                        <c:v>73.285714285714292</c:v>
                      </c:pt>
                      <c:pt idx="102" formatCode="0">
                        <c:v>73.714285714285708</c:v>
                      </c:pt>
                      <c:pt idx="103" formatCode="0">
                        <c:v>73</c:v>
                      </c:pt>
                      <c:pt idx="104" formatCode="0">
                        <c:v>72.142857142857139</c:v>
                      </c:pt>
                      <c:pt idx="105" formatCode="0">
                        <c:v>71</c:v>
                      </c:pt>
                      <c:pt idx="106" formatCode="0">
                        <c:v>70</c:v>
                      </c:pt>
                      <c:pt idx="107" formatCode="0">
                        <c:v>69.142857142857139</c:v>
                      </c:pt>
                      <c:pt idx="108" formatCode="0">
                        <c:v>67</c:v>
                      </c:pt>
                      <c:pt idx="109" formatCode="0">
                        <c:v>65.142857142857139</c:v>
                      </c:pt>
                      <c:pt idx="110" formatCode="0">
                        <c:v>64.714285714285708</c:v>
                      </c:pt>
                      <c:pt idx="111" formatCode="0">
                        <c:v>64.714285714285708</c:v>
                      </c:pt>
                      <c:pt idx="112" formatCode="0">
                        <c:v>64.714285714285708</c:v>
                      </c:pt>
                      <c:pt idx="113" formatCode="0">
                        <c:v>64.571428571428569</c:v>
                      </c:pt>
                      <c:pt idx="114" formatCode="0">
                        <c:v>64.285714285714292</c:v>
                      </c:pt>
                      <c:pt idx="115" formatCode="0">
                        <c:v>65.142857142857139</c:v>
                      </c:pt>
                      <c:pt idx="116" formatCode="0">
                        <c:v>65.142857142857139</c:v>
                      </c:pt>
                      <c:pt idx="117" formatCode="0">
                        <c:v>64.428571428571431</c:v>
                      </c:pt>
                      <c:pt idx="118" formatCode="0">
                        <c:v>63.428571428571431</c:v>
                      </c:pt>
                      <c:pt idx="119" formatCode="0">
                        <c:v>61.714285714285715</c:v>
                      </c:pt>
                      <c:pt idx="120" formatCode="0">
                        <c:v>59.857142857142854</c:v>
                      </c:pt>
                      <c:pt idx="121" formatCode="0">
                        <c:v>58.571428571428569</c:v>
                      </c:pt>
                      <c:pt idx="122" formatCode="0">
                        <c:v>56.285714285714285</c:v>
                      </c:pt>
                      <c:pt idx="123" formatCode="0">
                        <c:v>55</c:v>
                      </c:pt>
                      <c:pt idx="124" formatCode="0">
                        <c:v>53.571428571428569</c:v>
                      </c:pt>
                      <c:pt idx="125" formatCode="0">
                        <c:v>52</c:v>
                      </c:pt>
                      <c:pt idx="126" formatCode="0">
                        <c:v>49.714285714285715</c:v>
                      </c:pt>
                      <c:pt idx="127" formatCode="0">
                        <c:v>47.285714285714285</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8.8571428571428577</c:v>
                </c:pt>
                <c:pt idx="8" formatCode="0">
                  <c:v>18</c:v>
                </c:pt>
                <c:pt idx="9" formatCode="0">
                  <c:v>27</c:v>
                </c:pt>
                <c:pt idx="10" formatCode="0">
                  <c:v>36.571428571428569</c:v>
                </c:pt>
                <c:pt idx="11" formatCode="0">
                  <c:v>46</c:v>
                </c:pt>
                <c:pt idx="12" formatCode="0">
                  <c:v>55.714285714285715</c:v>
                </c:pt>
                <c:pt idx="13" formatCode="0">
                  <c:v>66.857142857142861</c:v>
                </c:pt>
                <c:pt idx="14" formatCode="0">
                  <c:v>68</c:v>
                </c:pt>
                <c:pt idx="15" formatCode="0">
                  <c:v>70.285714285714292</c:v>
                </c:pt>
                <c:pt idx="16" formatCode="0">
                  <c:v>73</c:v>
                </c:pt>
                <c:pt idx="17" formatCode="0">
                  <c:v>73.857142857142861</c:v>
                </c:pt>
                <c:pt idx="18" formatCode="0">
                  <c:v>74.857142857142861</c:v>
                </c:pt>
                <c:pt idx="19" formatCode="0">
                  <c:v>76.571428571428569</c:v>
                </c:pt>
                <c:pt idx="20" formatCode="0">
                  <c:v>75.571428571428569</c:v>
                </c:pt>
                <c:pt idx="21" formatCode="0">
                  <c:v>75.714285714285708</c:v>
                </c:pt>
                <c:pt idx="22" formatCode="0">
                  <c:v>73.285714285714292</c:v>
                </c:pt>
                <c:pt idx="23" formatCode="0">
                  <c:v>70.285714285714292</c:v>
                </c:pt>
                <c:pt idx="24" formatCode="0">
                  <c:v>69.428571428571431</c:v>
                </c:pt>
                <c:pt idx="25" formatCode="0">
                  <c:v>68.857142857142861</c:v>
                </c:pt>
                <c:pt idx="26" formatCode="0">
                  <c:v>66</c:v>
                </c:pt>
                <c:pt idx="27" formatCode="0">
                  <c:v>66.142857142857139</c:v>
                </c:pt>
                <c:pt idx="28" formatCode="0">
                  <c:v>66</c:v>
                </c:pt>
                <c:pt idx="29" formatCode="0">
                  <c:v>66.714285714285708</c:v>
                </c:pt>
                <c:pt idx="30" formatCode="0">
                  <c:v>67.714285714285708</c:v>
                </c:pt>
                <c:pt idx="31" formatCode="0">
                  <c:v>68</c:v>
                </c:pt>
                <c:pt idx="32" formatCode="0">
                  <c:v>67.857142857142861</c:v>
                </c:pt>
                <c:pt idx="33" formatCode="0">
                  <c:v>69.571428571428569</c:v>
                </c:pt>
                <c:pt idx="34" formatCode="0">
                  <c:v>67.857142857142861</c:v>
                </c:pt>
                <c:pt idx="35" formatCode="0">
                  <c:v>68.142857142857139</c:v>
                </c:pt>
                <c:pt idx="36" formatCode="0">
                  <c:v>69</c:v>
                </c:pt>
                <c:pt idx="37" formatCode="0">
                  <c:v>69.714285714285708</c:v>
                </c:pt>
                <c:pt idx="38" formatCode="0">
                  <c:v>69</c:v>
                </c:pt>
                <c:pt idx="39" formatCode="0">
                  <c:v>68.571428571428569</c:v>
                </c:pt>
                <c:pt idx="40" formatCode="0">
                  <c:v>68.571428571428569</c:v>
                </c:pt>
                <c:pt idx="41" formatCode="0">
                  <c:v>70.285714285714292</c:v>
                </c:pt>
                <c:pt idx="42" formatCode="0">
                  <c:v>70.428571428571431</c:v>
                </c:pt>
                <c:pt idx="43" formatCode="0">
                  <c:v>70</c:v>
                </c:pt>
                <c:pt idx="44" formatCode="0">
                  <c:v>70.428571428571431</c:v>
                </c:pt>
                <c:pt idx="45" formatCode="0">
                  <c:v>72.142857142857139</c:v>
                </c:pt>
                <c:pt idx="46" formatCode="0">
                  <c:v>74.714285714285708</c:v>
                </c:pt>
                <c:pt idx="47" formatCode="0">
                  <c:v>75.285714285714292</c:v>
                </c:pt>
                <c:pt idx="48" formatCode="0">
                  <c:v>76.142857142857139</c:v>
                </c:pt>
                <c:pt idx="49" formatCode="0">
                  <c:v>76.857142857142861</c:v>
                </c:pt>
                <c:pt idx="50" formatCode="0">
                  <c:v>77.714285714285708</c:v>
                </c:pt>
                <c:pt idx="51" formatCode="0">
                  <c:v>77.428571428571431</c:v>
                </c:pt>
                <c:pt idx="52" formatCode="0">
                  <c:v>78.428571428571431</c:v>
                </c:pt>
                <c:pt idx="53" formatCode="0">
                  <c:v>77.428571428571431</c:v>
                </c:pt>
                <c:pt idx="54" formatCode="0">
                  <c:v>77.285714285714292</c:v>
                </c:pt>
                <c:pt idx="55" formatCode="0">
                  <c:v>76.428571428571431</c:v>
                </c:pt>
                <c:pt idx="56" formatCode="0">
                  <c:v>75.714285714285708</c:v>
                </c:pt>
                <c:pt idx="57" formatCode="0">
                  <c:v>74.857142857142861</c:v>
                </c:pt>
                <c:pt idx="58" formatCode="0">
                  <c:v>74.142857142857139</c:v>
                </c:pt>
                <c:pt idx="59" formatCode="0">
                  <c:v>72.285714285714292</c:v>
                </c:pt>
                <c:pt idx="60" formatCode="0">
                  <c:v>71</c:v>
                </c:pt>
                <c:pt idx="61" formatCode="0">
                  <c:v>69.285714285714292</c:v>
                </c:pt>
                <c:pt idx="62" formatCode="0">
                  <c:v>68</c:v>
                </c:pt>
                <c:pt idx="63" formatCode="0">
                  <c:v>66.285714285714292</c:v>
                </c:pt>
                <c:pt idx="64" formatCode="0">
                  <c:v>65</c:v>
                </c:pt>
                <c:pt idx="65" formatCode="0">
                  <c:v>64.428571428571431</c:v>
                </c:pt>
                <c:pt idx="66" formatCode="0">
                  <c:v>63.428571428571431</c:v>
                </c:pt>
                <c:pt idx="67" formatCode="0">
                  <c:v>62.857142857142854</c:v>
                </c:pt>
                <c:pt idx="68" formatCode="0">
                  <c:v>63.857142857142854</c:v>
                </c:pt>
                <c:pt idx="69" formatCode="0">
                  <c:v>65.285714285714292</c:v>
                </c:pt>
                <c:pt idx="70" formatCode="0">
                  <c:v>67</c:v>
                </c:pt>
                <c:pt idx="71" formatCode="0">
                  <c:v>68.428571428571431</c:v>
                </c:pt>
                <c:pt idx="72" formatCode="0">
                  <c:v>69.285714285714292</c:v>
                </c:pt>
                <c:pt idx="73" formatCode="0">
                  <c:v>70.571428571428569</c:v>
                </c:pt>
                <c:pt idx="74" formatCode="0">
                  <c:v>72.285714285714292</c:v>
                </c:pt>
                <c:pt idx="75" formatCode="0">
                  <c:v>72.714285714285708</c:v>
                </c:pt>
                <c:pt idx="76" formatCode="0">
                  <c:v>72.571428571428569</c:v>
                </c:pt>
                <c:pt idx="77" formatCode="0">
                  <c:v>72.714285714285708</c:v>
                </c:pt>
                <c:pt idx="78" formatCode="0">
                  <c:v>73.285714285714292</c:v>
                </c:pt>
                <c:pt idx="79" formatCode="0">
                  <c:v>74</c:v>
                </c:pt>
                <c:pt idx="80" formatCode="0">
                  <c:v>74.285714285714292</c:v>
                </c:pt>
                <c:pt idx="81" formatCode="0">
                  <c:v>73.714285714285708</c:v>
                </c:pt>
                <c:pt idx="82" formatCode="0">
                  <c:v>73.857142857142861</c:v>
                </c:pt>
                <c:pt idx="83" formatCode="0">
                  <c:v>73.857142857142861</c:v>
                </c:pt>
                <c:pt idx="84" formatCode="0">
                  <c:v>73.285714285714292</c:v>
                </c:pt>
                <c:pt idx="85" formatCode="0">
                  <c:v>72.571428571428569</c:v>
                </c:pt>
                <c:pt idx="86" formatCode="0">
                  <c:v>71.857142857142861</c:v>
                </c:pt>
                <c:pt idx="87" formatCode="0">
                  <c:v>71.285714285714292</c:v>
                </c:pt>
                <c:pt idx="88" formatCode="0">
                  <c:v>71.857142857142861</c:v>
                </c:pt>
                <c:pt idx="89" formatCode="0">
                  <c:v>72</c:v>
                </c:pt>
                <c:pt idx="90" formatCode="0">
                  <c:v>72.857142857142861</c:v>
                </c:pt>
                <c:pt idx="91" formatCode="0">
                  <c:v>73.714285714285708</c:v>
                </c:pt>
                <c:pt idx="92" formatCode="0">
                  <c:v>74.285714285714292</c:v>
                </c:pt>
                <c:pt idx="93" formatCode="0">
                  <c:v>74.857142857142861</c:v>
                </c:pt>
                <c:pt idx="94" formatCode="0">
                  <c:v>74.571428571428569</c:v>
                </c:pt>
                <c:pt idx="95" formatCode="0">
                  <c:v>74.142857142857139</c:v>
                </c:pt>
                <c:pt idx="96" formatCode="0">
                  <c:v>73.857142857142861</c:v>
                </c:pt>
                <c:pt idx="97" formatCode="0">
                  <c:v>73</c:v>
                </c:pt>
                <c:pt idx="98" formatCode="0">
                  <c:v>72.714285714285708</c:v>
                </c:pt>
                <c:pt idx="99" formatCode="0">
                  <c:v>72.428571428571431</c:v>
                </c:pt>
                <c:pt idx="100" formatCode="0">
                  <c:v>72</c:v>
                </c:pt>
                <c:pt idx="101" formatCode="0">
                  <c:v>73.285714285714292</c:v>
                </c:pt>
                <c:pt idx="102" formatCode="0">
                  <c:v>73.714285714285708</c:v>
                </c:pt>
                <c:pt idx="103" formatCode="0">
                  <c:v>73</c:v>
                </c:pt>
                <c:pt idx="104" formatCode="0">
                  <c:v>72.142857142857139</c:v>
                </c:pt>
                <c:pt idx="105" formatCode="0">
                  <c:v>71</c:v>
                </c:pt>
                <c:pt idx="106" formatCode="0">
                  <c:v>70</c:v>
                </c:pt>
                <c:pt idx="107" formatCode="0">
                  <c:v>69.142857142857139</c:v>
                </c:pt>
                <c:pt idx="108" formatCode="0">
                  <c:v>67</c:v>
                </c:pt>
                <c:pt idx="109" formatCode="0">
                  <c:v>65.142857142857139</c:v>
                </c:pt>
                <c:pt idx="110" formatCode="0">
                  <c:v>64.714285714285708</c:v>
                </c:pt>
                <c:pt idx="111" formatCode="0">
                  <c:v>64.714285714285708</c:v>
                </c:pt>
                <c:pt idx="112" formatCode="0">
                  <c:v>64.714285714285708</c:v>
                </c:pt>
                <c:pt idx="113" formatCode="0">
                  <c:v>64.571428571428569</c:v>
                </c:pt>
                <c:pt idx="114" formatCode="0">
                  <c:v>64.285714285714292</c:v>
                </c:pt>
                <c:pt idx="115" formatCode="0">
                  <c:v>65.142857142857139</c:v>
                </c:pt>
                <c:pt idx="116" formatCode="0">
                  <c:v>65.142857142857139</c:v>
                </c:pt>
                <c:pt idx="117" formatCode="0">
                  <c:v>64.428571428571431</c:v>
                </c:pt>
                <c:pt idx="118" formatCode="0">
                  <c:v>63.428571428571431</c:v>
                </c:pt>
                <c:pt idx="119" formatCode="0">
                  <c:v>61.714285714285715</c:v>
                </c:pt>
                <c:pt idx="120" formatCode="0">
                  <c:v>59.857142857142854</c:v>
                </c:pt>
                <c:pt idx="121" formatCode="0">
                  <c:v>58.571428571428569</c:v>
                </c:pt>
                <c:pt idx="122" formatCode="0">
                  <c:v>56.285714285714285</c:v>
                </c:pt>
                <c:pt idx="123" formatCode="0">
                  <c:v>55</c:v>
                </c:pt>
                <c:pt idx="124" formatCode="0">
                  <c:v>53.571428571428569</c:v>
                </c:pt>
                <c:pt idx="125" formatCode="0">
                  <c:v>52</c:v>
                </c:pt>
                <c:pt idx="126" formatCode="0">
                  <c:v>49.714285714285715</c:v>
                </c:pt>
                <c:pt idx="127" formatCode="0">
                  <c:v>47.285714285714285</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32.205714285714286</c:v>
                </c:pt>
                <c:pt idx="7" formatCode="0">
                  <c:v>35.678571428571438</c:v>
                </c:pt>
                <c:pt idx="8" formatCode="0">
                  <c:v>38.260000000000005</c:v>
                </c:pt>
                <c:pt idx="9" formatCode="0">
                  <c:v>39.118571428571428</c:v>
                </c:pt>
                <c:pt idx="10" formatCode="0">
                  <c:v>36.308571428571433</c:v>
                </c:pt>
                <c:pt idx="11" formatCode="0">
                  <c:v>31.012857142857147</c:v>
                </c:pt>
                <c:pt idx="12" formatCode="0">
                  <c:v>23.988571428571429</c:v>
                </c:pt>
                <c:pt idx="13" formatCode="0">
                  <c:v>16.964285714285715</c:v>
                </c:pt>
                <c:pt idx="14" formatCode="0">
                  <c:v>11.715714285714284</c:v>
                </c:pt>
                <c:pt idx="15" formatCode="0">
                  <c:v>6.9128571428571428</c:v>
                </c:pt>
                <c:pt idx="16" formatCode="0">
                  <c:v>2.9714285714285715</c:v>
                </c:pt>
                <c:pt idx="17" formatCode="0">
                  <c:v>0.86428571428571421</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pt idx="27" formatCode="0">
                  <c:v>0</c:v>
                </c:pt>
                <c:pt idx="28" formatCode="0">
                  <c:v>0</c:v>
                </c:pt>
                <c:pt idx="29" formatCode="0">
                  <c:v>0</c:v>
                </c:pt>
                <c:pt idx="30" formatCode="0">
                  <c:v>0</c:v>
                </c:pt>
                <c:pt idx="31" formatCode="0">
                  <c:v>0</c:v>
                </c:pt>
                <c:pt idx="32" formatCode="0">
                  <c:v>0</c:v>
                </c:pt>
                <c:pt idx="33" formatCode="0">
                  <c:v>0</c:v>
                </c:pt>
                <c:pt idx="34" formatCode="0">
                  <c:v>0</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49.17</c:v>
                      </c:pt>
                      <c:pt idx="7">
                        <c:v>36.74</c:v>
                      </c:pt>
                      <c:pt idx="8">
                        <c:v>33.619999999999997</c:v>
                      </c:pt>
                      <c:pt idx="9">
                        <c:v>27.59</c:v>
                      </c:pt>
                      <c:pt idx="10">
                        <c:v>14.75</c:v>
                      </c:pt>
                      <c:pt idx="11">
                        <c:v>6.05</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62</c:v>
                      </c:pt>
                      <c:pt idx="1">
                        <c:v>64</c:v>
                      </c:pt>
                      <c:pt idx="2">
                        <c:v>63</c:v>
                      </c:pt>
                      <c:pt idx="3">
                        <c:v>67</c:v>
                      </c:pt>
                      <c:pt idx="4">
                        <c:v>66</c:v>
                      </c:pt>
                      <c:pt idx="5">
                        <c:v>68</c:v>
                      </c:pt>
                      <c:pt idx="6">
                        <c:v>78</c:v>
                      </c:pt>
                      <c:pt idx="7">
                        <c:v>70</c:v>
                      </c:pt>
                      <c:pt idx="8">
                        <c:v>80</c:v>
                      </c:pt>
                      <c:pt idx="9">
                        <c:v>82</c:v>
                      </c:pt>
                      <c:pt idx="10">
                        <c:v>73</c:v>
                      </c:pt>
                      <c:pt idx="11">
                        <c:v>73</c:v>
                      </c:pt>
                      <c:pt idx="12">
                        <c:v>80</c:v>
                      </c:pt>
                      <c:pt idx="13">
                        <c:v>71</c:v>
                      </c:pt>
                      <c:pt idx="14">
                        <c:v>71</c:v>
                      </c:pt>
                      <c:pt idx="15">
                        <c:v>63</c:v>
                      </c:pt>
                      <c:pt idx="16">
                        <c:v>61</c:v>
                      </c:pt>
                      <c:pt idx="17">
                        <c:v>67</c:v>
                      </c:pt>
                      <c:pt idx="18">
                        <c:v>69</c:v>
                      </c:pt>
                      <c:pt idx="19">
                        <c:v>60</c:v>
                      </c:pt>
                      <c:pt idx="20">
                        <c:v>72</c:v>
                      </c:pt>
                      <c:pt idx="21">
                        <c:v>70</c:v>
                      </c:pt>
                      <c:pt idx="22">
                        <c:v>68</c:v>
                      </c:pt>
                      <c:pt idx="23">
                        <c:v>68</c:v>
                      </c:pt>
                      <c:pt idx="24">
                        <c:v>69</c:v>
                      </c:pt>
                      <c:pt idx="25">
                        <c:v>68</c:v>
                      </c:pt>
                      <c:pt idx="26">
                        <c:v>72</c:v>
                      </c:pt>
                      <c:pt idx="27">
                        <c:v>60</c:v>
                      </c:pt>
                      <c:pt idx="28">
                        <c:v>72</c:v>
                      </c:pt>
                      <c:pt idx="29">
                        <c:v>74</c:v>
                      </c:pt>
                      <c:pt idx="30">
                        <c:v>73</c:v>
                      </c:pt>
                      <c:pt idx="31">
                        <c:v>64</c:v>
                      </c:pt>
                      <c:pt idx="32">
                        <c:v>65</c:v>
                      </c:pt>
                      <c:pt idx="33">
                        <c:v>72</c:v>
                      </c:pt>
                      <c:pt idx="34">
                        <c:v>72</c:v>
                      </c:pt>
                      <c:pt idx="35">
                        <c:v>73</c:v>
                      </c:pt>
                      <c:pt idx="36">
                        <c:v>71</c:v>
                      </c:pt>
                      <c:pt idx="37">
                        <c:v>76</c:v>
                      </c:pt>
                      <c:pt idx="38">
                        <c:v>76</c:v>
                      </c:pt>
                      <c:pt idx="39">
                        <c:v>83</c:v>
                      </c:pt>
                      <c:pt idx="40">
                        <c:v>76</c:v>
                      </c:pt>
                      <c:pt idx="41">
                        <c:v>78</c:v>
                      </c:pt>
                      <c:pt idx="42">
                        <c:v>78</c:v>
                      </c:pt>
                      <c:pt idx="43">
                        <c:v>77</c:v>
                      </c:pt>
                      <c:pt idx="44">
                        <c:v>74</c:v>
                      </c:pt>
                      <c:pt idx="45">
                        <c:v>83</c:v>
                      </c:pt>
                      <c:pt idx="46">
                        <c:v>76</c:v>
                      </c:pt>
                      <c:pt idx="47">
                        <c:v>75</c:v>
                      </c:pt>
                      <c:pt idx="48">
                        <c:v>72</c:v>
                      </c:pt>
                      <c:pt idx="49">
                        <c:v>73</c:v>
                      </c:pt>
                      <c:pt idx="50">
                        <c:v>71</c:v>
                      </c:pt>
                      <c:pt idx="51">
                        <c:v>69</c:v>
                      </c:pt>
                      <c:pt idx="52">
                        <c:v>70</c:v>
                      </c:pt>
                      <c:pt idx="53">
                        <c:v>67</c:v>
                      </c:pt>
                      <c:pt idx="54">
                        <c:v>63</c:v>
                      </c:pt>
                      <c:pt idx="55">
                        <c:v>63</c:v>
                      </c:pt>
                      <c:pt idx="56">
                        <c:v>61</c:v>
                      </c:pt>
                      <c:pt idx="57">
                        <c:v>62</c:v>
                      </c:pt>
                      <c:pt idx="58">
                        <c:v>65</c:v>
                      </c:pt>
                      <c:pt idx="59">
                        <c:v>63</c:v>
                      </c:pt>
                      <c:pt idx="60">
                        <c:v>63</c:v>
                      </c:pt>
                      <c:pt idx="61">
                        <c:v>70</c:v>
                      </c:pt>
                      <c:pt idx="62">
                        <c:v>73</c:v>
                      </c:pt>
                      <c:pt idx="63">
                        <c:v>73</c:v>
                      </c:pt>
                      <c:pt idx="64">
                        <c:v>72</c:v>
                      </c:pt>
                      <c:pt idx="65">
                        <c:v>71</c:v>
                      </c:pt>
                      <c:pt idx="66">
                        <c:v>72</c:v>
                      </c:pt>
                      <c:pt idx="67">
                        <c:v>75</c:v>
                      </c:pt>
                      <c:pt idx="68">
                        <c:v>73</c:v>
                      </c:pt>
                      <c:pt idx="69">
                        <c:v>72</c:v>
                      </c:pt>
                      <c:pt idx="70">
                        <c:v>74</c:v>
                      </c:pt>
                      <c:pt idx="71">
                        <c:v>76</c:v>
                      </c:pt>
                      <c:pt idx="72">
                        <c:v>76</c:v>
                      </c:pt>
                      <c:pt idx="73">
                        <c:v>74</c:v>
                      </c:pt>
                      <c:pt idx="74">
                        <c:v>71</c:v>
                      </c:pt>
                      <c:pt idx="75">
                        <c:v>74</c:v>
                      </c:pt>
                      <c:pt idx="76">
                        <c:v>72</c:v>
                      </c:pt>
                      <c:pt idx="77">
                        <c:v>70</c:v>
                      </c:pt>
                      <c:pt idx="78">
                        <c:v>71</c:v>
                      </c:pt>
                      <c:pt idx="79">
                        <c:v>71</c:v>
                      </c:pt>
                      <c:pt idx="80">
                        <c:v>70</c:v>
                      </c:pt>
                      <c:pt idx="81">
                        <c:v>75</c:v>
                      </c:pt>
                      <c:pt idx="82">
                        <c:v>75</c:v>
                      </c:pt>
                      <c:pt idx="83">
                        <c:v>78</c:v>
                      </c:pt>
                      <c:pt idx="84">
                        <c:v>76</c:v>
                      </c:pt>
                      <c:pt idx="85">
                        <c:v>75</c:v>
                      </c:pt>
                      <c:pt idx="86">
                        <c:v>75</c:v>
                      </c:pt>
                      <c:pt idx="87">
                        <c:v>68</c:v>
                      </c:pt>
                      <c:pt idx="88">
                        <c:v>72</c:v>
                      </c:pt>
                      <c:pt idx="89">
                        <c:v>73</c:v>
                      </c:pt>
                      <c:pt idx="90">
                        <c:v>72</c:v>
                      </c:pt>
                      <c:pt idx="91">
                        <c:v>74</c:v>
                      </c:pt>
                      <c:pt idx="92">
                        <c:v>73</c:v>
                      </c:pt>
                      <c:pt idx="93">
                        <c:v>72</c:v>
                      </c:pt>
                      <c:pt idx="94">
                        <c:v>77</c:v>
                      </c:pt>
                      <c:pt idx="95">
                        <c:v>75</c:v>
                      </c:pt>
                      <c:pt idx="96">
                        <c:v>68</c:v>
                      </c:pt>
                      <c:pt idx="97">
                        <c:v>66</c:v>
                      </c:pt>
                      <c:pt idx="98">
                        <c:v>66</c:v>
                      </c:pt>
                      <c:pt idx="99">
                        <c:v>66</c:v>
                      </c:pt>
                      <c:pt idx="100">
                        <c:v>66</c:v>
                      </c:pt>
                      <c:pt idx="101">
                        <c:v>62</c:v>
                      </c:pt>
                      <c:pt idx="102">
                        <c:v>62</c:v>
                      </c:pt>
                      <c:pt idx="103">
                        <c:v>65</c:v>
                      </c:pt>
                      <c:pt idx="104">
                        <c:v>66</c:v>
                      </c:pt>
                      <c:pt idx="105">
                        <c:v>66</c:v>
                      </c:pt>
                      <c:pt idx="106">
                        <c:v>65</c:v>
                      </c:pt>
                      <c:pt idx="107">
                        <c:v>64</c:v>
                      </c:pt>
                      <c:pt idx="108">
                        <c:v>68</c:v>
                      </c:pt>
                      <c:pt idx="109">
                        <c:v>62</c:v>
                      </c:pt>
                      <c:pt idx="110">
                        <c:v>60</c:v>
                      </c:pt>
                      <c:pt idx="111">
                        <c:v>59</c:v>
                      </c:pt>
                      <c:pt idx="112">
                        <c:v>54</c:v>
                      </c:pt>
                      <c:pt idx="113">
                        <c:v>52</c:v>
                      </c:pt>
                      <c:pt idx="114">
                        <c:v>55</c:v>
                      </c:pt>
                      <c:pt idx="115">
                        <c:v>52</c:v>
                      </c:pt>
                      <c:pt idx="116">
                        <c:v>53</c:v>
                      </c:pt>
                      <c:pt idx="117">
                        <c:v>50</c:v>
                      </c:pt>
                      <c:pt idx="118">
                        <c:v>48</c:v>
                      </c:pt>
                      <c:pt idx="119">
                        <c:v>38</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5" t="s">
        <v>1</v>
      </c>
      <c r="D1" s="876"/>
      <c r="E1" s="877"/>
      <c r="F1" s="3" t="s">
        <v>382</v>
      </c>
      <c r="G1" s="878" t="s">
        <v>460</v>
      </c>
      <c r="H1" s="878"/>
      <c r="I1" s="23" t="s">
        <v>2</v>
      </c>
      <c r="J1" s="878" t="s">
        <v>458</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3" t="s">
        <v>5</v>
      </c>
      <c r="D2" s="873"/>
      <c r="E2" s="880"/>
      <c r="F2" s="7" t="s">
        <v>33</v>
      </c>
      <c r="G2" s="878" t="s">
        <v>459</v>
      </c>
      <c r="H2" s="878"/>
      <c r="I2" s="6"/>
      <c r="J2" s="4"/>
      <c r="L2" s="873"/>
      <c r="M2" s="873"/>
      <c r="N2" s="880"/>
      <c r="O2" s="16"/>
      <c r="P2" s="8"/>
      <c r="Q2" s="9"/>
      <c r="R2" s="4"/>
      <c r="S2" s="4"/>
      <c r="T2" s="4"/>
      <c r="U2" s="4"/>
      <c r="V2" s="4"/>
      <c r="W2" s="4"/>
      <c r="X2" s="4"/>
      <c r="Y2" s="4"/>
      <c r="Z2" s="4"/>
      <c r="AA2" s="4"/>
    </row>
    <row r="3" spans="1:27" ht="15.75" customHeight="1" x14ac:dyDescent="0.25">
      <c r="A3" s="10" t="s">
        <v>6</v>
      </c>
      <c r="B3" s="11">
        <v>45963</v>
      </c>
      <c r="C3" s="884" t="s">
        <v>7</v>
      </c>
      <c r="D3" s="881"/>
      <c r="E3" s="882"/>
      <c r="F3" s="7" t="s">
        <v>34</v>
      </c>
      <c r="G3" s="878" t="s">
        <v>456</v>
      </c>
      <c r="H3" s="878"/>
      <c r="I3" s="6"/>
      <c r="J3" s="4"/>
      <c r="L3" s="873"/>
      <c r="M3" s="873"/>
      <c r="N3" s="880"/>
      <c r="O3" s="16"/>
      <c r="P3" s="6"/>
      <c r="Q3" s="4"/>
      <c r="R3" s="4"/>
      <c r="S3" s="4"/>
      <c r="T3" s="4"/>
      <c r="U3" s="4"/>
      <c r="V3" s="4"/>
      <c r="W3" s="4"/>
      <c r="X3" s="4"/>
      <c r="Y3" s="4"/>
      <c r="Z3" s="4"/>
      <c r="AA3" s="4"/>
    </row>
    <row r="4" spans="1:27" ht="15.75" customHeight="1" x14ac:dyDescent="0.25">
      <c r="A4" s="16"/>
      <c r="B4" s="6"/>
      <c r="C4" s="6"/>
      <c r="D4" s="6"/>
      <c r="E4" s="4"/>
      <c r="F4" s="12" t="s">
        <v>383</v>
      </c>
      <c r="G4" s="871" t="s">
        <v>457</v>
      </c>
      <c r="H4" s="871"/>
      <c r="I4" s="13"/>
      <c r="J4" s="850"/>
      <c r="K4" s="851"/>
      <c r="L4" s="881"/>
      <c r="M4" s="881"/>
      <c r="N4" s="882"/>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17" activePane="bottomLeft" state="frozen"/>
      <selection pane="bottomLeft" activeCell="F22" sqref="F22"/>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75" t="s">
        <v>1</v>
      </c>
      <c r="D1" s="876"/>
      <c r="E1" s="877"/>
      <c r="F1" s="3" t="s">
        <v>382</v>
      </c>
      <c r="G1" s="878" t="s">
        <v>467</v>
      </c>
      <c r="H1" s="878"/>
      <c r="I1" s="23" t="s">
        <v>2</v>
      </c>
      <c r="J1" s="878" t="s">
        <v>469</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83" t="s">
        <v>5</v>
      </c>
      <c r="D2" s="873"/>
      <c r="E2" s="880"/>
      <c r="F2" s="7" t="s">
        <v>33</v>
      </c>
      <c r="G2" s="878" t="s">
        <v>464</v>
      </c>
      <c r="H2" s="878"/>
      <c r="I2" s="6"/>
      <c r="J2" s="4"/>
      <c r="L2" s="873"/>
      <c r="M2" s="873"/>
      <c r="N2" s="880"/>
      <c r="O2" s="16"/>
      <c r="P2" s="8"/>
      <c r="Q2" s="9"/>
      <c r="R2" s="4"/>
      <c r="S2" s="4"/>
      <c r="T2" s="4"/>
      <c r="U2" s="4"/>
      <c r="V2" s="4"/>
      <c r="W2" s="4"/>
      <c r="X2" s="4"/>
      <c r="Y2" s="4"/>
      <c r="Z2" s="4"/>
      <c r="AA2" s="4"/>
      <c r="AB2" s="4"/>
    </row>
    <row r="3" spans="1:28" ht="15.75" customHeight="1" x14ac:dyDescent="0.25">
      <c r="A3" s="10" t="s">
        <v>6</v>
      </c>
      <c r="B3" s="11">
        <v>45942</v>
      </c>
      <c r="C3" s="884" t="s">
        <v>7</v>
      </c>
      <c r="D3" s="881"/>
      <c r="E3" s="882"/>
      <c r="F3" s="7" t="s">
        <v>34</v>
      </c>
      <c r="G3" s="878" t="s">
        <v>465</v>
      </c>
      <c r="H3" s="878"/>
      <c r="I3" s="6"/>
      <c r="J3" s="4"/>
      <c r="L3" s="873"/>
      <c r="M3" s="873"/>
      <c r="N3" s="880"/>
      <c r="O3" s="16"/>
      <c r="P3" s="6"/>
      <c r="Q3" s="4"/>
      <c r="R3" s="4"/>
      <c r="S3" s="4"/>
      <c r="T3" s="4"/>
      <c r="U3" s="4"/>
      <c r="V3" s="4"/>
      <c r="W3" s="4"/>
      <c r="X3" s="4"/>
      <c r="Y3" s="4"/>
      <c r="Z3" s="4"/>
      <c r="AA3" s="4"/>
      <c r="AB3" s="4"/>
    </row>
    <row r="4" spans="1:28" ht="15.75" customHeight="1" x14ac:dyDescent="0.25">
      <c r="A4" s="16"/>
      <c r="B4" s="6"/>
      <c r="C4" s="6"/>
      <c r="D4" s="6"/>
      <c r="E4" s="4"/>
      <c r="F4" s="12" t="s">
        <v>383</v>
      </c>
      <c r="G4" s="871" t="s">
        <v>468</v>
      </c>
      <c r="H4" s="871"/>
      <c r="I4" s="13"/>
      <c r="J4" s="850"/>
      <c r="K4" s="851"/>
      <c r="L4" s="881"/>
      <c r="M4" s="881"/>
      <c r="N4" s="882"/>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476</v>
      </c>
      <c r="T7" s="16" t="s">
        <v>482</v>
      </c>
      <c r="U7" s="16" t="s">
        <v>481</v>
      </c>
      <c r="V7" s="16" t="s">
        <v>478</v>
      </c>
      <c r="W7" s="16" t="s">
        <v>479</v>
      </c>
      <c r="X7" s="16" t="s">
        <v>480</v>
      </c>
      <c r="Y7" s="16"/>
      <c r="Z7" s="16"/>
      <c r="AA7" s="16"/>
      <c r="AB7" s="16"/>
    </row>
    <row r="8" spans="1:28" ht="15.75" customHeight="1" x14ac:dyDescent="0.25">
      <c r="A8" s="853"/>
      <c r="B8" s="6">
        <v>127</v>
      </c>
      <c r="C8" s="17">
        <f t="shared" ref="C8:C135" si="0">$B$3-B8</f>
        <v>45815</v>
      </c>
      <c r="D8" s="6" t="s">
        <v>30</v>
      </c>
      <c r="E8" s="4" t="s">
        <v>461</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475</v>
      </c>
      <c r="P8" s="861"/>
      <c r="Q8" s="862"/>
      <c r="R8" s="4"/>
      <c r="S8" s="825" t="s">
        <v>477</v>
      </c>
      <c r="T8" s="16">
        <f>SUM(G8:G8)</f>
        <v>12.43</v>
      </c>
      <c r="U8" s="16"/>
      <c r="V8" s="4">
        <v>70</v>
      </c>
      <c r="W8" s="4"/>
      <c r="Y8" s="4"/>
      <c r="Z8" s="4"/>
      <c r="AA8" s="4"/>
      <c r="AB8" s="4"/>
    </row>
    <row r="9" spans="1:28" ht="15.75" customHeight="1" x14ac:dyDescent="0.25">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477</v>
      </c>
      <c r="T9" s="16">
        <f>SUM(G8:G9)</f>
        <v>15.55</v>
      </c>
      <c r="U9" s="16"/>
      <c r="V9" s="4">
        <v>70</v>
      </c>
      <c r="W9" s="4"/>
      <c r="Y9" s="4"/>
      <c r="Z9" s="4"/>
      <c r="AA9" s="4"/>
      <c r="AB9" s="4"/>
    </row>
    <row r="10" spans="1:28" ht="15.75" customHeight="1" x14ac:dyDescent="0.25">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477</v>
      </c>
      <c r="T10" s="16">
        <f>SUM(G8:G10)</f>
        <v>21.580000000000002</v>
      </c>
      <c r="U10" s="16"/>
      <c r="V10" s="4">
        <v>70</v>
      </c>
      <c r="W10" s="4"/>
      <c r="Y10" s="4"/>
      <c r="Z10" s="4"/>
      <c r="AA10" s="4"/>
      <c r="AB10" s="4"/>
    </row>
    <row r="11" spans="1:28" ht="15.75" customHeight="1" x14ac:dyDescent="0.25">
      <c r="A11" s="885"/>
      <c r="B11" s="854">
        <v>124</v>
      </c>
      <c r="C11" s="855">
        <f t="shared" si="0"/>
        <v>45818</v>
      </c>
      <c r="D11" s="854" t="s">
        <v>34</v>
      </c>
      <c r="E11" s="856" t="s">
        <v>483</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484</v>
      </c>
      <c r="T11" s="16">
        <f>SUM(G8:G11)</f>
        <v>34.42</v>
      </c>
      <c r="U11" s="16"/>
      <c r="V11" s="4">
        <v>70</v>
      </c>
      <c r="W11" s="4"/>
      <c r="Y11" s="4"/>
      <c r="Z11" s="4"/>
      <c r="AA11" s="4"/>
      <c r="AB11" s="4"/>
    </row>
    <row r="12" spans="1:28" ht="15.75" customHeight="1" x14ac:dyDescent="0.25">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477</v>
      </c>
      <c r="T12" s="16">
        <f>SUM(G8:G12)</f>
        <v>43.120000000000005</v>
      </c>
      <c r="U12" s="16"/>
      <c r="V12" s="4">
        <v>70</v>
      </c>
      <c r="W12" s="4"/>
      <c r="Y12" s="4"/>
      <c r="Z12" s="4"/>
      <c r="AA12" s="4"/>
      <c r="AB12" s="4"/>
    </row>
    <row r="13" spans="1:28" ht="15.75" customHeight="1" x14ac:dyDescent="0.25">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0.25115740740740738</v>
      </c>
      <c r="Q13" s="865"/>
      <c r="R13" s="4"/>
      <c r="T13" s="16">
        <f>SUM(G8:G13)</f>
        <v>49.17</v>
      </c>
      <c r="U13" s="16"/>
      <c r="V13" s="4">
        <v>70</v>
      </c>
      <c r="W13" s="4"/>
      <c r="Y13" s="4"/>
      <c r="Z13" s="4"/>
      <c r="AA13" s="4"/>
      <c r="AB13" s="4"/>
    </row>
    <row r="14" spans="1:28" ht="15.75" customHeight="1" x14ac:dyDescent="0.25">
      <c r="A14" s="885"/>
      <c r="B14" s="854">
        <v>121</v>
      </c>
      <c r="C14" s="855">
        <f t="shared" si="0"/>
        <v>45821</v>
      </c>
      <c r="D14" s="854" t="s">
        <v>28</v>
      </c>
      <c r="E14" s="856" t="s">
        <v>380</v>
      </c>
      <c r="F14" s="854">
        <v>5</v>
      </c>
      <c r="G14" s="854"/>
      <c r="H14" s="857"/>
      <c r="I14" s="854" t="str">
        <f t="shared" si="1"/>
        <v>0:00</v>
      </c>
      <c r="J14" s="854"/>
      <c r="K14" s="854"/>
      <c r="L14" s="854" t="str">
        <f t="shared" si="2"/>
        <v>0:00</v>
      </c>
      <c r="M14" s="854"/>
      <c r="N14" s="859">
        <f>SUM(H8:H15)</f>
        <v>0.25115740740740738</v>
      </c>
      <c r="O14" s="858"/>
      <c r="P14" s="863">
        <f>N15</f>
        <v>36.74</v>
      </c>
      <c r="Q14" s="866"/>
      <c r="R14" s="4"/>
      <c r="T14" s="16">
        <f t="shared" ref="T14:T77" si="3">SUM(G8:G14)</f>
        <v>49.17</v>
      </c>
      <c r="U14" s="868">
        <f>SUM(T8:T14)/7</f>
        <v>32.205714285714286</v>
      </c>
      <c r="V14" s="4">
        <v>70</v>
      </c>
      <c r="W14" s="4"/>
      <c r="Y14" s="4"/>
      <c r="Z14" s="4"/>
      <c r="AA14" s="4"/>
      <c r="AB14" s="4"/>
    </row>
    <row r="15" spans="1:28" ht="15.75" customHeight="1" x14ac:dyDescent="0.25">
      <c r="A15" s="885"/>
      <c r="B15" s="854">
        <v>120</v>
      </c>
      <c r="C15" s="855">
        <f t="shared" si="0"/>
        <v>45822</v>
      </c>
      <c r="D15" s="854" t="s">
        <v>30</v>
      </c>
      <c r="E15" s="856" t="s">
        <v>462</v>
      </c>
      <c r="F15" s="854">
        <v>16</v>
      </c>
      <c r="G15" s="854"/>
      <c r="H15" s="857"/>
      <c r="I15" s="854" t="str">
        <f t="shared" si="1"/>
        <v>0:00</v>
      </c>
      <c r="J15" s="854"/>
      <c r="K15" s="854"/>
      <c r="L15" s="854" t="str">
        <f t="shared" si="2"/>
        <v>0:00</v>
      </c>
      <c r="M15" s="856">
        <f>SUM(F8:F15)</f>
        <v>62</v>
      </c>
      <c r="N15" s="854">
        <f>SUM(G9:G15)</f>
        <v>36.74</v>
      </c>
      <c r="O15" s="858"/>
      <c r="P15" s="863">
        <f>M15</f>
        <v>62</v>
      </c>
      <c r="Q15" s="862">
        <f>P14/P15</f>
        <v>0.59258064516129039</v>
      </c>
      <c r="R15" s="4"/>
      <c r="S15" s="4"/>
      <c r="T15" s="16">
        <f t="shared" si="3"/>
        <v>36.74</v>
      </c>
      <c r="U15" s="868">
        <f>SUM(T9:T15)/7</f>
        <v>35.678571428571438</v>
      </c>
      <c r="V15" s="4">
        <v>70</v>
      </c>
      <c r="W15" s="4">
        <f>SUM(F9:F15)</f>
        <v>62</v>
      </c>
      <c r="X15" s="868">
        <f>SUM(W9:W15)/7</f>
        <v>8.8571428571428577</v>
      </c>
      <c r="Y15" s="4"/>
      <c r="Z15" s="4"/>
      <c r="AA15" s="4"/>
      <c r="AB15" s="4"/>
    </row>
    <row r="16" spans="1:28" ht="15.75" customHeight="1" x14ac:dyDescent="0.25">
      <c r="A16" s="870" t="s">
        <v>343</v>
      </c>
      <c r="B16" s="6">
        <v>119</v>
      </c>
      <c r="C16" s="17">
        <f t="shared" si="0"/>
        <v>45823</v>
      </c>
      <c r="D16" s="6" t="s">
        <v>31</v>
      </c>
      <c r="E16" s="4" t="s">
        <v>385</v>
      </c>
      <c r="F16" s="6">
        <v>8</v>
      </c>
      <c r="G16" s="6"/>
      <c r="H16" s="29"/>
      <c r="I16" s="6" t="str">
        <f t="shared" si="1"/>
        <v>0:00</v>
      </c>
      <c r="J16" s="29"/>
      <c r="K16" s="6"/>
      <c r="L16" s="6" t="str">
        <f t="shared" si="2"/>
        <v>0:00</v>
      </c>
      <c r="M16" s="4"/>
      <c r="N16" s="4"/>
      <c r="O16" s="16" t="s">
        <v>470</v>
      </c>
      <c r="P16" s="866"/>
      <c r="Q16" s="866"/>
      <c r="R16" s="4"/>
      <c r="S16" s="4"/>
      <c r="T16" s="16">
        <f t="shared" si="3"/>
        <v>33.619999999999997</v>
      </c>
      <c r="U16" s="868">
        <f t="shared" ref="U16:U79" si="4">SUM(T10:T16)/7</f>
        <v>38.260000000000005</v>
      </c>
      <c r="V16" s="4">
        <v>70</v>
      </c>
      <c r="W16" s="4">
        <f t="shared" ref="W16:W79" si="5">SUM(F10:F16)</f>
        <v>64</v>
      </c>
      <c r="X16" s="868">
        <f t="shared" ref="X16:X79" si="6">SUM(W10:W16)/7</f>
        <v>18</v>
      </c>
      <c r="Y16" s="4"/>
      <c r="Z16" s="4"/>
      <c r="AA16" s="4"/>
      <c r="AB16" s="4"/>
    </row>
    <row r="17" spans="1:28" ht="15.75" customHeight="1" x14ac:dyDescent="0.25">
      <c r="A17" s="870"/>
      <c r="B17" s="6">
        <v>118</v>
      </c>
      <c r="C17" s="17">
        <f t="shared" si="0"/>
        <v>45824</v>
      </c>
      <c r="D17" s="6" t="s">
        <v>33</v>
      </c>
      <c r="E17" s="4" t="s">
        <v>381</v>
      </c>
      <c r="F17" s="6">
        <v>6</v>
      </c>
      <c r="G17" s="6"/>
      <c r="H17" s="29"/>
      <c r="I17" s="6" t="str">
        <f t="shared" si="1"/>
        <v>0:00</v>
      </c>
      <c r="J17" s="6"/>
      <c r="K17" s="6"/>
      <c r="L17" s="6" t="str">
        <f t="shared" si="2"/>
        <v>0:00</v>
      </c>
      <c r="M17" s="6"/>
      <c r="N17" s="6"/>
      <c r="O17" s="16"/>
      <c r="P17" s="866"/>
      <c r="Q17" s="866"/>
      <c r="R17" s="4"/>
      <c r="T17" s="16">
        <f t="shared" si="3"/>
        <v>27.59</v>
      </c>
      <c r="U17" s="868">
        <f t="shared" si="4"/>
        <v>39.118571428571428</v>
      </c>
      <c r="V17" s="4">
        <v>70</v>
      </c>
      <c r="W17" s="4">
        <f t="shared" si="5"/>
        <v>63</v>
      </c>
      <c r="X17" s="868">
        <f t="shared" si="6"/>
        <v>27</v>
      </c>
      <c r="Y17" s="4"/>
      <c r="Z17" s="4"/>
      <c r="AA17" s="4"/>
      <c r="AB17" s="4"/>
    </row>
    <row r="18" spans="1:28" ht="15.75" customHeight="1" x14ac:dyDescent="0.25">
      <c r="A18" s="870"/>
      <c r="B18" s="6">
        <v>117</v>
      </c>
      <c r="C18" s="17">
        <f t="shared" si="0"/>
        <v>45825</v>
      </c>
      <c r="D18" s="6" t="s">
        <v>34</v>
      </c>
      <c r="E18" s="4" t="s">
        <v>392</v>
      </c>
      <c r="F18" s="6">
        <f>3+3+2+3+(60/7.5)</f>
        <v>19</v>
      </c>
      <c r="G18" s="6"/>
      <c r="H18" s="29"/>
      <c r="I18" s="6" t="str">
        <f t="shared" si="1"/>
        <v>0:00</v>
      </c>
      <c r="J18" s="6"/>
      <c r="K18" s="6"/>
      <c r="L18" s="6" t="str">
        <f t="shared" si="2"/>
        <v>0:00</v>
      </c>
      <c r="M18" s="6"/>
      <c r="N18" s="6"/>
      <c r="O18" s="16" t="s">
        <v>471</v>
      </c>
      <c r="P18" s="863"/>
      <c r="Q18" s="864"/>
      <c r="R18" s="4"/>
      <c r="S18" s="4"/>
      <c r="T18" s="16">
        <f t="shared" si="3"/>
        <v>14.75</v>
      </c>
      <c r="U18" s="868">
        <f t="shared" si="4"/>
        <v>36.308571428571433</v>
      </c>
      <c r="V18" s="4">
        <v>70</v>
      </c>
      <c r="W18" s="4">
        <f t="shared" si="5"/>
        <v>67</v>
      </c>
      <c r="X18" s="868">
        <f t="shared" si="6"/>
        <v>36.571428571428569</v>
      </c>
      <c r="Y18" s="4"/>
      <c r="Z18" s="4"/>
      <c r="AA18" s="4"/>
      <c r="AB18" s="4"/>
    </row>
    <row r="19" spans="1:28" ht="15.75" customHeight="1" x14ac:dyDescent="0.25">
      <c r="A19" s="870"/>
      <c r="B19" s="6">
        <v>116</v>
      </c>
      <c r="C19" s="17">
        <f t="shared" si="0"/>
        <v>45826</v>
      </c>
      <c r="D19" s="6" t="s">
        <v>26</v>
      </c>
      <c r="E19" s="4" t="s">
        <v>381</v>
      </c>
      <c r="F19" s="6">
        <v>6</v>
      </c>
      <c r="G19" s="6"/>
      <c r="H19" s="29"/>
      <c r="I19" s="6" t="str">
        <f t="shared" si="1"/>
        <v>0:00</v>
      </c>
      <c r="J19" s="29"/>
      <c r="K19" s="6"/>
      <c r="L19" s="6" t="str">
        <f t="shared" si="2"/>
        <v>0:00</v>
      </c>
      <c r="M19" s="6"/>
      <c r="N19" s="6"/>
      <c r="O19" s="16"/>
      <c r="P19" s="863"/>
      <c r="Q19" s="865"/>
      <c r="R19" s="4"/>
      <c r="S19" s="4"/>
      <c r="T19" s="16">
        <f t="shared" si="3"/>
        <v>6.05</v>
      </c>
      <c r="U19" s="868">
        <f t="shared" si="4"/>
        <v>31.012857142857147</v>
      </c>
      <c r="V19" s="4">
        <v>70</v>
      </c>
      <c r="W19" s="4">
        <f t="shared" si="5"/>
        <v>66</v>
      </c>
      <c r="X19" s="868">
        <f t="shared" si="6"/>
        <v>46</v>
      </c>
      <c r="Y19" s="4"/>
      <c r="Z19" s="4"/>
      <c r="AA19" s="4"/>
      <c r="AB19" s="4"/>
    </row>
    <row r="20" spans="1:28" ht="15.75" customHeight="1" x14ac:dyDescent="0.25">
      <c r="A20" s="870"/>
      <c r="B20" s="6">
        <v>115</v>
      </c>
      <c r="C20" s="17">
        <f t="shared" si="0"/>
        <v>45827</v>
      </c>
      <c r="D20" s="6" t="s">
        <v>27</v>
      </c>
      <c r="E20" s="4" t="s">
        <v>448</v>
      </c>
      <c r="F20" s="6">
        <v>8</v>
      </c>
      <c r="G20" s="6"/>
      <c r="H20" s="29"/>
      <c r="I20" s="6" t="str">
        <f t="shared" si="1"/>
        <v>0:00</v>
      </c>
      <c r="J20" s="6"/>
      <c r="K20" s="6"/>
      <c r="L20" s="6" t="str">
        <f t="shared" si="2"/>
        <v>0:00</v>
      </c>
      <c r="M20" s="6"/>
      <c r="N20" s="28"/>
      <c r="O20" s="16" t="s">
        <v>472</v>
      </c>
      <c r="P20" s="861">
        <f>N21+P13</f>
        <v>0.25115740740740738</v>
      </c>
      <c r="Q20" s="865"/>
      <c r="R20" s="4"/>
      <c r="S20" s="4"/>
      <c r="T20" s="16">
        <f t="shared" si="3"/>
        <v>0</v>
      </c>
      <c r="U20" s="868">
        <f t="shared" si="4"/>
        <v>23.988571428571429</v>
      </c>
      <c r="V20" s="4">
        <v>70</v>
      </c>
      <c r="W20" s="4">
        <f t="shared" si="5"/>
        <v>68</v>
      </c>
      <c r="X20" s="868">
        <f t="shared" si="6"/>
        <v>55.714285714285715</v>
      </c>
      <c r="Y20" s="4"/>
      <c r="Z20" s="4"/>
      <c r="AA20" s="4"/>
      <c r="AB20" s="4"/>
    </row>
    <row r="21" spans="1:28" ht="15.75" customHeight="1" x14ac:dyDescent="0.25">
      <c r="A21" s="870"/>
      <c r="B21" s="6">
        <v>114</v>
      </c>
      <c r="C21" s="17">
        <f t="shared" si="0"/>
        <v>45828</v>
      </c>
      <c r="D21" s="6" t="s">
        <v>28</v>
      </c>
      <c r="E21" s="4" t="s">
        <v>448</v>
      </c>
      <c r="F21" s="6">
        <v>15</v>
      </c>
      <c r="G21" s="6"/>
      <c r="H21" s="29"/>
      <c r="I21" s="6" t="str">
        <f t="shared" si="1"/>
        <v>0:00</v>
      </c>
      <c r="J21" s="6"/>
      <c r="K21" s="6"/>
      <c r="L21" s="6" t="str">
        <f t="shared" si="2"/>
        <v>0:00</v>
      </c>
      <c r="M21" s="6"/>
      <c r="N21" s="28">
        <f>SUM(H16:H22)</f>
        <v>0</v>
      </c>
      <c r="O21" s="16" t="s">
        <v>473</v>
      </c>
      <c r="P21" s="863">
        <f>N22+P14</f>
        <v>36.74</v>
      </c>
      <c r="Q21" s="866"/>
      <c r="R21" s="4"/>
      <c r="S21" s="4"/>
      <c r="T21" s="16">
        <f t="shared" si="3"/>
        <v>0</v>
      </c>
      <c r="U21" s="868">
        <f t="shared" si="4"/>
        <v>16.964285714285715</v>
      </c>
      <c r="V21" s="4">
        <v>70</v>
      </c>
      <c r="W21" s="4">
        <f t="shared" si="5"/>
        <v>78</v>
      </c>
      <c r="X21" s="868">
        <f t="shared" si="6"/>
        <v>66.857142857142861</v>
      </c>
      <c r="Y21" s="4"/>
      <c r="Z21" s="4"/>
      <c r="AA21" s="4"/>
      <c r="AB21" s="4"/>
    </row>
    <row r="22" spans="1:28" ht="15.75" customHeight="1" x14ac:dyDescent="0.25">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0</v>
      </c>
      <c r="O22" s="16"/>
      <c r="P22" s="863">
        <f>M22+P15</f>
        <v>132</v>
      </c>
      <c r="Q22" s="862">
        <f>P21/P22</f>
        <v>0.27833333333333332</v>
      </c>
      <c r="R22" s="4"/>
      <c r="S22" s="4"/>
      <c r="T22" s="16">
        <f t="shared" si="3"/>
        <v>0</v>
      </c>
      <c r="U22" s="868">
        <f t="shared" si="4"/>
        <v>11.715714285714284</v>
      </c>
      <c r="V22" s="4">
        <v>70</v>
      </c>
      <c r="W22" s="4">
        <f t="shared" si="5"/>
        <v>70</v>
      </c>
      <c r="X22" s="868">
        <f t="shared" si="6"/>
        <v>68</v>
      </c>
      <c r="Y22" s="4"/>
      <c r="Z22" s="4"/>
      <c r="AA22" s="4"/>
      <c r="AB22" s="4"/>
    </row>
    <row r="23" spans="1:28" ht="15.75" customHeight="1" x14ac:dyDescent="0.25">
      <c r="A23" s="885" t="s">
        <v>35</v>
      </c>
      <c r="B23" s="854">
        <v>112</v>
      </c>
      <c r="C23" s="855">
        <f t="shared" si="0"/>
        <v>45830</v>
      </c>
      <c r="D23" s="854" t="s">
        <v>31</v>
      </c>
      <c r="E23" s="856" t="s">
        <v>393</v>
      </c>
      <c r="F23" s="854">
        <v>18</v>
      </c>
      <c r="G23" s="854"/>
      <c r="H23" s="857"/>
      <c r="I23" s="854" t="str">
        <f t="shared" si="1"/>
        <v>0:00</v>
      </c>
      <c r="J23" s="854"/>
      <c r="K23" s="854"/>
      <c r="L23" s="854" t="str">
        <f t="shared" si="2"/>
        <v>0:00</v>
      </c>
      <c r="M23" s="856"/>
      <c r="N23" s="856"/>
      <c r="O23" s="858" t="s">
        <v>474</v>
      </c>
      <c r="P23" s="863"/>
      <c r="Q23" s="862"/>
      <c r="R23" s="4"/>
      <c r="S23" s="4"/>
      <c r="T23" s="16">
        <f t="shared" si="3"/>
        <v>0</v>
      </c>
      <c r="U23" s="868">
        <f t="shared" si="4"/>
        <v>6.9128571428571428</v>
      </c>
      <c r="V23" s="4">
        <v>70</v>
      </c>
      <c r="W23" s="4">
        <f t="shared" si="5"/>
        <v>80</v>
      </c>
      <c r="X23" s="868">
        <f t="shared" si="6"/>
        <v>70.285714285714292</v>
      </c>
      <c r="Y23" s="4"/>
      <c r="Z23" s="4"/>
      <c r="AA23" s="4"/>
      <c r="AB23" s="4"/>
    </row>
    <row r="24" spans="1:28" ht="15.75" customHeight="1" x14ac:dyDescent="0.25">
      <c r="A24" s="885"/>
      <c r="B24" s="854">
        <v>111</v>
      </c>
      <c r="C24" s="855">
        <f t="shared" si="0"/>
        <v>45831</v>
      </c>
      <c r="D24" s="854" t="s">
        <v>33</v>
      </c>
      <c r="E24" s="856" t="s">
        <v>385</v>
      </c>
      <c r="F24" s="854">
        <v>8</v>
      </c>
      <c r="G24" s="854"/>
      <c r="H24" s="857"/>
      <c r="I24" s="854" t="str">
        <f t="shared" si="1"/>
        <v>0:00</v>
      </c>
      <c r="J24" s="854"/>
      <c r="K24" s="854"/>
      <c r="L24" s="854" t="str">
        <f t="shared" si="2"/>
        <v>0:00</v>
      </c>
      <c r="M24" s="854"/>
      <c r="N24" s="854"/>
      <c r="O24" s="858"/>
      <c r="P24" s="863"/>
      <c r="Q24" s="864"/>
      <c r="R24" s="4"/>
      <c r="S24" s="4"/>
      <c r="T24" s="16">
        <f t="shared" si="3"/>
        <v>0</v>
      </c>
      <c r="U24" s="868">
        <f t="shared" si="4"/>
        <v>2.9714285714285715</v>
      </c>
      <c r="V24" s="4">
        <v>70</v>
      </c>
      <c r="W24" s="4">
        <f t="shared" si="5"/>
        <v>82</v>
      </c>
      <c r="X24" s="868">
        <f t="shared" si="6"/>
        <v>73</v>
      </c>
      <c r="Y24" s="4"/>
      <c r="Z24" s="4"/>
      <c r="AA24" s="4"/>
      <c r="AB24" s="4"/>
    </row>
    <row r="25" spans="1:28" ht="15.75" customHeight="1" x14ac:dyDescent="0.25">
      <c r="A25" s="885"/>
      <c r="B25" s="854">
        <v>110</v>
      </c>
      <c r="C25" s="855">
        <f t="shared" si="0"/>
        <v>45832</v>
      </c>
      <c r="D25" s="854" t="s">
        <v>34</v>
      </c>
      <c r="E25" s="856" t="s">
        <v>487</v>
      </c>
      <c r="F25" s="854">
        <v>10</v>
      </c>
      <c r="G25" s="854"/>
      <c r="H25" s="857"/>
      <c r="I25" s="854" t="str">
        <f t="shared" si="1"/>
        <v>0:00</v>
      </c>
      <c r="J25" s="857"/>
      <c r="K25" s="854"/>
      <c r="L25" s="854" t="str">
        <f t="shared" si="2"/>
        <v>0:00</v>
      </c>
      <c r="M25" s="854"/>
      <c r="N25" s="854"/>
      <c r="O25" s="858"/>
      <c r="P25" s="863"/>
      <c r="Q25" s="864"/>
      <c r="R25" s="4"/>
      <c r="S25" s="4"/>
      <c r="T25" s="16">
        <f t="shared" si="3"/>
        <v>0</v>
      </c>
      <c r="U25" s="868">
        <f t="shared" si="4"/>
        <v>0.86428571428571421</v>
      </c>
      <c r="V25" s="4">
        <v>70</v>
      </c>
      <c r="W25" s="4">
        <f t="shared" si="5"/>
        <v>73</v>
      </c>
      <c r="X25" s="868">
        <f t="shared" si="6"/>
        <v>73.857142857142861</v>
      </c>
      <c r="Y25" s="4"/>
      <c r="Z25" s="4"/>
      <c r="AA25" s="4"/>
      <c r="AB25" s="4"/>
    </row>
    <row r="26" spans="1:28" ht="15.75" customHeight="1" x14ac:dyDescent="0.25">
      <c r="A26" s="885"/>
      <c r="B26" s="854">
        <v>109</v>
      </c>
      <c r="C26" s="855">
        <f t="shared" si="0"/>
        <v>45833</v>
      </c>
      <c r="D26" s="854" t="s">
        <v>26</v>
      </c>
      <c r="E26" s="856" t="s">
        <v>381</v>
      </c>
      <c r="F26" s="854">
        <v>6</v>
      </c>
      <c r="G26" s="854"/>
      <c r="H26" s="857"/>
      <c r="I26" s="854" t="str">
        <f t="shared" si="1"/>
        <v>0:00</v>
      </c>
      <c r="J26" s="854"/>
      <c r="K26" s="854"/>
      <c r="L26" s="854" t="str">
        <f t="shared" si="2"/>
        <v>0:00</v>
      </c>
      <c r="M26" s="854"/>
      <c r="N26" s="854"/>
      <c r="O26" s="858"/>
      <c r="P26" s="861"/>
      <c r="Q26" s="865"/>
      <c r="R26" s="4"/>
      <c r="S26" s="4"/>
      <c r="T26" s="16">
        <f t="shared" si="3"/>
        <v>0</v>
      </c>
      <c r="U26" s="868">
        <f t="shared" si="4"/>
        <v>0</v>
      </c>
      <c r="V26" s="4">
        <v>70</v>
      </c>
      <c r="W26" s="4">
        <f t="shared" si="5"/>
        <v>73</v>
      </c>
      <c r="X26" s="868">
        <f t="shared" si="6"/>
        <v>74.857142857142861</v>
      </c>
      <c r="Y26" s="4"/>
      <c r="Z26" s="4"/>
      <c r="AA26" s="4"/>
      <c r="AB26" s="4"/>
    </row>
    <row r="27" spans="1:28" ht="15.75" customHeight="1" x14ac:dyDescent="0.25">
      <c r="A27" s="885"/>
      <c r="B27" s="854">
        <v>108</v>
      </c>
      <c r="C27" s="855">
        <f t="shared" si="0"/>
        <v>45834</v>
      </c>
      <c r="D27" s="854" t="s">
        <v>27</v>
      </c>
      <c r="E27" s="856" t="s">
        <v>403</v>
      </c>
      <c r="F27" s="854">
        <f>4+3+3+2+1+2</f>
        <v>15</v>
      </c>
      <c r="G27" s="854"/>
      <c r="H27" s="857"/>
      <c r="I27" s="854" t="str">
        <f t="shared" si="1"/>
        <v>0:00</v>
      </c>
      <c r="J27" s="854"/>
      <c r="K27" s="854"/>
      <c r="L27" s="854" t="str">
        <f t="shared" si="2"/>
        <v>0:00</v>
      </c>
      <c r="M27" s="854"/>
      <c r="N27" s="859"/>
      <c r="O27" s="858"/>
      <c r="P27" s="861">
        <f>N28+P20</f>
        <v>0.25115740740740738</v>
      </c>
      <c r="Q27" s="865"/>
      <c r="R27" s="4"/>
      <c r="S27" s="4"/>
      <c r="T27" s="16">
        <f t="shared" si="3"/>
        <v>0</v>
      </c>
      <c r="U27" s="868">
        <f t="shared" si="4"/>
        <v>0</v>
      </c>
      <c r="V27" s="4">
        <v>70</v>
      </c>
      <c r="W27" s="4">
        <f t="shared" si="5"/>
        <v>80</v>
      </c>
      <c r="X27" s="868">
        <f t="shared" si="6"/>
        <v>76.571428571428569</v>
      </c>
      <c r="Y27" s="4"/>
      <c r="Z27" s="4"/>
      <c r="AA27" s="4"/>
      <c r="AB27" s="4"/>
    </row>
    <row r="28" spans="1:28" ht="15.75" customHeight="1" x14ac:dyDescent="0.25">
      <c r="A28" s="885"/>
      <c r="B28" s="854">
        <v>107</v>
      </c>
      <c r="C28" s="855">
        <f t="shared" si="0"/>
        <v>45835</v>
      </c>
      <c r="D28" s="854" t="s">
        <v>28</v>
      </c>
      <c r="E28" s="856" t="s">
        <v>379</v>
      </c>
      <c r="F28" s="854">
        <v>6</v>
      </c>
      <c r="G28" s="854"/>
      <c r="H28" s="857"/>
      <c r="I28" s="854" t="str">
        <f t="shared" si="1"/>
        <v>0:00</v>
      </c>
      <c r="J28" s="854"/>
      <c r="K28" s="854"/>
      <c r="L28" s="854" t="str">
        <f t="shared" si="2"/>
        <v>0:00</v>
      </c>
      <c r="M28" s="854"/>
      <c r="N28" s="859">
        <f>SUM(H23:H29)</f>
        <v>0</v>
      </c>
      <c r="O28" s="858"/>
      <c r="P28" s="863">
        <f>N29+P21</f>
        <v>36.74</v>
      </c>
      <c r="Q28" s="866"/>
      <c r="R28" s="4"/>
      <c r="S28" s="16"/>
      <c r="T28" s="16">
        <f t="shared" si="3"/>
        <v>0</v>
      </c>
      <c r="U28" s="868">
        <f t="shared" si="4"/>
        <v>0</v>
      </c>
      <c r="V28" s="4">
        <v>70</v>
      </c>
      <c r="W28" s="4">
        <f t="shared" si="5"/>
        <v>71</v>
      </c>
      <c r="X28" s="868">
        <f t="shared" si="6"/>
        <v>75.571428571428569</v>
      </c>
      <c r="Y28" s="4"/>
      <c r="Z28" s="4"/>
      <c r="AA28" s="4"/>
      <c r="AB28" s="4"/>
    </row>
    <row r="29" spans="1:28" ht="15.75" customHeight="1" x14ac:dyDescent="0.25">
      <c r="A29" s="885"/>
      <c r="B29" s="854">
        <v>106</v>
      </c>
      <c r="C29" s="855">
        <f t="shared" si="0"/>
        <v>45836</v>
      </c>
      <c r="D29" s="854" t="s">
        <v>30</v>
      </c>
      <c r="E29" s="856" t="s">
        <v>385</v>
      </c>
      <c r="F29" s="854">
        <v>8</v>
      </c>
      <c r="G29" s="854"/>
      <c r="H29" s="857"/>
      <c r="I29" s="854" t="str">
        <f t="shared" si="1"/>
        <v>0:00</v>
      </c>
      <c r="J29" s="854"/>
      <c r="K29" s="854"/>
      <c r="L29" s="854" t="str">
        <f t="shared" si="2"/>
        <v>0:00</v>
      </c>
      <c r="M29" s="856">
        <f>SUM(F23:F29)</f>
        <v>71</v>
      </c>
      <c r="N29" s="854">
        <f>SUM(G23:G29)</f>
        <v>0</v>
      </c>
      <c r="O29" s="858"/>
      <c r="P29" s="863">
        <f>M29+P22</f>
        <v>203</v>
      </c>
      <c r="Q29" s="862">
        <f>P28/P29</f>
        <v>0.18098522167487685</v>
      </c>
      <c r="R29" s="4"/>
      <c r="T29" s="16">
        <f t="shared" si="3"/>
        <v>0</v>
      </c>
      <c r="U29" s="868">
        <f t="shared" si="4"/>
        <v>0</v>
      </c>
      <c r="V29" s="4">
        <v>70</v>
      </c>
      <c r="W29" s="4">
        <f t="shared" si="5"/>
        <v>71</v>
      </c>
      <c r="X29" s="868">
        <f t="shared" si="6"/>
        <v>75.714285714285708</v>
      </c>
      <c r="Y29" s="4"/>
      <c r="Z29" s="4"/>
      <c r="AA29" s="4"/>
      <c r="AB29" s="4"/>
    </row>
    <row r="30" spans="1:28" ht="15.75" customHeight="1" x14ac:dyDescent="0.25">
      <c r="A30" s="870" t="s">
        <v>36</v>
      </c>
      <c r="B30" s="6">
        <v>105</v>
      </c>
      <c r="C30" s="17">
        <f t="shared" si="0"/>
        <v>45837</v>
      </c>
      <c r="D30" s="6" t="s">
        <v>31</v>
      </c>
      <c r="E30" s="4" t="s">
        <v>437</v>
      </c>
      <c r="F30" s="6">
        <v>10</v>
      </c>
      <c r="G30" s="6"/>
      <c r="H30" s="29"/>
      <c r="I30" s="6" t="str">
        <f t="shared" si="1"/>
        <v>0:00</v>
      </c>
      <c r="J30" s="6"/>
      <c r="K30" s="6"/>
      <c r="L30" s="6" t="str">
        <f t="shared" si="2"/>
        <v>0:00</v>
      </c>
      <c r="M30" s="4"/>
      <c r="N30" s="4"/>
      <c r="O30" s="16"/>
      <c r="P30" s="863"/>
      <c r="Q30" s="862"/>
      <c r="R30" s="4"/>
      <c r="T30" s="16">
        <f t="shared" si="3"/>
        <v>0</v>
      </c>
      <c r="U30" s="868">
        <f t="shared" si="4"/>
        <v>0</v>
      </c>
      <c r="V30" s="4">
        <v>70</v>
      </c>
      <c r="W30" s="4">
        <f t="shared" si="5"/>
        <v>63</v>
      </c>
      <c r="X30" s="868">
        <f t="shared" si="6"/>
        <v>73.285714285714292</v>
      </c>
      <c r="Y30" s="4"/>
      <c r="Z30" s="4"/>
      <c r="AA30" s="4"/>
      <c r="AB30" s="4"/>
    </row>
    <row r="31" spans="1:28" ht="15.75" customHeight="1" x14ac:dyDescent="0.25">
      <c r="A31" s="870"/>
      <c r="B31" s="6">
        <v>104</v>
      </c>
      <c r="C31" s="17">
        <f t="shared" si="0"/>
        <v>45838</v>
      </c>
      <c r="D31" s="6" t="s">
        <v>33</v>
      </c>
      <c r="E31" s="4" t="s">
        <v>381</v>
      </c>
      <c r="F31" s="6">
        <v>6</v>
      </c>
      <c r="G31" s="6"/>
      <c r="H31" s="29"/>
      <c r="I31" s="6" t="str">
        <f t="shared" si="1"/>
        <v>0:00</v>
      </c>
      <c r="J31" s="6"/>
      <c r="K31" s="6"/>
      <c r="L31" s="6" t="str">
        <f t="shared" si="2"/>
        <v>0:00</v>
      </c>
      <c r="M31" s="6"/>
      <c r="N31" s="6"/>
      <c r="O31" s="16"/>
      <c r="P31" s="863"/>
      <c r="Q31" s="864"/>
      <c r="R31" s="4"/>
      <c r="T31" s="16">
        <f t="shared" si="3"/>
        <v>0</v>
      </c>
      <c r="U31" s="868">
        <f t="shared" si="4"/>
        <v>0</v>
      </c>
      <c r="V31" s="4">
        <v>70</v>
      </c>
      <c r="W31" s="4">
        <f t="shared" si="5"/>
        <v>61</v>
      </c>
      <c r="X31" s="868">
        <f t="shared" si="6"/>
        <v>70.285714285714292</v>
      </c>
      <c r="Y31" s="4"/>
      <c r="Z31" s="4"/>
      <c r="AA31" s="4"/>
      <c r="AB31" s="4"/>
    </row>
    <row r="32" spans="1:28" ht="15.75" customHeight="1" x14ac:dyDescent="0.25">
      <c r="A32" s="870"/>
      <c r="B32" s="6">
        <v>103</v>
      </c>
      <c r="C32" s="17">
        <f t="shared" si="0"/>
        <v>45839</v>
      </c>
      <c r="D32" s="6" t="s">
        <v>34</v>
      </c>
      <c r="E32" s="4" t="s">
        <v>399</v>
      </c>
      <c r="F32" s="6">
        <f>6+(4*2)+2</f>
        <v>16</v>
      </c>
      <c r="G32" s="6"/>
      <c r="H32" s="29"/>
      <c r="I32" s="6" t="str">
        <f t="shared" si="1"/>
        <v>0:00</v>
      </c>
      <c r="J32" s="6"/>
      <c r="K32" s="6"/>
      <c r="L32" s="6" t="str">
        <f t="shared" si="2"/>
        <v>0:00</v>
      </c>
      <c r="M32" s="6"/>
      <c r="N32" s="6"/>
      <c r="O32" s="16"/>
      <c r="P32" s="863"/>
      <c r="Q32" s="864"/>
      <c r="R32" s="4"/>
      <c r="T32" s="16">
        <f t="shared" si="3"/>
        <v>0</v>
      </c>
      <c r="U32" s="868">
        <f t="shared" si="4"/>
        <v>0</v>
      </c>
      <c r="V32" s="4">
        <v>70</v>
      </c>
      <c r="W32" s="4">
        <f t="shared" si="5"/>
        <v>67</v>
      </c>
      <c r="X32" s="868">
        <f t="shared" si="6"/>
        <v>69.428571428571431</v>
      </c>
      <c r="Y32" s="4"/>
      <c r="Z32" s="4"/>
      <c r="AA32" s="4"/>
      <c r="AB32" s="4"/>
    </row>
    <row r="33" spans="1:28" ht="15.75" customHeight="1" x14ac:dyDescent="0.25">
      <c r="A33" s="870"/>
      <c r="B33" s="6">
        <v>102</v>
      </c>
      <c r="C33" s="17">
        <f t="shared" si="0"/>
        <v>45840</v>
      </c>
      <c r="D33" s="6" t="s">
        <v>26</v>
      </c>
      <c r="E33" s="4" t="s">
        <v>385</v>
      </c>
      <c r="F33" s="6">
        <v>8</v>
      </c>
      <c r="G33" s="6"/>
      <c r="H33" s="29"/>
      <c r="I33" s="6" t="str">
        <f t="shared" si="1"/>
        <v>0:00</v>
      </c>
      <c r="J33" s="6"/>
      <c r="K33" s="6"/>
      <c r="L33" s="6" t="str">
        <f t="shared" si="2"/>
        <v>0:00</v>
      </c>
      <c r="M33" s="6"/>
      <c r="N33" s="6"/>
      <c r="O33" s="16"/>
      <c r="P33" s="863"/>
      <c r="Q33" s="865"/>
      <c r="R33" s="4"/>
      <c r="T33" s="16">
        <f t="shared" si="3"/>
        <v>0</v>
      </c>
      <c r="U33" s="868">
        <f t="shared" si="4"/>
        <v>0</v>
      </c>
      <c r="V33" s="4">
        <v>70</v>
      </c>
      <c r="W33" s="4">
        <f t="shared" si="5"/>
        <v>69</v>
      </c>
      <c r="X33" s="868">
        <f t="shared" si="6"/>
        <v>68.857142857142861</v>
      </c>
      <c r="Y33" s="4"/>
      <c r="Z33" s="4"/>
      <c r="AA33" s="4"/>
      <c r="AB33" s="4"/>
    </row>
    <row r="34" spans="1:28" ht="15.75" customHeight="1" x14ac:dyDescent="0.25">
      <c r="A34" s="870"/>
      <c r="B34" s="6">
        <v>101</v>
      </c>
      <c r="C34" s="17">
        <f t="shared" si="0"/>
        <v>45841</v>
      </c>
      <c r="D34" s="6" t="s">
        <v>27</v>
      </c>
      <c r="E34" s="4" t="s">
        <v>381</v>
      </c>
      <c r="F34" s="6">
        <v>6</v>
      </c>
      <c r="G34" s="6"/>
      <c r="H34" s="29"/>
      <c r="I34" s="6" t="str">
        <f t="shared" si="1"/>
        <v>0:00</v>
      </c>
      <c r="J34" s="6"/>
      <c r="K34" s="6"/>
      <c r="L34" s="6" t="str">
        <f t="shared" si="2"/>
        <v>0:00</v>
      </c>
      <c r="M34" s="6"/>
      <c r="N34" s="28"/>
      <c r="O34" s="16"/>
      <c r="P34" s="861">
        <f>N35+P27</f>
        <v>0.25115740740740738</v>
      </c>
      <c r="Q34" s="865"/>
      <c r="R34" s="4"/>
      <c r="T34" s="16">
        <f t="shared" si="3"/>
        <v>0</v>
      </c>
      <c r="U34" s="868">
        <f t="shared" si="4"/>
        <v>0</v>
      </c>
      <c r="V34" s="4">
        <v>70</v>
      </c>
      <c r="W34" s="4">
        <f t="shared" si="5"/>
        <v>60</v>
      </c>
      <c r="X34" s="868">
        <f t="shared" si="6"/>
        <v>66</v>
      </c>
      <c r="Y34" s="4"/>
      <c r="Z34" s="4"/>
      <c r="AA34" s="4"/>
      <c r="AB34" s="4"/>
    </row>
    <row r="35" spans="1:28" ht="15.75" customHeight="1" x14ac:dyDescent="0.25">
      <c r="A35" s="870"/>
      <c r="B35" s="6">
        <v>100</v>
      </c>
      <c r="C35" s="17">
        <f t="shared" si="0"/>
        <v>45842</v>
      </c>
      <c r="D35" s="6" t="s">
        <v>28</v>
      </c>
      <c r="E35" s="4" t="s">
        <v>395</v>
      </c>
      <c r="F35" s="6">
        <v>18</v>
      </c>
      <c r="G35" s="6"/>
      <c r="H35" s="29"/>
      <c r="I35" s="6" t="str">
        <f t="shared" si="1"/>
        <v>0:00</v>
      </c>
      <c r="J35" s="6"/>
      <c r="K35" s="6"/>
      <c r="L35" s="6" t="str">
        <f t="shared" si="2"/>
        <v>0:00</v>
      </c>
      <c r="M35" s="6"/>
      <c r="N35" s="28">
        <f>SUM(H30:H36)</f>
        <v>0</v>
      </c>
      <c r="O35" s="16"/>
      <c r="P35" s="863">
        <f>N36+P28</f>
        <v>36.74</v>
      </c>
      <c r="Q35" s="866"/>
      <c r="R35" s="4"/>
      <c r="T35" s="16">
        <f t="shared" si="3"/>
        <v>0</v>
      </c>
      <c r="U35" s="868">
        <f t="shared" si="4"/>
        <v>0</v>
      </c>
      <c r="V35" s="4">
        <v>70</v>
      </c>
      <c r="W35" s="4">
        <f t="shared" si="5"/>
        <v>72</v>
      </c>
      <c r="X35" s="868">
        <f t="shared" si="6"/>
        <v>66.142857142857139</v>
      </c>
      <c r="Y35" s="4"/>
      <c r="Z35" s="4"/>
      <c r="AA35" s="4"/>
      <c r="AB35" s="4"/>
    </row>
    <row r="36" spans="1:28" ht="15.75" customHeight="1" x14ac:dyDescent="0.25">
      <c r="A36" s="870"/>
      <c r="B36" s="6">
        <v>99</v>
      </c>
      <c r="C36" s="17">
        <f t="shared" si="0"/>
        <v>45843</v>
      </c>
      <c r="D36" s="6" t="s">
        <v>30</v>
      </c>
      <c r="E36" s="4" t="s">
        <v>381</v>
      </c>
      <c r="F36" s="6">
        <v>6</v>
      </c>
      <c r="G36" s="6"/>
      <c r="H36" s="29"/>
      <c r="I36" s="6" t="str">
        <f t="shared" si="1"/>
        <v>0:00</v>
      </c>
      <c r="J36" s="6"/>
      <c r="K36" s="6"/>
      <c r="L36" s="6" t="str">
        <f t="shared" si="2"/>
        <v>0:00</v>
      </c>
      <c r="M36" s="4">
        <f>SUM(F30:F36)</f>
        <v>70</v>
      </c>
      <c r="N36" s="6">
        <f>SUM(G30:G36)</f>
        <v>0</v>
      </c>
      <c r="O36" s="16"/>
      <c r="P36" s="863">
        <f>M36+P29</f>
        <v>273</v>
      </c>
      <c r="Q36" s="862">
        <f>P35/P36</f>
        <v>0.13457875457875459</v>
      </c>
      <c r="R36" s="4"/>
      <c r="T36" s="16">
        <f t="shared" si="3"/>
        <v>0</v>
      </c>
      <c r="U36" s="868">
        <f t="shared" si="4"/>
        <v>0</v>
      </c>
      <c r="V36" s="4">
        <v>70</v>
      </c>
      <c r="W36" s="4">
        <f t="shared" si="5"/>
        <v>70</v>
      </c>
      <c r="X36" s="868">
        <f t="shared" si="6"/>
        <v>66</v>
      </c>
      <c r="Y36" s="4"/>
      <c r="Z36" s="4"/>
      <c r="AA36" s="4"/>
      <c r="AB36" s="4"/>
    </row>
    <row r="37" spans="1:28" ht="15.75" customHeight="1" x14ac:dyDescent="0.25">
      <c r="A37" s="885"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0</v>
      </c>
      <c r="V37" s="4">
        <v>70</v>
      </c>
      <c r="W37" s="4">
        <f t="shared" si="5"/>
        <v>68</v>
      </c>
      <c r="X37" s="868">
        <f t="shared" si="6"/>
        <v>66.714285714285708</v>
      </c>
      <c r="Y37" s="4"/>
      <c r="Z37" s="4"/>
      <c r="AA37" s="4"/>
      <c r="AB37" s="4"/>
    </row>
    <row r="38" spans="1:28" ht="15.75" customHeight="1" x14ac:dyDescent="0.25">
      <c r="A38" s="885"/>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0</v>
      </c>
      <c r="V38" s="4">
        <v>70</v>
      </c>
      <c r="W38" s="4">
        <f t="shared" si="5"/>
        <v>68</v>
      </c>
      <c r="X38" s="868">
        <f t="shared" si="6"/>
        <v>67.714285714285708</v>
      </c>
      <c r="Y38" s="4"/>
      <c r="Z38" s="4"/>
      <c r="AA38" s="4"/>
      <c r="AB38" s="4"/>
    </row>
    <row r="39" spans="1:28" ht="15.75" customHeight="1" x14ac:dyDescent="0.25">
      <c r="A39" s="885"/>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0</v>
      </c>
      <c r="V39" s="4">
        <v>70</v>
      </c>
      <c r="W39" s="4">
        <f t="shared" si="5"/>
        <v>69</v>
      </c>
      <c r="X39" s="868">
        <f t="shared" si="6"/>
        <v>68</v>
      </c>
      <c r="Y39" s="4"/>
      <c r="Z39" s="4"/>
      <c r="AA39" s="4"/>
      <c r="AB39" s="4"/>
    </row>
    <row r="40" spans="1:28" ht="15.75" customHeight="1" x14ac:dyDescent="0.25">
      <c r="A40" s="885"/>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0</v>
      </c>
      <c r="V40" s="4">
        <v>70</v>
      </c>
      <c r="W40" s="4">
        <f t="shared" si="5"/>
        <v>68</v>
      </c>
      <c r="X40" s="868">
        <f t="shared" si="6"/>
        <v>67.857142857142861</v>
      </c>
      <c r="Y40" s="4"/>
      <c r="Z40" s="4"/>
      <c r="AA40" s="4"/>
      <c r="AB40" s="4"/>
    </row>
    <row r="41" spans="1:28" ht="15.75" customHeight="1" x14ac:dyDescent="0.25">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0.25115740740740738</v>
      </c>
      <c r="Q41" s="865"/>
      <c r="R41" s="4"/>
      <c r="T41" s="16">
        <f t="shared" si="3"/>
        <v>0</v>
      </c>
      <c r="U41" s="868">
        <f t="shared" si="4"/>
        <v>0</v>
      </c>
      <c r="V41" s="4">
        <v>70</v>
      </c>
      <c r="W41" s="4">
        <f t="shared" si="5"/>
        <v>72</v>
      </c>
      <c r="X41" s="868">
        <f t="shared" si="6"/>
        <v>69.571428571428569</v>
      </c>
      <c r="Y41" s="4"/>
      <c r="Z41" s="4"/>
      <c r="AA41" s="4"/>
      <c r="AB41" s="4"/>
    </row>
    <row r="42" spans="1:28" ht="15.75" customHeight="1" x14ac:dyDescent="0.25">
      <c r="A42" s="885"/>
      <c r="B42" s="854">
        <v>93</v>
      </c>
      <c r="C42" s="855">
        <f t="shared" si="0"/>
        <v>45849</v>
      </c>
      <c r="D42" s="854" t="s">
        <v>28</v>
      </c>
      <c r="E42" s="856" t="s">
        <v>443</v>
      </c>
      <c r="F42" s="854">
        <v>6</v>
      </c>
      <c r="G42" s="854"/>
      <c r="H42" s="857"/>
      <c r="I42" s="854" t="str">
        <f t="shared" si="1"/>
        <v>0:00</v>
      </c>
      <c r="J42" s="854"/>
      <c r="K42" s="854"/>
      <c r="L42" s="854" t="str">
        <f t="shared" si="2"/>
        <v>0:00</v>
      </c>
      <c r="M42" s="854"/>
      <c r="N42" s="859">
        <f>SUM(H37:H43)</f>
        <v>0</v>
      </c>
      <c r="O42" s="858"/>
      <c r="P42" s="863">
        <f>N43+P35</f>
        <v>36.74</v>
      </c>
      <c r="Q42" s="866"/>
      <c r="R42" s="4"/>
      <c r="T42" s="16">
        <f t="shared" si="3"/>
        <v>0</v>
      </c>
      <c r="U42" s="868">
        <f t="shared" si="4"/>
        <v>0</v>
      </c>
      <c r="V42" s="4">
        <v>70</v>
      </c>
      <c r="W42" s="4">
        <f t="shared" si="5"/>
        <v>60</v>
      </c>
      <c r="X42" s="868">
        <f t="shared" si="6"/>
        <v>67.857142857142861</v>
      </c>
      <c r="Y42" s="4"/>
      <c r="Z42" s="4"/>
      <c r="AA42" s="4"/>
      <c r="AB42" s="4"/>
    </row>
    <row r="43" spans="1:28" ht="15.75" customHeight="1" x14ac:dyDescent="0.25">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345</v>
      </c>
      <c r="Q43" s="862">
        <f>P42/P43</f>
        <v>0.10649275362318841</v>
      </c>
      <c r="R43" s="4"/>
      <c r="T43" s="16">
        <f t="shared" si="3"/>
        <v>0</v>
      </c>
      <c r="U43" s="868">
        <f t="shared" si="4"/>
        <v>0</v>
      </c>
      <c r="V43" s="4">
        <v>70</v>
      </c>
      <c r="W43" s="4">
        <f t="shared" si="5"/>
        <v>72</v>
      </c>
      <c r="X43" s="868">
        <f t="shared" si="6"/>
        <v>68.142857142857139</v>
      </c>
      <c r="Y43" s="4"/>
      <c r="Z43" s="4"/>
      <c r="AA43" s="4"/>
      <c r="AB43" s="4"/>
    </row>
    <row r="44" spans="1:28" ht="15.75" customHeight="1" x14ac:dyDescent="0.25">
      <c r="A44" s="870" t="s">
        <v>38</v>
      </c>
      <c r="B44" s="6">
        <v>91</v>
      </c>
      <c r="C44" s="17">
        <f t="shared" si="0"/>
        <v>45851</v>
      </c>
      <c r="D44" s="6" t="s">
        <v>31</v>
      </c>
      <c r="E44" s="4" t="s">
        <v>437</v>
      </c>
      <c r="F44" s="6">
        <v>10</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74</v>
      </c>
      <c r="X44" s="868">
        <f t="shared" si="6"/>
        <v>69</v>
      </c>
      <c r="Y44" s="4"/>
      <c r="Z44" s="4"/>
      <c r="AA44" s="4"/>
      <c r="AB44" s="4"/>
    </row>
    <row r="45" spans="1:28" ht="15.75" customHeight="1" x14ac:dyDescent="0.25">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73</v>
      </c>
      <c r="X45" s="868">
        <f t="shared" si="6"/>
        <v>69.714285714285708</v>
      </c>
      <c r="Y45" s="4"/>
      <c r="Z45" s="4"/>
      <c r="AA45" s="4"/>
      <c r="AB45" s="4"/>
    </row>
    <row r="46" spans="1:28" ht="15.75" customHeight="1" x14ac:dyDescent="0.25">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64</v>
      </c>
      <c r="X46" s="868">
        <f t="shared" si="6"/>
        <v>69</v>
      </c>
      <c r="Y46" s="4"/>
      <c r="Z46" s="4"/>
      <c r="AA46" s="4"/>
      <c r="AB46" s="4"/>
    </row>
    <row r="47" spans="1:28" ht="15.75" customHeight="1" x14ac:dyDescent="0.25">
      <c r="A47" s="870"/>
      <c r="B47" s="6">
        <v>88</v>
      </c>
      <c r="C47" s="17">
        <f t="shared" si="0"/>
        <v>45854</v>
      </c>
      <c r="D47" s="6" t="s">
        <v>26</v>
      </c>
      <c r="E47" s="4" t="s">
        <v>449</v>
      </c>
      <c r="F47" s="6">
        <v>8</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65</v>
      </c>
      <c r="X47" s="868">
        <f t="shared" si="6"/>
        <v>68.571428571428569</v>
      </c>
      <c r="Y47" s="4"/>
      <c r="Z47" s="4"/>
      <c r="AA47" s="4"/>
      <c r="AB47" s="4"/>
    </row>
    <row r="48" spans="1:28" ht="15.75" customHeight="1" x14ac:dyDescent="0.25">
      <c r="A48" s="870"/>
      <c r="B48" s="6">
        <v>87</v>
      </c>
      <c r="C48" s="17">
        <f t="shared" si="0"/>
        <v>45855</v>
      </c>
      <c r="D48" s="6" t="s">
        <v>27</v>
      </c>
      <c r="E48" s="4" t="s">
        <v>451</v>
      </c>
      <c r="F48" s="6">
        <v>17</v>
      </c>
      <c r="G48" s="6"/>
      <c r="H48" s="29"/>
      <c r="I48" s="6" t="str">
        <f t="shared" si="1"/>
        <v>0:00</v>
      </c>
      <c r="J48" s="29"/>
      <c r="K48" s="6"/>
      <c r="L48" s="6" t="str">
        <f t="shared" si="2"/>
        <v>0:00</v>
      </c>
      <c r="M48" s="6"/>
      <c r="N48" s="28"/>
      <c r="O48" s="16"/>
      <c r="P48" s="861">
        <f>N49+P41</f>
        <v>0.25115740740740738</v>
      </c>
      <c r="Q48" s="865"/>
      <c r="R48" s="4"/>
      <c r="T48" s="16">
        <f t="shared" si="3"/>
        <v>0</v>
      </c>
      <c r="U48" s="868">
        <f t="shared" si="4"/>
        <v>0</v>
      </c>
      <c r="V48" s="4">
        <v>70</v>
      </c>
      <c r="W48" s="4">
        <f t="shared" si="5"/>
        <v>72</v>
      </c>
      <c r="X48" s="868">
        <f t="shared" si="6"/>
        <v>68.571428571428569</v>
      </c>
      <c r="Y48" s="4"/>
      <c r="Z48" s="4"/>
      <c r="AA48" s="4"/>
      <c r="AB48" s="4"/>
    </row>
    <row r="49" spans="1:28" ht="15.75" customHeight="1" x14ac:dyDescent="0.25">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36.74</v>
      </c>
      <c r="Q49" s="866"/>
      <c r="R49" s="25"/>
      <c r="T49" s="16">
        <f t="shared" si="3"/>
        <v>0</v>
      </c>
      <c r="U49" s="868">
        <f t="shared" si="4"/>
        <v>0</v>
      </c>
      <c r="V49" s="4">
        <v>70</v>
      </c>
      <c r="W49" s="4">
        <f t="shared" si="5"/>
        <v>72</v>
      </c>
      <c r="X49" s="868">
        <f t="shared" si="6"/>
        <v>70.285714285714292</v>
      </c>
      <c r="Y49" s="4"/>
      <c r="Z49" s="4"/>
      <c r="AA49" s="4"/>
      <c r="AB49" s="4"/>
    </row>
    <row r="50" spans="1:28" ht="15.75" customHeight="1" x14ac:dyDescent="0.25">
      <c r="A50" s="870"/>
      <c r="B50" s="6">
        <v>85</v>
      </c>
      <c r="C50" s="17">
        <f t="shared" si="0"/>
        <v>45857</v>
      </c>
      <c r="D50" s="6" t="s">
        <v>30</v>
      </c>
      <c r="E50" s="4" t="s">
        <v>397</v>
      </c>
      <c r="F50" s="6">
        <v>19</v>
      </c>
      <c r="G50" s="6"/>
      <c r="H50" s="29"/>
      <c r="I50" s="6" t="str">
        <f t="shared" si="1"/>
        <v>0:00</v>
      </c>
      <c r="J50" s="29"/>
      <c r="K50" s="6"/>
      <c r="L50" s="6" t="str">
        <f t="shared" si="2"/>
        <v>0:00</v>
      </c>
      <c r="M50" s="4">
        <f>SUM(F44:F50)</f>
        <v>73</v>
      </c>
      <c r="N50" s="6">
        <f>SUM(G44:G50)</f>
        <v>0</v>
      </c>
      <c r="O50" s="16"/>
      <c r="P50" s="863">
        <f>M50+P43</f>
        <v>418</v>
      </c>
      <c r="Q50" s="862">
        <f>P49/P50</f>
        <v>8.7894736842105262E-2</v>
      </c>
      <c r="R50" s="4"/>
      <c r="T50" s="16">
        <f t="shared" si="3"/>
        <v>0</v>
      </c>
      <c r="U50" s="868">
        <f t="shared" si="4"/>
        <v>0</v>
      </c>
      <c r="V50" s="4">
        <v>70</v>
      </c>
      <c r="W50" s="4">
        <f t="shared" si="5"/>
        <v>73</v>
      </c>
      <c r="X50" s="868">
        <f t="shared" si="6"/>
        <v>70.428571428571431</v>
      </c>
      <c r="Y50" s="4"/>
      <c r="Z50" s="4"/>
      <c r="AA50" s="4"/>
      <c r="AB50" s="4"/>
    </row>
    <row r="51" spans="1:28" ht="15.75" customHeight="1" x14ac:dyDescent="0.25">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71</v>
      </c>
      <c r="X51" s="868">
        <f t="shared" si="6"/>
        <v>70</v>
      </c>
      <c r="Y51" s="4"/>
      <c r="Z51" s="4"/>
      <c r="AA51" s="4"/>
      <c r="AB51" s="4"/>
    </row>
    <row r="52" spans="1:28" ht="15.75" customHeight="1" x14ac:dyDescent="0.25">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76</v>
      </c>
      <c r="X52" s="868">
        <f t="shared" si="6"/>
        <v>70.428571428571431</v>
      </c>
      <c r="Y52" s="4"/>
      <c r="Z52" s="4"/>
      <c r="AA52" s="4"/>
      <c r="AB52" s="4"/>
    </row>
    <row r="53" spans="1:28" ht="15.75" customHeight="1" x14ac:dyDescent="0.25">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76</v>
      </c>
      <c r="X53" s="868">
        <f t="shared" si="6"/>
        <v>72.142857142857139</v>
      </c>
      <c r="Y53" s="4"/>
      <c r="Z53" s="4"/>
      <c r="AA53" s="4"/>
      <c r="AB53" s="4"/>
    </row>
    <row r="54" spans="1:28" ht="15.75" customHeight="1" x14ac:dyDescent="0.25">
      <c r="A54" s="885"/>
      <c r="B54" s="854">
        <v>81</v>
      </c>
      <c r="C54" s="855">
        <f t="shared" si="0"/>
        <v>45861</v>
      </c>
      <c r="D54" s="854" t="s">
        <v>26</v>
      </c>
      <c r="E54" s="856" t="s">
        <v>394</v>
      </c>
      <c r="F54" s="854">
        <v>15</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83</v>
      </c>
      <c r="X54" s="868">
        <f t="shared" si="6"/>
        <v>74.714285714285708</v>
      </c>
      <c r="Y54" s="4"/>
      <c r="Z54" s="4"/>
      <c r="AA54" s="4"/>
      <c r="AB54" s="4"/>
    </row>
    <row r="55" spans="1:28" ht="15.75" customHeight="1" x14ac:dyDescent="0.25">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0.25115740740740738</v>
      </c>
      <c r="Q55" s="865"/>
      <c r="R55" s="4"/>
      <c r="T55" s="16">
        <f t="shared" si="3"/>
        <v>0</v>
      </c>
      <c r="U55" s="868">
        <f t="shared" si="4"/>
        <v>0</v>
      </c>
      <c r="V55" s="4">
        <v>70</v>
      </c>
      <c r="W55" s="4">
        <f t="shared" si="5"/>
        <v>76</v>
      </c>
      <c r="X55" s="868">
        <f t="shared" si="6"/>
        <v>75.285714285714292</v>
      </c>
      <c r="Y55" s="4"/>
      <c r="Z55" s="4"/>
      <c r="AA55" s="4"/>
      <c r="AB55" s="4"/>
    </row>
    <row r="56" spans="1:28" ht="15.75" customHeight="1" x14ac:dyDescent="0.25">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36.74</v>
      </c>
      <c r="Q56" s="866"/>
      <c r="R56" s="4"/>
      <c r="T56" s="16">
        <f t="shared" si="3"/>
        <v>0</v>
      </c>
      <c r="U56" s="868">
        <f t="shared" si="4"/>
        <v>0</v>
      </c>
      <c r="V56" s="4">
        <v>70</v>
      </c>
      <c r="W56" s="4">
        <f t="shared" si="5"/>
        <v>78</v>
      </c>
      <c r="X56" s="868">
        <f t="shared" si="6"/>
        <v>76.142857142857139</v>
      </c>
      <c r="Y56" s="4"/>
      <c r="Z56" s="4"/>
      <c r="AA56" s="4"/>
      <c r="AB56" s="4"/>
    </row>
    <row r="57" spans="1:28" ht="15.75" customHeight="1" x14ac:dyDescent="0.25">
      <c r="A57" s="885"/>
      <c r="B57" s="854">
        <v>78</v>
      </c>
      <c r="C57" s="855">
        <f t="shared" si="0"/>
        <v>45864</v>
      </c>
      <c r="D57" s="854" t="s">
        <v>30</v>
      </c>
      <c r="E57" s="856" t="s">
        <v>402</v>
      </c>
      <c r="F57" s="854">
        <v>19</v>
      </c>
      <c r="G57" s="854"/>
      <c r="H57" s="857"/>
      <c r="I57" s="854" t="str">
        <f t="shared" si="7"/>
        <v>0:00</v>
      </c>
      <c r="J57" s="857"/>
      <c r="K57" s="854"/>
      <c r="L57" s="854" t="str">
        <f t="shared" si="2"/>
        <v>0:00</v>
      </c>
      <c r="M57" s="856">
        <f>SUM(F51:F57)</f>
        <v>78</v>
      </c>
      <c r="N57" s="854">
        <f>SUM(G51:G57)</f>
        <v>0</v>
      </c>
      <c r="O57" s="858"/>
      <c r="P57" s="863">
        <f>M57+P50</f>
        <v>496</v>
      </c>
      <c r="Q57" s="862">
        <f>P56/P57</f>
        <v>7.4072580645161298E-2</v>
      </c>
      <c r="R57" s="4"/>
      <c r="T57" s="16">
        <f t="shared" si="3"/>
        <v>0</v>
      </c>
      <c r="U57" s="868">
        <f t="shared" si="4"/>
        <v>0</v>
      </c>
      <c r="V57" s="4">
        <v>70</v>
      </c>
      <c r="W57" s="4">
        <f t="shared" si="5"/>
        <v>78</v>
      </c>
      <c r="X57" s="868">
        <f t="shared" si="6"/>
        <v>76.857142857142861</v>
      </c>
      <c r="Y57" s="4"/>
      <c r="Z57" s="4"/>
      <c r="AA57" s="4"/>
      <c r="AB57" s="4"/>
    </row>
    <row r="58" spans="1:28" ht="15.75" customHeight="1" x14ac:dyDescent="0.25">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77</v>
      </c>
      <c r="X58" s="868">
        <f t="shared" si="6"/>
        <v>77.714285714285708</v>
      </c>
      <c r="Y58" s="4"/>
      <c r="Z58" s="4"/>
      <c r="AA58" s="4"/>
      <c r="AB58" s="4"/>
    </row>
    <row r="59" spans="1:28" ht="15.75" customHeight="1" x14ac:dyDescent="0.25">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74</v>
      </c>
      <c r="X59" s="868">
        <f t="shared" si="6"/>
        <v>77.428571428571431</v>
      </c>
      <c r="Y59" s="4"/>
      <c r="Z59" s="4"/>
      <c r="AA59" s="4"/>
      <c r="AB59" s="4"/>
    </row>
    <row r="60" spans="1:28" ht="15.75" customHeight="1" x14ac:dyDescent="0.25">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83</v>
      </c>
      <c r="X60" s="868">
        <f t="shared" si="6"/>
        <v>78.428571428571431</v>
      </c>
      <c r="Y60" s="4"/>
      <c r="Z60" s="4"/>
      <c r="AA60" s="4"/>
      <c r="AB60" s="4"/>
    </row>
    <row r="61" spans="1:28" ht="15.75" customHeight="1" x14ac:dyDescent="0.25">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76</v>
      </c>
      <c r="X61" s="868">
        <f t="shared" si="6"/>
        <v>77.428571428571431</v>
      </c>
      <c r="Y61" s="4"/>
      <c r="Z61" s="4"/>
      <c r="AA61" s="4"/>
      <c r="AB61" s="4"/>
    </row>
    <row r="62" spans="1:28" ht="15.75" customHeight="1" x14ac:dyDescent="0.25">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0.25115740740740738</v>
      </c>
      <c r="Q62" s="865"/>
      <c r="R62" s="4"/>
      <c r="T62" s="16">
        <f t="shared" si="3"/>
        <v>0</v>
      </c>
      <c r="U62" s="868">
        <f t="shared" si="4"/>
        <v>0</v>
      </c>
      <c r="V62" s="4">
        <v>70</v>
      </c>
      <c r="W62" s="4">
        <f t="shared" si="5"/>
        <v>75</v>
      </c>
      <c r="X62" s="868">
        <f t="shared" si="6"/>
        <v>77.285714285714292</v>
      </c>
      <c r="Y62" s="4"/>
      <c r="Z62" s="4"/>
      <c r="AA62" s="4"/>
      <c r="AB62" s="4"/>
    </row>
    <row r="63" spans="1:28" ht="15.75" customHeight="1" x14ac:dyDescent="0.25">
      <c r="A63" s="870"/>
      <c r="B63" s="6">
        <v>72</v>
      </c>
      <c r="C63" s="17">
        <f t="shared" si="0"/>
        <v>45870</v>
      </c>
      <c r="D63" s="6" t="s">
        <v>28</v>
      </c>
      <c r="E63" s="4" t="s">
        <v>444</v>
      </c>
      <c r="F63" s="6">
        <v>5</v>
      </c>
      <c r="G63" s="6"/>
      <c r="H63" s="29"/>
      <c r="I63" s="6" t="str">
        <f t="shared" si="8"/>
        <v>0:00</v>
      </c>
      <c r="J63" s="6"/>
      <c r="K63" s="6"/>
      <c r="L63" s="6" t="str">
        <f t="shared" si="2"/>
        <v>0:00</v>
      </c>
      <c r="M63" s="6"/>
      <c r="N63" s="28">
        <f>SUM(H58:H64)</f>
        <v>0</v>
      </c>
      <c r="O63" s="16"/>
      <c r="P63" s="863">
        <f>N64+P56</f>
        <v>36.74</v>
      </c>
      <c r="Q63" s="866"/>
      <c r="R63" s="4"/>
      <c r="T63" s="16">
        <f t="shared" si="3"/>
        <v>0</v>
      </c>
      <c r="U63" s="868">
        <f t="shared" si="4"/>
        <v>0</v>
      </c>
      <c r="V63" s="4">
        <v>70</v>
      </c>
      <c r="W63" s="4">
        <f t="shared" si="5"/>
        <v>72</v>
      </c>
      <c r="X63" s="868">
        <f t="shared" si="6"/>
        <v>76.428571428571431</v>
      </c>
      <c r="Y63" s="4"/>
      <c r="Z63" s="4"/>
      <c r="AA63" s="4"/>
      <c r="AB63" s="4"/>
    </row>
    <row r="64" spans="1:28" ht="15.75" customHeight="1" x14ac:dyDescent="0.25">
      <c r="A64" s="870"/>
      <c r="B64" s="6">
        <v>71</v>
      </c>
      <c r="C64" s="17">
        <f t="shared" si="0"/>
        <v>45871</v>
      </c>
      <c r="D64" s="6" t="s">
        <v>30</v>
      </c>
      <c r="E64" s="4" t="s">
        <v>411</v>
      </c>
      <c r="F64" s="6">
        <v>20</v>
      </c>
      <c r="G64" s="6"/>
      <c r="H64" s="29"/>
      <c r="I64" s="6" t="str">
        <f t="shared" si="8"/>
        <v>0:00</v>
      </c>
      <c r="J64" s="6"/>
      <c r="K64" s="6"/>
      <c r="L64" s="6" t="str">
        <f t="shared" si="2"/>
        <v>0:00</v>
      </c>
      <c r="M64" s="4">
        <f>SUM(F58:F64)</f>
        <v>73</v>
      </c>
      <c r="N64" s="6">
        <f>SUM(G58:G64)</f>
        <v>0</v>
      </c>
      <c r="O64" s="16"/>
      <c r="P64" s="863">
        <f>M64+P57</f>
        <v>569</v>
      </c>
      <c r="Q64" s="862">
        <f>P63/P64</f>
        <v>6.4569420035149386E-2</v>
      </c>
      <c r="R64" s="4"/>
      <c r="T64" s="16">
        <f t="shared" si="3"/>
        <v>0</v>
      </c>
      <c r="U64" s="868">
        <f t="shared" si="4"/>
        <v>0</v>
      </c>
      <c r="V64" s="4">
        <v>70</v>
      </c>
      <c r="W64" s="4">
        <f t="shared" si="5"/>
        <v>73</v>
      </c>
      <c r="X64" s="868">
        <f t="shared" si="6"/>
        <v>75.714285714285708</v>
      </c>
      <c r="Y64" s="4"/>
      <c r="Z64" s="4"/>
      <c r="AA64" s="4"/>
      <c r="AB64" s="4"/>
    </row>
    <row r="65" spans="1:28" ht="15.75" customHeight="1" x14ac:dyDescent="0.25">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71</v>
      </c>
      <c r="X65" s="868">
        <f t="shared" si="6"/>
        <v>74.857142857142861</v>
      </c>
      <c r="Y65" s="4"/>
      <c r="Z65" s="4"/>
      <c r="AA65" s="4"/>
      <c r="AB65" s="4"/>
    </row>
    <row r="66" spans="1:28" ht="15.75" customHeight="1" x14ac:dyDescent="0.25">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69</v>
      </c>
      <c r="X66" s="868">
        <f t="shared" si="6"/>
        <v>74.142857142857139</v>
      </c>
      <c r="Y66" s="4"/>
      <c r="Z66" s="4"/>
      <c r="AA66" s="4"/>
      <c r="AB66" s="4"/>
    </row>
    <row r="67" spans="1:28" ht="15.75" customHeight="1" x14ac:dyDescent="0.25">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70</v>
      </c>
      <c r="X67" s="868">
        <f t="shared" si="6"/>
        <v>72.285714285714292</v>
      </c>
      <c r="Y67" s="4"/>
      <c r="Z67" s="4"/>
      <c r="AA67" s="4"/>
      <c r="AB67" s="4"/>
    </row>
    <row r="68" spans="1:28" ht="15.75" customHeight="1" x14ac:dyDescent="0.25">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67</v>
      </c>
      <c r="X68" s="868">
        <f t="shared" si="6"/>
        <v>71</v>
      </c>
      <c r="Y68" s="4"/>
      <c r="Z68" s="4"/>
      <c r="AA68" s="4"/>
      <c r="AB68" s="4"/>
    </row>
    <row r="69" spans="1:28" ht="15.75" customHeight="1" x14ac:dyDescent="0.25">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0.25115740740740738</v>
      </c>
      <c r="Q69" s="865"/>
      <c r="R69" s="4"/>
      <c r="T69" s="16">
        <f t="shared" si="3"/>
        <v>0</v>
      </c>
      <c r="U69" s="868">
        <f t="shared" si="4"/>
        <v>0</v>
      </c>
      <c r="V69" s="4">
        <v>70</v>
      </c>
      <c r="W69" s="4">
        <f t="shared" si="5"/>
        <v>63</v>
      </c>
      <c r="X69" s="868">
        <f t="shared" si="6"/>
        <v>69.285714285714292</v>
      </c>
      <c r="Y69" s="4"/>
      <c r="Z69" s="4"/>
      <c r="AA69" s="4"/>
      <c r="AB69" s="4"/>
    </row>
    <row r="70" spans="1:28" ht="15.75" customHeight="1" x14ac:dyDescent="0.25">
      <c r="A70" s="885"/>
      <c r="B70" s="854">
        <v>65</v>
      </c>
      <c r="C70" s="855">
        <f t="shared" si="0"/>
        <v>45877</v>
      </c>
      <c r="D70" s="854" t="s">
        <v>28</v>
      </c>
      <c r="E70" s="856" t="s">
        <v>444</v>
      </c>
      <c r="F70" s="854">
        <v>5</v>
      </c>
      <c r="G70" s="854"/>
      <c r="H70" s="857"/>
      <c r="I70" s="854" t="str">
        <f t="shared" si="8"/>
        <v>0:00</v>
      </c>
      <c r="J70" s="854"/>
      <c r="K70" s="854"/>
      <c r="L70" s="854" t="str">
        <f t="shared" si="2"/>
        <v>0:00</v>
      </c>
      <c r="M70" s="854"/>
      <c r="N70" s="859">
        <f>SUM(H65:H71)</f>
        <v>0</v>
      </c>
      <c r="O70" s="858"/>
      <c r="P70" s="863">
        <f>N71+P63</f>
        <v>36.74</v>
      </c>
      <c r="Q70" s="866"/>
      <c r="R70" s="4"/>
      <c r="T70" s="16">
        <f t="shared" si="3"/>
        <v>0</v>
      </c>
      <c r="U70" s="868">
        <f t="shared" si="4"/>
        <v>0</v>
      </c>
      <c r="V70" s="4">
        <v>70</v>
      </c>
      <c r="W70" s="4">
        <f t="shared" si="5"/>
        <v>63</v>
      </c>
      <c r="X70" s="868">
        <f t="shared" si="6"/>
        <v>68</v>
      </c>
      <c r="Y70" s="4"/>
      <c r="Z70" s="4"/>
      <c r="AA70" s="4"/>
      <c r="AB70" s="4"/>
    </row>
    <row r="71" spans="1:28" ht="15.75" customHeight="1" x14ac:dyDescent="0.25">
      <c r="A71" s="885"/>
      <c r="B71" s="854">
        <v>64</v>
      </c>
      <c r="C71" s="855">
        <f t="shared" si="0"/>
        <v>45878</v>
      </c>
      <c r="D71" s="854" t="s">
        <v>30</v>
      </c>
      <c r="E71" s="856" t="s">
        <v>407</v>
      </c>
      <c r="F71" s="854">
        <v>18</v>
      </c>
      <c r="G71" s="854"/>
      <c r="H71" s="857"/>
      <c r="I71" s="854" t="str">
        <f t="shared" si="8"/>
        <v>0:00</v>
      </c>
      <c r="J71" s="857"/>
      <c r="K71" s="854"/>
      <c r="L71" s="854" t="str">
        <f t="shared" si="2"/>
        <v>0:00</v>
      </c>
      <c r="M71" s="856">
        <f>SUM(F65:F71)</f>
        <v>61</v>
      </c>
      <c r="N71" s="854">
        <f>SUM(G65:G71)</f>
        <v>0</v>
      </c>
      <c r="O71" s="858"/>
      <c r="P71" s="863">
        <f>M71+P64</f>
        <v>630</v>
      </c>
      <c r="Q71" s="862">
        <f>P70/P71</f>
        <v>5.8317460317460323E-2</v>
      </c>
      <c r="R71" s="4"/>
      <c r="T71" s="16">
        <f t="shared" si="3"/>
        <v>0</v>
      </c>
      <c r="U71" s="868">
        <f t="shared" si="4"/>
        <v>0</v>
      </c>
      <c r="V71" s="4">
        <v>70</v>
      </c>
      <c r="W71" s="4">
        <f t="shared" si="5"/>
        <v>61</v>
      </c>
      <c r="X71" s="868">
        <f t="shared" si="6"/>
        <v>66.285714285714292</v>
      </c>
      <c r="Y71" s="4"/>
      <c r="Z71" s="4"/>
      <c r="AA71" s="4"/>
      <c r="AB71" s="4"/>
    </row>
    <row r="72" spans="1:28" ht="15.75" customHeight="1" x14ac:dyDescent="0.25">
      <c r="A72" s="870" t="s">
        <v>41</v>
      </c>
      <c r="B72" s="6">
        <v>63</v>
      </c>
      <c r="C72" s="17">
        <f t="shared" si="0"/>
        <v>45879</v>
      </c>
      <c r="D72" s="6" t="s">
        <v>31</v>
      </c>
      <c r="E72" s="4" t="s">
        <v>437</v>
      </c>
      <c r="F72" s="6">
        <v>6</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62</v>
      </c>
      <c r="X72" s="868">
        <f t="shared" si="6"/>
        <v>65</v>
      </c>
      <c r="Y72" s="4"/>
      <c r="Z72" s="4"/>
      <c r="AA72" s="4"/>
      <c r="AB72" s="4"/>
    </row>
    <row r="73" spans="1:28" ht="15.75" customHeight="1" x14ac:dyDescent="0.25">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65</v>
      </c>
      <c r="X73" s="868">
        <f t="shared" si="6"/>
        <v>64.428571428571431</v>
      </c>
      <c r="Y73" s="4"/>
      <c r="Z73" s="4"/>
      <c r="AA73" s="4"/>
      <c r="AB73" s="4"/>
    </row>
    <row r="74" spans="1:28" ht="15.75" customHeight="1" x14ac:dyDescent="0.25">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63</v>
      </c>
      <c r="X74" s="868">
        <f t="shared" si="6"/>
        <v>63.428571428571431</v>
      </c>
      <c r="Y74" s="4"/>
      <c r="Z74" s="4"/>
      <c r="AA74" s="4"/>
      <c r="AB74" s="4"/>
    </row>
    <row r="75" spans="1:28" ht="15.75" customHeight="1" x14ac:dyDescent="0.25">
      <c r="A75" s="870"/>
      <c r="B75" s="6">
        <v>60</v>
      </c>
      <c r="C75" s="17">
        <f t="shared" si="0"/>
        <v>45882</v>
      </c>
      <c r="D75" s="6" t="s">
        <v>26</v>
      </c>
      <c r="E75" s="4" t="s">
        <v>437</v>
      </c>
      <c r="F75" s="6">
        <v>5</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63</v>
      </c>
      <c r="X75" s="868">
        <f t="shared" si="6"/>
        <v>62.857142857142854</v>
      </c>
      <c r="Y75" s="4"/>
      <c r="Z75" s="4"/>
      <c r="AA75" s="4"/>
      <c r="AB75" s="4"/>
    </row>
    <row r="76" spans="1:28" ht="15.75" customHeight="1" x14ac:dyDescent="0.25">
      <c r="A76" s="870"/>
      <c r="B76" s="6">
        <v>59</v>
      </c>
      <c r="C76" s="17">
        <f t="shared" si="0"/>
        <v>45883</v>
      </c>
      <c r="D76" s="6" t="s">
        <v>27</v>
      </c>
      <c r="E76" s="4" t="s">
        <v>454</v>
      </c>
      <c r="F76" s="6">
        <v>12</v>
      </c>
      <c r="G76" s="6"/>
      <c r="H76" s="29"/>
      <c r="I76" s="6" t="str">
        <f t="shared" si="8"/>
        <v>0:00</v>
      </c>
      <c r="J76" s="6"/>
      <c r="K76" s="6"/>
      <c r="L76" s="6" t="str">
        <f t="shared" si="2"/>
        <v>0:00</v>
      </c>
      <c r="M76" s="6"/>
      <c r="N76" s="28"/>
      <c r="O76" s="16"/>
      <c r="P76" s="861">
        <f>N77+P69</f>
        <v>0.25115740740740738</v>
      </c>
      <c r="Q76" s="865"/>
      <c r="R76" s="4"/>
      <c r="S76" s="4"/>
      <c r="T76" s="16">
        <f t="shared" si="3"/>
        <v>0</v>
      </c>
      <c r="U76" s="868">
        <f t="shared" si="4"/>
        <v>0</v>
      </c>
      <c r="V76" s="4">
        <v>70</v>
      </c>
      <c r="W76" s="4">
        <f t="shared" si="5"/>
        <v>70</v>
      </c>
      <c r="X76" s="868">
        <f t="shared" si="6"/>
        <v>63.857142857142854</v>
      </c>
      <c r="Y76" s="4"/>
      <c r="Z76" s="4"/>
      <c r="AA76" s="4"/>
      <c r="AB76" s="4"/>
    </row>
    <row r="77" spans="1:28" ht="15.75" customHeight="1" x14ac:dyDescent="0.25">
      <c r="A77" s="870"/>
      <c r="B77" s="6">
        <v>58</v>
      </c>
      <c r="C77" s="17">
        <f t="shared" si="0"/>
        <v>45884</v>
      </c>
      <c r="D77" s="6" t="s">
        <v>28</v>
      </c>
      <c r="E77" s="4" t="s">
        <v>381</v>
      </c>
      <c r="F77" s="6">
        <v>8</v>
      </c>
      <c r="G77" s="6"/>
      <c r="H77" s="29"/>
      <c r="I77" s="6" t="str">
        <f t="shared" si="8"/>
        <v>0:00</v>
      </c>
      <c r="J77" s="6"/>
      <c r="K77" s="6"/>
      <c r="L77" s="6" t="str">
        <f t="shared" si="2"/>
        <v>0:00</v>
      </c>
      <c r="M77" s="6"/>
      <c r="N77" s="28">
        <f>SUM(H72:H78)</f>
        <v>0</v>
      </c>
      <c r="O77" s="16"/>
      <c r="P77" s="863">
        <f>N78+P70</f>
        <v>36.74</v>
      </c>
      <c r="Q77" s="866"/>
      <c r="R77" s="4"/>
      <c r="T77" s="16">
        <f t="shared" si="3"/>
        <v>0</v>
      </c>
      <c r="U77" s="868">
        <f t="shared" si="4"/>
        <v>0</v>
      </c>
      <c r="V77" s="4">
        <v>70</v>
      </c>
      <c r="W77" s="4">
        <f t="shared" si="5"/>
        <v>73</v>
      </c>
      <c r="X77" s="868">
        <f t="shared" si="6"/>
        <v>65.285714285714292</v>
      </c>
      <c r="Y77" s="4"/>
      <c r="Z77" s="4"/>
      <c r="AA77" s="4"/>
      <c r="AB77" s="4"/>
    </row>
    <row r="78" spans="1:28" ht="15.75" customHeight="1" x14ac:dyDescent="0.25">
      <c r="A78" s="870"/>
      <c r="B78" s="6">
        <v>57</v>
      </c>
      <c r="C78" s="17">
        <f t="shared" si="0"/>
        <v>45885</v>
      </c>
      <c r="D78" s="6" t="s">
        <v>30</v>
      </c>
      <c r="E78" s="4" t="s">
        <v>453</v>
      </c>
      <c r="F78" s="6">
        <v>18</v>
      </c>
      <c r="G78" s="6"/>
      <c r="H78" s="29"/>
      <c r="I78" s="6" t="str">
        <f t="shared" si="8"/>
        <v>0:00</v>
      </c>
      <c r="J78" s="29"/>
      <c r="K78" s="6"/>
      <c r="L78" s="6" t="str">
        <f t="shared" si="2"/>
        <v>0:00</v>
      </c>
      <c r="M78" s="4">
        <f>SUM(F72:F78)</f>
        <v>73</v>
      </c>
      <c r="N78" s="6">
        <f>SUM(G72:G78)</f>
        <v>0</v>
      </c>
      <c r="O78" s="16"/>
      <c r="P78" s="863">
        <f>M78+P71</f>
        <v>703</v>
      </c>
      <c r="Q78" s="862">
        <f>P77/P78</f>
        <v>5.2261735419630161E-2</v>
      </c>
      <c r="R78" s="4"/>
      <c r="T78" s="16">
        <f t="shared" ref="T78:T135" si="9">SUM(G72:G78)</f>
        <v>0</v>
      </c>
      <c r="U78" s="868">
        <f t="shared" si="4"/>
        <v>0</v>
      </c>
      <c r="V78" s="4">
        <v>70</v>
      </c>
      <c r="W78" s="4">
        <f t="shared" si="5"/>
        <v>73</v>
      </c>
      <c r="X78" s="868">
        <f t="shared" si="6"/>
        <v>67</v>
      </c>
      <c r="Y78" s="4"/>
      <c r="Z78" s="4"/>
      <c r="AA78" s="4"/>
      <c r="AB78" s="4"/>
    </row>
    <row r="79" spans="1:28" ht="15.75" customHeight="1" x14ac:dyDescent="0.25">
      <c r="A79" s="885" t="s">
        <v>345</v>
      </c>
      <c r="B79" s="854">
        <v>56</v>
      </c>
      <c r="C79" s="855">
        <f t="shared" si="0"/>
        <v>45886</v>
      </c>
      <c r="D79" s="854" t="s">
        <v>31</v>
      </c>
      <c r="E79" s="856" t="s">
        <v>380</v>
      </c>
      <c r="F79" s="854">
        <v>5</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72</v>
      </c>
      <c r="X79" s="868">
        <f t="shared" si="6"/>
        <v>68.428571428571431</v>
      </c>
      <c r="Y79" s="4"/>
      <c r="Z79" s="4"/>
      <c r="AA79" s="4"/>
      <c r="AB79" s="4"/>
    </row>
    <row r="80" spans="1:28" ht="15.75" customHeight="1" x14ac:dyDescent="0.25">
      <c r="A80" s="885"/>
      <c r="B80" s="854">
        <v>55</v>
      </c>
      <c r="C80" s="855">
        <f t="shared" si="0"/>
        <v>45887</v>
      </c>
      <c r="D80" s="854" t="s">
        <v>33</v>
      </c>
      <c r="E80" s="856" t="s">
        <v>384</v>
      </c>
      <c r="F80" s="854">
        <v>7</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71</v>
      </c>
      <c r="X80" s="868">
        <f t="shared" ref="X80:X135" si="12">SUM(W74:W80)/7</f>
        <v>69.285714285714292</v>
      </c>
      <c r="Y80" s="4"/>
      <c r="Z80" s="4"/>
      <c r="AA80" s="4"/>
      <c r="AB80" s="4"/>
    </row>
    <row r="81" spans="1:28" ht="15.75" customHeight="1" x14ac:dyDescent="0.25">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72</v>
      </c>
      <c r="X81" s="868">
        <f t="shared" si="12"/>
        <v>70.571428571428569</v>
      </c>
      <c r="Y81" s="4"/>
      <c r="Z81" s="4"/>
      <c r="AA81" s="4"/>
      <c r="AB81" s="4"/>
    </row>
    <row r="82" spans="1:28" ht="15.75" customHeight="1" x14ac:dyDescent="0.25">
      <c r="A82" s="885"/>
      <c r="B82" s="854">
        <v>53</v>
      </c>
      <c r="C82" s="855">
        <f t="shared" si="0"/>
        <v>45889</v>
      </c>
      <c r="D82" s="854" t="s">
        <v>26</v>
      </c>
      <c r="E82" s="856" t="s">
        <v>385</v>
      </c>
      <c r="F82" s="854">
        <v>8</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75</v>
      </c>
      <c r="X82" s="868">
        <f t="shared" si="12"/>
        <v>72.285714285714292</v>
      </c>
      <c r="Y82" s="4"/>
      <c r="Z82" s="4"/>
      <c r="AA82" s="4"/>
      <c r="AB82" s="4"/>
    </row>
    <row r="83" spans="1:28" ht="15.75" customHeight="1" x14ac:dyDescent="0.25">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0.25115740740740738</v>
      </c>
      <c r="Q83" s="865"/>
      <c r="R83" s="4"/>
      <c r="S83" s="4"/>
      <c r="T83" s="16">
        <f t="shared" si="9"/>
        <v>0</v>
      </c>
      <c r="U83" s="868">
        <f t="shared" si="10"/>
        <v>0</v>
      </c>
      <c r="V83" s="4">
        <v>70</v>
      </c>
      <c r="W83" s="4">
        <f t="shared" si="11"/>
        <v>73</v>
      </c>
      <c r="X83" s="868">
        <f t="shared" si="12"/>
        <v>72.714285714285708</v>
      </c>
      <c r="Y83" s="4"/>
      <c r="Z83" s="4"/>
      <c r="AA83" s="4"/>
      <c r="AB83" s="4"/>
    </row>
    <row r="84" spans="1:28" ht="15.75" customHeight="1" x14ac:dyDescent="0.25">
      <c r="A84" s="885"/>
      <c r="B84" s="854">
        <v>51</v>
      </c>
      <c r="C84" s="855">
        <f t="shared" si="0"/>
        <v>45891</v>
      </c>
      <c r="D84" s="854" t="s">
        <v>28</v>
      </c>
      <c r="E84" s="856" t="s">
        <v>441</v>
      </c>
      <c r="F84" s="854">
        <v>7</v>
      </c>
      <c r="G84" s="854"/>
      <c r="H84" s="857"/>
      <c r="I84" s="854" t="str">
        <f t="shared" si="8"/>
        <v>0:00</v>
      </c>
      <c r="J84" s="854"/>
      <c r="K84" s="854"/>
      <c r="L84" s="854" t="str">
        <f t="shared" si="2"/>
        <v>0:00</v>
      </c>
      <c r="M84" s="854"/>
      <c r="N84" s="859">
        <f>SUM(H79:H85)</f>
        <v>0</v>
      </c>
      <c r="O84" s="858"/>
      <c r="P84" s="863">
        <f>N85+P77</f>
        <v>36.74</v>
      </c>
      <c r="Q84" s="866"/>
      <c r="R84" s="4"/>
      <c r="S84" s="4"/>
      <c r="T84" s="16">
        <f t="shared" si="9"/>
        <v>0</v>
      </c>
      <c r="U84" s="868">
        <f t="shared" si="10"/>
        <v>0</v>
      </c>
      <c r="V84" s="4">
        <v>70</v>
      </c>
      <c r="W84" s="4">
        <f t="shared" si="11"/>
        <v>72</v>
      </c>
      <c r="X84" s="868">
        <f t="shared" si="12"/>
        <v>72.571428571428569</v>
      </c>
      <c r="Y84" s="4"/>
      <c r="Z84" s="4"/>
      <c r="AA84" s="4"/>
      <c r="AB84" s="4"/>
    </row>
    <row r="85" spans="1:28" ht="15.75" customHeight="1" x14ac:dyDescent="0.25">
      <c r="A85" s="885"/>
      <c r="B85" s="854">
        <v>50</v>
      </c>
      <c r="C85" s="855">
        <f t="shared" si="0"/>
        <v>45892</v>
      </c>
      <c r="D85" s="854" t="s">
        <v>30</v>
      </c>
      <c r="E85" s="856" t="s">
        <v>411</v>
      </c>
      <c r="F85" s="854">
        <v>20</v>
      </c>
      <c r="G85" s="854"/>
      <c r="H85" s="857"/>
      <c r="I85" s="854" t="str">
        <f t="shared" si="8"/>
        <v>0:00</v>
      </c>
      <c r="J85" s="854"/>
      <c r="K85" s="854"/>
      <c r="L85" s="854" t="str">
        <f t="shared" si="2"/>
        <v>0:00</v>
      </c>
      <c r="M85" s="856">
        <f>SUM(F79:F85)</f>
        <v>74</v>
      </c>
      <c r="N85" s="854">
        <f>SUM(G79:G85)</f>
        <v>0</v>
      </c>
      <c r="O85" s="858"/>
      <c r="P85" s="863">
        <f>M85+P78</f>
        <v>777</v>
      </c>
      <c r="Q85" s="862">
        <f>P84/P85</f>
        <v>4.7284427284427284E-2</v>
      </c>
      <c r="R85" s="4"/>
      <c r="S85" s="4"/>
      <c r="T85" s="16">
        <f t="shared" si="9"/>
        <v>0</v>
      </c>
      <c r="U85" s="868">
        <f t="shared" si="10"/>
        <v>0</v>
      </c>
      <c r="V85" s="4">
        <v>70</v>
      </c>
      <c r="W85" s="4">
        <f t="shared" si="11"/>
        <v>74</v>
      </c>
      <c r="X85" s="868">
        <f t="shared" si="12"/>
        <v>72.714285714285708</v>
      </c>
      <c r="Y85" s="4"/>
      <c r="Z85" s="4"/>
      <c r="AA85" s="4"/>
      <c r="AB85" s="4"/>
    </row>
    <row r="86" spans="1:28" ht="15.75" customHeight="1" x14ac:dyDescent="0.25">
      <c r="A86" s="870" t="s">
        <v>42</v>
      </c>
      <c r="B86" s="6">
        <v>49</v>
      </c>
      <c r="C86" s="17">
        <f t="shared" si="0"/>
        <v>45893</v>
      </c>
      <c r="D86" s="6" t="s">
        <v>31</v>
      </c>
      <c r="E86" s="4" t="s">
        <v>384</v>
      </c>
      <c r="F86" s="6">
        <v>7</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76</v>
      </c>
      <c r="X86" s="868">
        <f t="shared" si="12"/>
        <v>73.285714285714292</v>
      </c>
      <c r="Y86" s="4"/>
      <c r="Z86" s="4"/>
      <c r="AA86" s="4"/>
      <c r="AB86" s="4"/>
    </row>
    <row r="87" spans="1:28" ht="15.75" customHeight="1" x14ac:dyDescent="0.25">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74</v>
      </c>
      <c r="Y87" s="4"/>
      <c r="Z87" s="4"/>
      <c r="AA87" s="4"/>
      <c r="AB87" s="4"/>
    </row>
    <row r="88" spans="1:28" ht="15.75" customHeight="1" x14ac:dyDescent="0.25">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74.285714285714292</v>
      </c>
      <c r="Y88" s="4"/>
      <c r="Z88" s="4"/>
      <c r="AA88" s="4"/>
      <c r="AB88" s="4"/>
    </row>
    <row r="89" spans="1:28" ht="15.75" customHeight="1" x14ac:dyDescent="0.25">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71</v>
      </c>
      <c r="X89" s="868">
        <f t="shared" si="12"/>
        <v>73.714285714285708</v>
      </c>
      <c r="Y89" s="4"/>
      <c r="Z89" s="4"/>
      <c r="AA89" s="4"/>
      <c r="AB89" s="4"/>
    </row>
    <row r="90" spans="1:28" ht="15.75" customHeight="1" x14ac:dyDescent="0.25">
      <c r="A90" s="870"/>
      <c r="B90" s="6">
        <v>45</v>
      </c>
      <c r="C90" s="17">
        <f t="shared" si="0"/>
        <v>45897</v>
      </c>
      <c r="D90" s="6" t="s">
        <v>27</v>
      </c>
      <c r="E90" s="4" t="s">
        <v>447</v>
      </c>
      <c r="F90" s="6">
        <v>13</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0.25115740740740738</v>
      </c>
      <c r="Q90" s="865"/>
      <c r="R90" s="4"/>
      <c r="S90" s="4"/>
      <c r="T90" s="16">
        <f t="shared" si="9"/>
        <v>0</v>
      </c>
      <c r="U90" s="868">
        <f t="shared" si="10"/>
        <v>0</v>
      </c>
      <c r="V90" s="4">
        <v>70</v>
      </c>
      <c r="W90" s="4">
        <f t="shared" si="11"/>
        <v>74</v>
      </c>
      <c r="X90" s="868">
        <f t="shared" si="12"/>
        <v>73.857142857142861</v>
      </c>
      <c r="Y90" s="4"/>
      <c r="Z90" s="4"/>
      <c r="AA90" s="4"/>
      <c r="AB90" s="4"/>
    </row>
    <row r="91" spans="1:28" ht="15.75" customHeight="1" x14ac:dyDescent="0.25">
      <c r="A91" s="870"/>
      <c r="B91" s="6">
        <v>44</v>
      </c>
      <c r="C91" s="17">
        <f t="shared" si="0"/>
        <v>45898</v>
      </c>
      <c r="D91" s="6" t="s">
        <v>28</v>
      </c>
      <c r="E91" s="4" t="s">
        <v>444</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36.74</v>
      </c>
      <c r="Q91" s="866"/>
      <c r="R91" s="4"/>
      <c r="S91" s="6"/>
      <c r="T91" s="16">
        <f t="shared" si="9"/>
        <v>0</v>
      </c>
      <c r="U91" s="868">
        <f t="shared" si="10"/>
        <v>0</v>
      </c>
      <c r="V91" s="4">
        <v>70</v>
      </c>
      <c r="W91" s="4">
        <f t="shared" si="11"/>
        <v>72</v>
      </c>
      <c r="X91" s="868">
        <f t="shared" si="12"/>
        <v>73.857142857142861</v>
      </c>
      <c r="Y91" s="4"/>
      <c r="Z91" s="4"/>
      <c r="AA91" s="4"/>
      <c r="AB91" s="4"/>
    </row>
    <row r="92" spans="1:28" ht="15.75" customHeight="1" x14ac:dyDescent="0.25">
      <c r="A92" s="870"/>
      <c r="B92" s="6">
        <v>43</v>
      </c>
      <c r="C92" s="17">
        <f t="shared" si="0"/>
        <v>45899</v>
      </c>
      <c r="D92" s="6" t="s">
        <v>30</v>
      </c>
      <c r="E92" s="4" t="s">
        <v>413</v>
      </c>
      <c r="F92" s="6">
        <v>18</v>
      </c>
      <c r="G92" s="6"/>
      <c r="H92" s="29"/>
      <c r="I92" s="6" t="str">
        <f t="shared" si="8"/>
        <v>0:00</v>
      </c>
      <c r="J92" s="29"/>
      <c r="K92" s="6"/>
      <c r="L92" s="6" t="str">
        <f t="shared" si="2"/>
        <v>0:00</v>
      </c>
      <c r="M92" s="4">
        <f>SUM(F86:F92)</f>
        <v>70</v>
      </c>
      <c r="N92" s="6">
        <f>SUM(G86:G92)</f>
        <v>0</v>
      </c>
      <c r="O92" s="16"/>
      <c r="P92" s="863">
        <f>M92+P85</f>
        <v>847</v>
      </c>
      <c r="Q92" s="862">
        <f>P91/P92</f>
        <v>4.3376623376623381E-2</v>
      </c>
      <c r="R92" s="4"/>
      <c r="S92" s="6"/>
      <c r="T92" s="16">
        <f t="shared" si="9"/>
        <v>0</v>
      </c>
      <c r="U92" s="868">
        <f t="shared" si="10"/>
        <v>0</v>
      </c>
      <c r="V92" s="4">
        <v>70</v>
      </c>
      <c r="W92" s="4">
        <f t="shared" si="11"/>
        <v>70</v>
      </c>
      <c r="X92" s="868">
        <f t="shared" si="12"/>
        <v>73.285714285714292</v>
      </c>
      <c r="Y92" s="4"/>
      <c r="Z92" s="4"/>
      <c r="AA92" s="4"/>
      <c r="AB92" s="4"/>
    </row>
    <row r="93" spans="1:28" ht="15.75" customHeight="1" x14ac:dyDescent="0.25">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71</v>
      </c>
      <c r="X93" s="868">
        <f t="shared" si="12"/>
        <v>72.571428571428569</v>
      </c>
      <c r="Y93" s="4"/>
      <c r="Z93" s="4"/>
      <c r="AA93" s="4"/>
      <c r="AB93" s="4"/>
    </row>
    <row r="94" spans="1:28" ht="15.75" customHeight="1" x14ac:dyDescent="0.25">
      <c r="A94" s="885"/>
      <c r="B94" s="854">
        <v>41</v>
      </c>
      <c r="C94" s="855">
        <f t="shared" si="0"/>
        <v>45901</v>
      </c>
      <c r="D94" s="854" t="s">
        <v>33</v>
      </c>
      <c r="E94" s="856" t="s">
        <v>384</v>
      </c>
      <c r="F94" s="854">
        <v>7</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71</v>
      </c>
      <c r="X94" s="868">
        <f t="shared" si="12"/>
        <v>71.857142857142861</v>
      </c>
      <c r="Y94" s="4"/>
      <c r="Z94" s="4"/>
      <c r="AA94" s="4"/>
      <c r="AB94" s="4"/>
    </row>
    <row r="95" spans="1:28" ht="15.75" customHeight="1" x14ac:dyDescent="0.25">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70</v>
      </c>
      <c r="X95" s="868">
        <f t="shared" si="12"/>
        <v>71.285714285714292</v>
      </c>
      <c r="Y95" s="4"/>
      <c r="Z95" s="4"/>
      <c r="AA95" s="4"/>
    </row>
    <row r="96" spans="1:28" ht="15.75" customHeight="1" x14ac:dyDescent="0.25">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75</v>
      </c>
      <c r="X96" s="868">
        <f t="shared" si="12"/>
        <v>71.857142857142861</v>
      </c>
      <c r="Y96" s="4"/>
      <c r="Z96" s="4"/>
      <c r="AA96" s="4"/>
      <c r="AB96" s="4"/>
    </row>
    <row r="97" spans="1:28" ht="15.75" customHeight="1" x14ac:dyDescent="0.25">
      <c r="A97" s="885"/>
      <c r="B97" s="854">
        <v>38</v>
      </c>
      <c r="C97" s="855">
        <f t="shared" si="0"/>
        <v>45904</v>
      </c>
      <c r="D97" s="854" t="s">
        <v>27</v>
      </c>
      <c r="E97" s="856" t="s">
        <v>447</v>
      </c>
      <c r="F97" s="854">
        <v>13</v>
      </c>
      <c r="G97" s="854"/>
      <c r="H97" s="857"/>
      <c r="I97" s="854" t="str">
        <f t="shared" si="8"/>
        <v>0:00</v>
      </c>
      <c r="J97" s="854"/>
      <c r="K97" s="854"/>
      <c r="L97" s="854" t="str">
        <f t="shared" si="2"/>
        <v>0:00</v>
      </c>
      <c r="M97" s="854"/>
      <c r="N97" s="859"/>
      <c r="O97" s="858"/>
      <c r="P97" s="861">
        <f>N98+P90</f>
        <v>0.25115740740740738</v>
      </c>
      <c r="Q97" s="865"/>
      <c r="R97" s="4"/>
      <c r="S97" s="4"/>
      <c r="T97" s="16">
        <f t="shared" si="9"/>
        <v>0</v>
      </c>
      <c r="U97" s="868">
        <f t="shared" si="10"/>
        <v>0</v>
      </c>
      <c r="V97" s="4">
        <v>70</v>
      </c>
      <c r="W97" s="4">
        <f t="shared" si="11"/>
        <v>75</v>
      </c>
      <c r="X97" s="868">
        <f t="shared" si="12"/>
        <v>72</v>
      </c>
      <c r="Y97" s="4"/>
      <c r="Z97" s="4"/>
      <c r="AA97" s="4"/>
      <c r="AB97" s="4"/>
    </row>
    <row r="98" spans="1:28" ht="15.75" customHeight="1" x14ac:dyDescent="0.25">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36.74</v>
      </c>
      <c r="Q98" s="866"/>
      <c r="R98" s="4"/>
      <c r="S98" s="4"/>
      <c r="T98" s="16">
        <f t="shared" si="9"/>
        <v>0</v>
      </c>
      <c r="U98" s="868">
        <f t="shared" si="10"/>
        <v>0</v>
      </c>
      <c r="V98" s="4">
        <v>70</v>
      </c>
      <c r="W98" s="4">
        <f t="shared" si="11"/>
        <v>78</v>
      </c>
      <c r="X98" s="868">
        <f t="shared" si="12"/>
        <v>72.857142857142861</v>
      </c>
      <c r="Y98" s="4"/>
      <c r="Z98" s="4"/>
      <c r="AA98" s="4"/>
      <c r="AB98" s="4"/>
    </row>
    <row r="99" spans="1:28" ht="15.75" customHeight="1" x14ac:dyDescent="0.25">
      <c r="A99" s="885"/>
      <c r="B99" s="854">
        <v>36</v>
      </c>
      <c r="C99" s="855">
        <f t="shared" si="0"/>
        <v>45906</v>
      </c>
      <c r="D99" s="854" t="s">
        <v>30</v>
      </c>
      <c r="E99" s="856" t="s">
        <v>415</v>
      </c>
      <c r="F99" s="854">
        <v>16</v>
      </c>
      <c r="G99" s="854"/>
      <c r="H99" s="857"/>
      <c r="I99" s="854" t="str">
        <f t="shared" si="8"/>
        <v>0:00</v>
      </c>
      <c r="J99" s="857"/>
      <c r="K99" s="854"/>
      <c r="L99" s="854" t="str">
        <f t="shared" si="2"/>
        <v>0:00</v>
      </c>
      <c r="M99" s="856">
        <f>SUM(F93:F99)</f>
        <v>76</v>
      </c>
      <c r="N99" s="854">
        <f>SUM(G93:G99)</f>
        <v>0</v>
      </c>
      <c r="O99" s="858"/>
      <c r="P99" s="863">
        <f>M99+P92</f>
        <v>923</v>
      </c>
      <c r="Q99" s="862">
        <f>P98/P99</f>
        <v>3.9804983748645724E-2</v>
      </c>
      <c r="R99" s="4"/>
      <c r="S99" s="4"/>
      <c r="T99" s="16">
        <f t="shared" si="9"/>
        <v>0</v>
      </c>
      <c r="U99" s="868">
        <f t="shared" si="10"/>
        <v>0</v>
      </c>
      <c r="V99" s="4">
        <v>70</v>
      </c>
      <c r="W99" s="4">
        <f t="shared" si="11"/>
        <v>76</v>
      </c>
      <c r="X99" s="868">
        <f t="shared" si="12"/>
        <v>73.714285714285708</v>
      </c>
      <c r="Y99" s="4"/>
      <c r="Z99" s="4"/>
      <c r="AA99" s="4"/>
      <c r="AB99" s="4"/>
    </row>
    <row r="100" spans="1:28" ht="15.75" customHeight="1" x14ac:dyDescent="0.25">
      <c r="A100" s="870" t="s">
        <v>44</v>
      </c>
      <c r="B100" s="6">
        <v>35</v>
      </c>
      <c r="C100" s="17">
        <f t="shared" si="0"/>
        <v>45907</v>
      </c>
      <c r="D100" s="6" t="s">
        <v>31</v>
      </c>
      <c r="E100" s="4" t="s">
        <v>384</v>
      </c>
      <c r="F100" s="6">
        <v>7</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75</v>
      </c>
      <c r="X100" s="868">
        <f t="shared" si="12"/>
        <v>74.285714285714292</v>
      </c>
      <c r="Y100" s="4"/>
      <c r="Z100" s="4"/>
      <c r="AA100" s="4"/>
      <c r="AB100" s="4"/>
    </row>
    <row r="101" spans="1:28" ht="15.75" customHeight="1" x14ac:dyDescent="0.25">
      <c r="A101" s="870"/>
      <c r="B101" s="6">
        <v>34</v>
      </c>
      <c r="C101" s="17">
        <f t="shared" si="0"/>
        <v>45908</v>
      </c>
      <c r="D101" s="6" t="s">
        <v>33</v>
      </c>
      <c r="E101" s="4" t="s">
        <v>384</v>
      </c>
      <c r="F101" s="6">
        <v>7</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75</v>
      </c>
      <c r="X101" s="868">
        <f t="shared" si="12"/>
        <v>74.857142857142861</v>
      </c>
      <c r="Y101" s="4"/>
      <c r="Z101" s="4"/>
      <c r="AA101" s="4"/>
      <c r="AB101" s="4"/>
    </row>
    <row r="102" spans="1:28" ht="15.75" customHeight="1" x14ac:dyDescent="0.25">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68</v>
      </c>
      <c r="X102" s="868">
        <f t="shared" si="12"/>
        <v>74.571428571428569</v>
      </c>
      <c r="Y102" s="4"/>
      <c r="Z102" s="4"/>
      <c r="AA102" s="4"/>
      <c r="AB102" s="4"/>
    </row>
    <row r="103" spans="1:28" ht="15.75" customHeight="1" x14ac:dyDescent="0.25">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72</v>
      </c>
      <c r="X103" s="868">
        <f t="shared" si="12"/>
        <v>74.142857142857139</v>
      </c>
      <c r="Y103" s="4"/>
      <c r="Z103" s="4"/>
      <c r="AA103" s="4"/>
      <c r="AB103" s="4"/>
    </row>
    <row r="104" spans="1:28" ht="15.75" customHeight="1" x14ac:dyDescent="0.25">
      <c r="A104" s="870"/>
      <c r="B104" s="6">
        <v>31</v>
      </c>
      <c r="C104" s="17">
        <f t="shared" si="0"/>
        <v>45911</v>
      </c>
      <c r="D104" s="6" t="s">
        <v>27</v>
      </c>
      <c r="E104" s="4" t="s">
        <v>445</v>
      </c>
      <c r="F104" s="6">
        <v>14</v>
      </c>
      <c r="G104" s="6"/>
      <c r="H104" s="29"/>
      <c r="I104" s="6" t="str">
        <f t="shared" si="8"/>
        <v>0:00</v>
      </c>
      <c r="J104" s="6"/>
      <c r="K104" s="6"/>
      <c r="L104" s="6" t="str">
        <f t="shared" si="2"/>
        <v>0:00</v>
      </c>
      <c r="M104" s="6"/>
      <c r="N104" s="28"/>
      <c r="O104" s="16"/>
      <c r="P104" s="861">
        <f>N105+P97</f>
        <v>0.25115740740740738</v>
      </c>
      <c r="Q104" s="865"/>
      <c r="R104" s="4"/>
      <c r="S104" s="4"/>
      <c r="T104" s="16">
        <f t="shared" si="9"/>
        <v>0</v>
      </c>
      <c r="U104" s="868">
        <f t="shared" si="10"/>
        <v>0</v>
      </c>
      <c r="V104" s="4">
        <v>70</v>
      </c>
      <c r="W104" s="4">
        <f t="shared" si="11"/>
        <v>73</v>
      </c>
      <c r="X104" s="868">
        <f t="shared" si="12"/>
        <v>73.857142857142861</v>
      </c>
      <c r="Y104" s="4"/>
      <c r="Z104" s="4"/>
      <c r="AA104" s="4"/>
      <c r="AB104" s="4"/>
    </row>
    <row r="105" spans="1:28" ht="15.75" customHeight="1" x14ac:dyDescent="0.25">
      <c r="A105" s="870"/>
      <c r="B105" s="6">
        <v>30</v>
      </c>
      <c r="C105" s="17">
        <f t="shared" si="0"/>
        <v>45912</v>
      </c>
      <c r="D105" s="6" t="s">
        <v>28</v>
      </c>
      <c r="E105" s="4" t="s">
        <v>441</v>
      </c>
      <c r="F105" s="6">
        <v>7</v>
      </c>
      <c r="G105" s="6"/>
      <c r="H105" s="29"/>
      <c r="I105" s="6" t="str">
        <f t="shared" si="8"/>
        <v>0:00</v>
      </c>
      <c r="J105" s="6"/>
      <c r="K105" s="6"/>
      <c r="L105" s="6" t="str">
        <f t="shared" si="2"/>
        <v>0:00</v>
      </c>
      <c r="M105" s="6"/>
      <c r="N105" s="28">
        <f>SUM(H100:H106)</f>
        <v>0</v>
      </c>
      <c r="O105" s="16"/>
      <c r="P105" s="863">
        <f>N106+P98</f>
        <v>36.74</v>
      </c>
      <c r="Q105" s="866"/>
      <c r="R105" s="4"/>
      <c r="S105" s="4"/>
      <c r="T105" s="16">
        <f t="shared" si="9"/>
        <v>0</v>
      </c>
      <c r="U105" s="868">
        <f t="shared" si="10"/>
        <v>0</v>
      </c>
      <c r="V105" s="4">
        <v>70</v>
      </c>
      <c r="W105" s="4">
        <f t="shared" si="11"/>
        <v>72</v>
      </c>
      <c r="X105" s="868">
        <f t="shared" si="12"/>
        <v>73</v>
      </c>
      <c r="Y105" s="4"/>
      <c r="Z105" s="4"/>
      <c r="AA105" s="4"/>
      <c r="AB105" s="4"/>
    </row>
    <row r="106" spans="1:28" ht="15.75" customHeight="1" x14ac:dyDescent="0.25">
      <c r="A106" s="870"/>
      <c r="B106" s="6">
        <v>29</v>
      </c>
      <c r="C106" s="17">
        <f t="shared" si="0"/>
        <v>45913</v>
      </c>
      <c r="D106" s="6" t="s">
        <v>30</v>
      </c>
      <c r="E106" s="4" t="s">
        <v>393</v>
      </c>
      <c r="F106" s="6">
        <v>18</v>
      </c>
      <c r="G106" s="6"/>
      <c r="H106" s="29"/>
      <c r="I106" s="6" t="str">
        <f t="shared" si="8"/>
        <v>0:00</v>
      </c>
      <c r="J106" s="6"/>
      <c r="K106" s="6"/>
      <c r="L106" s="6" t="str">
        <f t="shared" si="2"/>
        <v>0:00</v>
      </c>
      <c r="M106" s="4">
        <f>SUM(F100:F106)</f>
        <v>74</v>
      </c>
      <c r="N106" s="6">
        <f>SUM(G100:G106)</f>
        <v>0</v>
      </c>
      <c r="O106" s="16"/>
      <c r="P106" s="863">
        <f>M106+P99</f>
        <v>997</v>
      </c>
      <c r="Q106" s="862">
        <f>P105/P106</f>
        <v>3.6850551654964897E-2</v>
      </c>
      <c r="R106" s="4"/>
      <c r="S106" s="4"/>
      <c r="T106" s="16">
        <f t="shared" si="9"/>
        <v>0</v>
      </c>
      <c r="U106" s="868">
        <f t="shared" si="10"/>
        <v>0</v>
      </c>
      <c r="V106" s="4">
        <v>70</v>
      </c>
      <c r="W106" s="4">
        <f t="shared" si="11"/>
        <v>74</v>
      </c>
      <c r="X106" s="868">
        <f t="shared" si="12"/>
        <v>72.714285714285708</v>
      </c>
      <c r="Y106" s="4"/>
      <c r="Z106" s="4"/>
      <c r="AA106" s="4"/>
      <c r="AB106" s="4"/>
    </row>
    <row r="107" spans="1:28" ht="15.75" customHeight="1" x14ac:dyDescent="0.25">
      <c r="A107" s="885" t="s">
        <v>45</v>
      </c>
      <c r="B107" s="854">
        <v>28</v>
      </c>
      <c r="C107" s="855">
        <f t="shared" si="0"/>
        <v>45914</v>
      </c>
      <c r="D107" s="854" t="s">
        <v>31</v>
      </c>
      <c r="E107" s="856" t="s">
        <v>381</v>
      </c>
      <c r="F107" s="854">
        <v>6</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73</v>
      </c>
      <c r="X107" s="868">
        <f t="shared" si="12"/>
        <v>72.428571428571431</v>
      </c>
      <c r="Y107" s="4"/>
      <c r="Z107" s="4"/>
      <c r="AA107" s="4"/>
      <c r="AB107" s="4"/>
    </row>
    <row r="108" spans="1:28" ht="15.75" customHeight="1" x14ac:dyDescent="0.25">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72</v>
      </c>
      <c r="X108" s="868">
        <f t="shared" si="12"/>
        <v>72</v>
      </c>
      <c r="Y108" s="4"/>
      <c r="Z108" s="4"/>
      <c r="AA108" s="4"/>
      <c r="AB108" s="4"/>
    </row>
    <row r="109" spans="1:28" ht="15.75" customHeight="1" x14ac:dyDescent="0.25">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77</v>
      </c>
      <c r="X109" s="868">
        <f t="shared" si="12"/>
        <v>73.285714285714292</v>
      </c>
      <c r="Y109" s="4"/>
      <c r="Z109" s="4"/>
      <c r="AA109" s="4"/>
      <c r="AB109" s="4"/>
    </row>
    <row r="110" spans="1:28" ht="15.75" customHeight="1" x14ac:dyDescent="0.25">
      <c r="A110" s="885"/>
      <c r="B110" s="854">
        <v>25</v>
      </c>
      <c r="C110" s="855">
        <f t="shared" si="0"/>
        <v>45917</v>
      </c>
      <c r="D110" s="854" t="s">
        <v>26</v>
      </c>
      <c r="E110" s="856" t="s">
        <v>446</v>
      </c>
      <c r="F110" s="854">
        <v>12</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75</v>
      </c>
      <c r="X110" s="868">
        <f t="shared" si="12"/>
        <v>73.714285714285708</v>
      </c>
      <c r="Y110" s="4"/>
      <c r="Z110" s="4"/>
      <c r="AA110" s="4"/>
      <c r="AB110" s="4"/>
    </row>
    <row r="111" spans="1:28" ht="15.75" customHeight="1" x14ac:dyDescent="0.25">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0.25115740740740738</v>
      </c>
      <c r="Q111" s="865"/>
      <c r="R111" s="4"/>
      <c r="S111" s="4"/>
      <c r="T111" s="16">
        <f t="shared" si="9"/>
        <v>0</v>
      </c>
      <c r="U111" s="868">
        <f t="shared" si="10"/>
        <v>0</v>
      </c>
      <c r="V111" s="4">
        <v>70</v>
      </c>
      <c r="W111" s="4">
        <f t="shared" si="11"/>
        <v>68</v>
      </c>
      <c r="X111" s="868">
        <f t="shared" si="12"/>
        <v>73</v>
      </c>
      <c r="Y111" s="4"/>
      <c r="Z111" s="4"/>
      <c r="AA111" s="4"/>
      <c r="AB111" s="4"/>
    </row>
    <row r="112" spans="1:28" ht="15.75" customHeight="1" x14ac:dyDescent="0.25">
      <c r="A112" s="885"/>
      <c r="B112" s="854">
        <v>23</v>
      </c>
      <c r="C112" s="855">
        <f t="shared" si="0"/>
        <v>45919</v>
      </c>
      <c r="D112" s="854" t="s">
        <v>28</v>
      </c>
      <c r="E112" s="856" t="s">
        <v>444</v>
      </c>
      <c r="F112" s="854">
        <v>5</v>
      </c>
      <c r="G112" s="854"/>
      <c r="H112" s="857"/>
      <c r="I112" s="854" t="str">
        <f t="shared" si="8"/>
        <v>0:00</v>
      </c>
      <c r="J112" s="857"/>
      <c r="K112" s="854"/>
      <c r="L112" s="854" t="str">
        <f t="shared" si="2"/>
        <v>0:00</v>
      </c>
      <c r="M112" s="854"/>
      <c r="N112" s="859">
        <f>SUM(H107:H113)</f>
        <v>0</v>
      </c>
      <c r="O112" s="858"/>
      <c r="P112" s="863">
        <f>N113+P105</f>
        <v>36.74</v>
      </c>
      <c r="Q112" s="866"/>
      <c r="R112" s="4"/>
      <c r="S112" s="4"/>
      <c r="T112" s="16">
        <f t="shared" si="9"/>
        <v>0</v>
      </c>
      <c r="U112" s="868">
        <f t="shared" si="10"/>
        <v>0</v>
      </c>
      <c r="V112" s="4">
        <v>70</v>
      </c>
      <c r="W112" s="4">
        <f t="shared" si="11"/>
        <v>66</v>
      </c>
      <c r="X112" s="868">
        <f t="shared" si="12"/>
        <v>72.142857142857139</v>
      </c>
      <c r="Y112" s="4"/>
      <c r="Z112" s="4"/>
      <c r="AA112" s="4"/>
      <c r="AB112" s="4"/>
    </row>
    <row r="113" spans="1:28" ht="15.75" customHeight="1" x14ac:dyDescent="0.25">
      <c r="A113" s="885"/>
      <c r="B113" s="854">
        <v>22</v>
      </c>
      <c r="C113" s="855">
        <f t="shared" si="0"/>
        <v>45920</v>
      </c>
      <c r="D113" s="854" t="s">
        <v>30</v>
      </c>
      <c r="E113" s="856" t="s">
        <v>419</v>
      </c>
      <c r="F113" s="854">
        <v>18</v>
      </c>
      <c r="G113" s="854"/>
      <c r="H113" s="857"/>
      <c r="I113" s="854" t="str">
        <f t="shared" si="8"/>
        <v>0:00</v>
      </c>
      <c r="J113" s="854"/>
      <c r="K113" s="854"/>
      <c r="L113" s="854" t="str">
        <f t="shared" si="2"/>
        <v>0:00</v>
      </c>
      <c r="M113" s="856">
        <f>SUM(F107:F113)</f>
        <v>66</v>
      </c>
      <c r="N113" s="854">
        <f>SUM(G107:G113)</f>
        <v>0</v>
      </c>
      <c r="O113" s="858"/>
      <c r="P113" s="863">
        <f>M113+P106</f>
        <v>1063</v>
      </c>
      <c r="Q113" s="862">
        <f>P112/P113</f>
        <v>3.4562558795860773E-2</v>
      </c>
      <c r="R113" s="4"/>
      <c r="S113" s="4"/>
      <c r="T113" s="16">
        <f t="shared" si="9"/>
        <v>0</v>
      </c>
      <c r="U113" s="868">
        <f t="shared" si="10"/>
        <v>0</v>
      </c>
      <c r="V113" s="4">
        <v>70</v>
      </c>
      <c r="W113" s="4">
        <f t="shared" si="11"/>
        <v>66</v>
      </c>
      <c r="X113" s="868">
        <f t="shared" si="12"/>
        <v>71</v>
      </c>
      <c r="Y113" s="4"/>
      <c r="Z113" s="4"/>
      <c r="AA113" s="4"/>
      <c r="AB113" s="4"/>
    </row>
    <row r="114" spans="1:28" ht="15.75" customHeight="1" x14ac:dyDescent="0.25">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66</v>
      </c>
      <c r="X114" s="868">
        <f t="shared" si="12"/>
        <v>70</v>
      </c>
      <c r="Y114" s="4"/>
      <c r="Z114" s="4"/>
      <c r="AA114" s="4"/>
      <c r="AB114" s="4"/>
    </row>
    <row r="115" spans="1:28" ht="15.75" customHeight="1" x14ac:dyDescent="0.25">
      <c r="A115" s="870"/>
      <c r="B115" s="6">
        <v>20</v>
      </c>
      <c r="C115" s="17">
        <f t="shared" si="0"/>
        <v>45922</v>
      </c>
      <c r="D115" s="6" t="s">
        <v>33</v>
      </c>
      <c r="E115" s="4" t="s">
        <v>381</v>
      </c>
      <c r="F115" s="6">
        <v>6</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69.142857142857139</v>
      </c>
      <c r="Y115" s="4"/>
      <c r="Z115" s="4"/>
      <c r="AA115" s="4"/>
      <c r="AB115" s="4"/>
    </row>
    <row r="116" spans="1:28" ht="15.75" customHeight="1" x14ac:dyDescent="0.25">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67</v>
      </c>
      <c r="Y116" s="4"/>
      <c r="Z116" s="4"/>
      <c r="AA116" s="4"/>
      <c r="AB116" s="4"/>
    </row>
    <row r="117" spans="1:28" ht="15.75" customHeight="1" x14ac:dyDescent="0.25">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62</v>
      </c>
      <c r="X117" s="868">
        <f t="shared" si="12"/>
        <v>65.142857142857139</v>
      </c>
      <c r="Y117" s="4"/>
      <c r="Z117" s="4"/>
      <c r="AA117" s="4"/>
      <c r="AB117" s="4"/>
    </row>
    <row r="118" spans="1:28" ht="15.75" customHeight="1" x14ac:dyDescent="0.25">
      <c r="A118" s="870"/>
      <c r="B118" s="6">
        <v>17</v>
      </c>
      <c r="C118" s="17">
        <f t="shared" si="0"/>
        <v>45925</v>
      </c>
      <c r="D118" s="6" t="s">
        <v>27</v>
      </c>
      <c r="E118" s="4" t="s">
        <v>437</v>
      </c>
      <c r="F118" s="6">
        <v>10</v>
      </c>
      <c r="G118" s="6"/>
      <c r="H118" s="29"/>
      <c r="I118" s="6" t="str">
        <f t="shared" si="8"/>
        <v>0:00</v>
      </c>
      <c r="J118" s="29"/>
      <c r="K118" s="6"/>
      <c r="L118" s="6" t="str">
        <f t="shared" si="2"/>
        <v>0:00</v>
      </c>
      <c r="M118" s="6"/>
      <c r="N118" s="28"/>
      <c r="O118" s="16"/>
      <c r="P118" s="861">
        <f>N119+P111</f>
        <v>0.25115740740740738</v>
      </c>
      <c r="Q118" s="865"/>
      <c r="R118" s="4"/>
      <c r="S118" s="4"/>
      <c r="T118" s="16">
        <f t="shared" si="9"/>
        <v>0</v>
      </c>
      <c r="U118" s="868">
        <f t="shared" si="10"/>
        <v>0</v>
      </c>
      <c r="V118" s="4">
        <v>70</v>
      </c>
      <c r="W118" s="4">
        <f t="shared" si="11"/>
        <v>65</v>
      </c>
      <c r="X118" s="868">
        <f t="shared" si="12"/>
        <v>64.714285714285708</v>
      </c>
      <c r="Y118" s="4"/>
      <c r="Z118" s="4"/>
      <c r="AA118" s="4"/>
      <c r="AB118" s="4"/>
    </row>
    <row r="119" spans="1:28" ht="15.75" customHeight="1" x14ac:dyDescent="0.25">
      <c r="A119" s="870"/>
      <c r="B119" s="6">
        <v>16</v>
      </c>
      <c r="C119" s="17">
        <f t="shared" si="0"/>
        <v>45926</v>
      </c>
      <c r="D119" s="6" t="s">
        <v>28</v>
      </c>
      <c r="E119" s="4" t="s">
        <v>442</v>
      </c>
      <c r="F119" s="6">
        <v>6</v>
      </c>
      <c r="G119" s="6"/>
      <c r="H119" s="29"/>
      <c r="I119" s="6" t="str">
        <f t="shared" si="8"/>
        <v>0:00</v>
      </c>
      <c r="J119" s="6"/>
      <c r="K119" s="6"/>
      <c r="L119" s="6" t="str">
        <f t="shared" si="2"/>
        <v>0:00</v>
      </c>
      <c r="M119" s="6"/>
      <c r="N119" s="28">
        <f>SUM(H114:H120)</f>
        <v>0</v>
      </c>
      <c r="O119" s="16"/>
      <c r="P119" s="863">
        <f>N120+P112</f>
        <v>36.74</v>
      </c>
      <c r="Q119" s="866"/>
      <c r="R119" s="4"/>
      <c r="S119" s="4"/>
      <c r="T119" s="16">
        <f t="shared" si="9"/>
        <v>0</v>
      </c>
      <c r="U119" s="868">
        <f t="shared" si="10"/>
        <v>0</v>
      </c>
      <c r="V119" s="4">
        <v>70</v>
      </c>
      <c r="W119" s="4">
        <f t="shared" si="11"/>
        <v>66</v>
      </c>
      <c r="X119" s="868">
        <f t="shared" si="12"/>
        <v>64.714285714285708</v>
      </c>
      <c r="Y119" s="4"/>
      <c r="Z119" s="4"/>
      <c r="AA119" s="4"/>
      <c r="AB119" s="4"/>
    </row>
    <row r="120" spans="1:28" ht="15.75" customHeight="1" x14ac:dyDescent="0.25">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1129</v>
      </c>
      <c r="Q120" s="862">
        <f>P119/P120</f>
        <v>3.2542072630646589E-2</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5" t="s">
        <v>47</v>
      </c>
      <c r="B121" s="854">
        <v>14</v>
      </c>
      <c r="C121" s="855">
        <f t="shared" si="0"/>
        <v>45928</v>
      </c>
      <c r="D121" s="854" t="s">
        <v>31</v>
      </c>
      <c r="E121" s="856" t="s">
        <v>380</v>
      </c>
      <c r="F121" s="854">
        <v>5</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65</v>
      </c>
      <c r="X121" s="868">
        <f t="shared" si="12"/>
        <v>64.571428571428569</v>
      </c>
      <c r="Y121" s="4"/>
      <c r="Z121" s="4"/>
      <c r="AA121" s="4"/>
      <c r="AB121" s="4"/>
    </row>
    <row r="122" spans="1:28" ht="15.75" customHeight="1" x14ac:dyDescent="0.25">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64</v>
      </c>
      <c r="X122" s="868">
        <f t="shared" si="12"/>
        <v>64.285714285714292</v>
      </c>
      <c r="Y122" s="4"/>
      <c r="Z122" s="4"/>
      <c r="AA122" s="4"/>
      <c r="AB122" s="4"/>
    </row>
    <row r="123" spans="1:28" ht="15.75" customHeight="1" x14ac:dyDescent="0.25">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68</v>
      </c>
      <c r="X123" s="868">
        <f t="shared" si="12"/>
        <v>65.142857142857139</v>
      </c>
      <c r="Y123" s="4"/>
      <c r="Z123" s="4"/>
      <c r="AA123" s="4"/>
      <c r="AB123" s="4"/>
    </row>
    <row r="124" spans="1:28" ht="15.75" customHeight="1" x14ac:dyDescent="0.25">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62</v>
      </c>
      <c r="X124" s="868">
        <f t="shared" si="12"/>
        <v>65.142857142857139</v>
      </c>
      <c r="Y124" s="4"/>
      <c r="Z124" s="4"/>
      <c r="AA124" s="4"/>
      <c r="AB124" s="4"/>
    </row>
    <row r="125" spans="1:28" ht="15.75" customHeight="1" x14ac:dyDescent="0.25">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0.25115740740740738</v>
      </c>
      <c r="Q125" s="865"/>
      <c r="R125" s="4"/>
      <c r="S125" s="4"/>
      <c r="T125" s="16">
        <f t="shared" si="9"/>
        <v>0</v>
      </c>
      <c r="U125" s="868">
        <f t="shared" si="10"/>
        <v>0</v>
      </c>
      <c r="V125" s="4">
        <v>70</v>
      </c>
      <c r="W125" s="4">
        <f t="shared" si="11"/>
        <v>60</v>
      </c>
      <c r="X125" s="868">
        <f t="shared" si="12"/>
        <v>64.428571428571431</v>
      </c>
      <c r="Y125" s="4"/>
      <c r="Z125" s="4"/>
      <c r="AA125" s="4"/>
      <c r="AB125" s="4"/>
    </row>
    <row r="126" spans="1:28" ht="15.75" customHeight="1" x14ac:dyDescent="0.25">
      <c r="A126" s="885"/>
      <c r="B126" s="854">
        <v>9</v>
      </c>
      <c r="C126" s="855">
        <f t="shared" si="0"/>
        <v>45933</v>
      </c>
      <c r="D126" s="854" t="s">
        <v>28</v>
      </c>
      <c r="E126" s="856" t="s">
        <v>443</v>
      </c>
      <c r="F126" s="854">
        <v>5</v>
      </c>
      <c r="G126" s="854"/>
      <c r="H126" s="857"/>
      <c r="I126" s="854" t="str">
        <f t="shared" si="13"/>
        <v>0:00</v>
      </c>
      <c r="J126" s="854"/>
      <c r="K126" s="854"/>
      <c r="L126" s="854" t="str">
        <f t="shared" si="2"/>
        <v>0:00</v>
      </c>
      <c r="M126" s="854"/>
      <c r="N126" s="859">
        <f>SUM(H121:H127)</f>
        <v>0</v>
      </c>
      <c r="O126" s="858"/>
      <c r="P126" s="863">
        <f>N127+P119</f>
        <v>36.74</v>
      </c>
      <c r="Q126" s="866"/>
      <c r="R126" s="4"/>
      <c r="S126" s="4"/>
      <c r="T126" s="16">
        <f t="shared" si="9"/>
        <v>0</v>
      </c>
      <c r="U126" s="868">
        <f t="shared" si="10"/>
        <v>0</v>
      </c>
      <c r="V126" s="4">
        <v>70</v>
      </c>
      <c r="W126" s="4">
        <f t="shared" si="11"/>
        <v>59</v>
      </c>
      <c r="X126" s="868">
        <f t="shared" si="12"/>
        <v>63.428571428571431</v>
      </c>
      <c r="Y126" s="4"/>
      <c r="Z126" s="4"/>
      <c r="AA126" s="4"/>
      <c r="AB126" s="4"/>
    </row>
    <row r="127" spans="1:28" ht="15.75" customHeight="1" x14ac:dyDescent="0.25">
      <c r="A127" s="885"/>
      <c r="B127" s="854">
        <v>8</v>
      </c>
      <c r="C127" s="855">
        <f t="shared" si="0"/>
        <v>45934</v>
      </c>
      <c r="D127" s="854" t="s">
        <v>30</v>
      </c>
      <c r="E127" s="856" t="s">
        <v>422</v>
      </c>
      <c r="F127" s="854">
        <v>13</v>
      </c>
      <c r="G127" s="854"/>
      <c r="H127" s="857"/>
      <c r="I127" s="854" t="str">
        <f t="shared" si="13"/>
        <v>0:00</v>
      </c>
      <c r="J127" s="854"/>
      <c r="K127" s="854"/>
      <c r="L127" s="854" t="str">
        <f t="shared" si="2"/>
        <v>0:00</v>
      </c>
      <c r="M127" s="856">
        <f>SUM(F121:F127)</f>
        <v>54</v>
      </c>
      <c r="N127" s="854">
        <f>SUM(G121:G127)</f>
        <v>0</v>
      </c>
      <c r="O127" s="858"/>
      <c r="P127" s="863">
        <f>M127+P120</f>
        <v>1183</v>
      </c>
      <c r="Q127" s="862">
        <f>P126/P127</f>
        <v>3.1056635672020289E-2</v>
      </c>
      <c r="R127" s="4"/>
      <c r="S127" s="4"/>
      <c r="T127" s="16">
        <f t="shared" si="9"/>
        <v>0</v>
      </c>
      <c r="U127" s="868">
        <f t="shared" si="10"/>
        <v>0</v>
      </c>
      <c r="V127" s="4">
        <v>70</v>
      </c>
      <c r="W127" s="4">
        <f t="shared" si="11"/>
        <v>54</v>
      </c>
      <c r="X127" s="868">
        <f t="shared" si="12"/>
        <v>61.714285714285715</v>
      </c>
      <c r="Y127" s="4"/>
      <c r="Z127" s="4"/>
      <c r="AA127" s="4"/>
      <c r="AB127" s="4"/>
    </row>
    <row r="128" spans="1:28" ht="15.75" customHeight="1" x14ac:dyDescent="0.25">
      <c r="A128" s="870" t="s">
        <v>48</v>
      </c>
      <c r="B128" s="6">
        <v>7</v>
      </c>
      <c r="C128" s="17">
        <f t="shared" si="0"/>
        <v>45935</v>
      </c>
      <c r="D128" s="6" t="s">
        <v>31</v>
      </c>
      <c r="E128" s="4" t="s">
        <v>440</v>
      </c>
      <c r="F128" s="6">
        <v>3</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52</v>
      </c>
      <c r="X128" s="868">
        <f t="shared" si="12"/>
        <v>59.857142857142854</v>
      </c>
      <c r="Y128" s="4"/>
      <c r="Z128" s="4"/>
      <c r="AA128" s="4"/>
      <c r="AB128" s="4"/>
    </row>
    <row r="129" spans="1:28" ht="15.75" customHeight="1" x14ac:dyDescent="0.25">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55</v>
      </c>
      <c r="X129" s="868">
        <f t="shared" si="12"/>
        <v>58.571428571428569</v>
      </c>
      <c r="Y129" s="4"/>
      <c r="Z129" s="4"/>
      <c r="AA129" s="4"/>
      <c r="AB129" s="4"/>
    </row>
    <row r="130" spans="1:28" ht="15.75" customHeight="1" x14ac:dyDescent="0.25">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52</v>
      </c>
      <c r="X130" s="868">
        <f t="shared" si="12"/>
        <v>56.285714285714285</v>
      </c>
      <c r="Y130" s="4"/>
      <c r="Z130" s="4"/>
      <c r="AA130" s="4"/>
      <c r="AB130" s="4"/>
    </row>
    <row r="131" spans="1:28" ht="15.75" customHeight="1" x14ac:dyDescent="0.25">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53</v>
      </c>
      <c r="X131" s="868">
        <f t="shared" si="12"/>
        <v>55</v>
      </c>
      <c r="Y131" s="4"/>
      <c r="Z131" s="4"/>
      <c r="AA131" s="4"/>
      <c r="AB131" s="4"/>
    </row>
    <row r="132" spans="1:28" ht="15.75" customHeight="1" x14ac:dyDescent="0.25">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0.25115740740740738</v>
      </c>
      <c r="Q132" s="865"/>
      <c r="R132" s="4"/>
      <c r="S132" s="4"/>
      <c r="T132" s="16">
        <f t="shared" si="9"/>
        <v>0</v>
      </c>
      <c r="U132" s="868">
        <f t="shared" si="10"/>
        <v>0</v>
      </c>
      <c r="V132" s="4">
        <v>70</v>
      </c>
      <c r="W132" s="4">
        <f t="shared" si="11"/>
        <v>50</v>
      </c>
      <c r="X132" s="868">
        <f t="shared" si="12"/>
        <v>53.571428571428569</v>
      </c>
      <c r="Y132" s="4"/>
      <c r="Z132" s="4"/>
      <c r="AA132" s="4"/>
      <c r="AB132" s="4"/>
    </row>
    <row r="133" spans="1:28" ht="15.75" customHeight="1" x14ac:dyDescent="0.25">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36.74</v>
      </c>
      <c r="Q133" s="866"/>
      <c r="R133" s="4"/>
      <c r="S133" s="4"/>
      <c r="T133" s="16">
        <f t="shared" si="9"/>
        <v>0</v>
      </c>
      <c r="U133" s="868">
        <f t="shared" si="10"/>
        <v>0</v>
      </c>
      <c r="V133" s="4">
        <v>70</v>
      </c>
      <c r="W133" s="4">
        <f t="shared" si="11"/>
        <v>48</v>
      </c>
      <c r="X133" s="868">
        <f t="shared" si="12"/>
        <v>52</v>
      </c>
      <c r="Y133" s="4"/>
      <c r="Z133" s="4"/>
      <c r="AA133" s="4"/>
      <c r="AB133" s="4"/>
    </row>
    <row r="134" spans="1:28" ht="15.75" customHeight="1" x14ac:dyDescent="0.25">
      <c r="A134" s="870"/>
      <c r="B134" s="6">
        <v>1</v>
      </c>
      <c r="C134" s="17">
        <f t="shared" si="0"/>
        <v>45941</v>
      </c>
      <c r="D134" s="6" t="s">
        <v>30</v>
      </c>
      <c r="E134" s="4" t="s">
        <v>439</v>
      </c>
      <c r="F134" s="6">
        <v>3</v>
      </c>
      <c r="G134" s="6"/>
      <c r="H134" s="29"/>
      <c r="I134" s="6" t="str">
        <f t="shared" si="13"/>
        <v>0:00</v>
      </c>
      <c r="J134" s="6"/>
      <c r="K134" s="6"/>
      <c r="L134" s="6" t="str">
        <f t="shared" si="2"/>
        <v>0:00</v>
      </c>
      <c r="M134" s="4">
        <f>SUM(F128:F134)</f>
        <v>38</v>
      </c>
      <c r="N134" s="6">
        <f>SUM(G128:G134)</f>
        <v>0</v>
      </c>
      <c r="O134" s="16"/>
      <c r="P134" s="863">
        <f>M134+P127</f>
        <v>1221</v>
      </c>
      <c r="Q134" s="862">
        <f>P133/P134</f>
        <v>3.0090090090090092E-2</v>
      </c>
      <c r="R134" s="4"/>
      <c r="S134" s="4"/>
      <c r="T134" s="16">
        <f t="shared" si="9"/>
        <v>0</v>
      </c>
      <c r="U134" s="868">
        <f t="shared" si="10"/>
        <v>0</v>
      </c>
      <c r="V134" s="4">
        <v>70</v>
      </c>
      <c r="W134" s="4">
        <f t="shared" si="11"/>
        <v>38</v>
      </c>
      <c r="X134" s="868">
        <f t="shared" si="12"/>
        <v>49.714285714285715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47.285714285714285</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A128:A134"/>
    <mergeCell ref="G4:H4"/>
    <mergeCell ref="E6:M6"/>
    <mergeCell ref="A9:A15"/>
    <mergeCell ref="A16:A22"/>
    <mergeCell ref="A37:A43"/>
    <mergeCell ref="A30:A36"/>
    <mergeCell ref="A23:A29"/>
    <mergeCell ref="A121:A127"/>
    <mergeCell ref="A114:A120"/>
    <mergeCell ref="A51:A57"/>
    <mergeCell ref="A44:A50"/>
    <mergeCell ref="A72:A78"/>
    <mergeCell ref="A79:A85"/>
    <mergeCell ref="A86:A92"/>
    <mergeCell ref="A65:A71"/>
    <mergeCell ref="A58:A64"/>
    <mergeCell ref="A107:A113"/>
    <mergeCell ref="A100:A106"/>
    <mergeCell ref="A93:A99"/>
  </mergeCells>
  <pageMargins left="0.7" right="0.7" top="0.75" bottom="0.75" header="0.3" footer="0.3"/>
  <pageSetup scale="3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I8" sqref="I8"/>
    </sheetView>
  </sheetViews>
  <sheetFormatPr defaultRowHeight="13.2" x14ac:dyDescent="0.25"/>
  <cols>
    <col min="1" max="1" width="9.109375"/>
    <col min="12" max="12" width="17.88671875" customWidth="1"/>
  </cols>
  <sheetData>
    <row r="1" spans="1:12" x14ac:dyDescent="0.25">
      <c r="C1" s="887" t="s">
        <v>333</v>
      </c>
      <c r="D1" s="888"/>
      <c r="G1" s="887" t="s">
        <v>486</v>
      </c>
      <c r="H1" s="888"/>
      <c r="I1" s="33"/>
    </row>
    <row r="2" spans="1:12" x14ac:dyDescent="0.25">
      <c r="B2" s="825" t="s">
        <v>331</v>
      </c>
      <c r="C2" s="825" t="s">
        <v>455</v>
      </c>
      <c r="D2" s="825" t="s">
        <v>332</v>
      </c>
      <c r="E2" s="825" t="s">
        <v>485</v>
      </c>
      <c r="F2" s="825"/>
      <c r="G2" s="825" t="s">
        <v>455</v>
      </c>
      <c r="H2" s="825" t="s">
        <v>332</v>
      </c>
      <c r="I2" s="825" t="s">
        <v>485</v>
      </c>
      <c r="K2" t="s">
        <v>450</v>
      </c>
      <c r="L2" t="s">
        <v>452</v>
      </c>
    </row>
    <row r="3" spans="1:12" x14ac:dyDescent="0.25">
      <c r="A3">
        <v>1</v>
      </c>
      <c r="B3">
        <v>18</v>
      </c>
      <c r="C3">
        <v>0.8</v>
      </c>
      <c r="D3">
        <v>0.8</v>
      </c>
      <c r="E3">
        <v>0.8</v>
      </c>
      <c r="G3">
        <f>C3*55</f>
        <v>44</v>
      </c>
      <c r="H3">
        <f t="shared" ref="H3:H19" si="0">D3*70</f>
        <v>56</v>
      </c>
      <c r="I3">
        <f>E3*80</f>
        <v>64</v>
      </c>
      <c r="K3">
        <f>'2Q - 80'!N15</f>
        <v>36.74</v>
      </c>
    </row>
    <row r="4" spans="1:12" x14ac:dyDescent="0.25">
      <c r="A4">
        <v>2</v>
      </c>
      <c r="B4">
        <v>17</v>
      </c>
      <c r="C4">
        <v>0.8</v>
      </c>
      <c r="D4">
        <v>0.8</v>
      </c>
      <c r="E4">
        <v>0.8</v>
      </c>
      <c r="G4">
        <f t="shared" ref="G4:G19" si="1">C4*55</f>
        <v>44</v>
      </c>
      <c r="H4">
        <f t="shared" si="0"/>
        <v>56</v>
      </c>
      <c r="I4">
        <f t="shared" ref="I4:I19" si="2">E4*80</f>
        <v>64</v>
      </c>
      <c r="K4">
        <f>'2Q - 80'!N22</f>
        <v>0</v>
      </c>
      <c r="L4" s="838">
        <f>(K4-K3)/((K4+K3)/2)*100</f>
        <v>-200</v>
      </c>
    </row>
    <row r="5" spans="1:12" x14ac:dyDescent="0.25">
      <c r="A5">
        <v>3</v>
      </c>
      <c r="B5">
        <v>16</v>
      </c>
      <c r="C5">
        <v>0.9</v>
      </c>
      <c r="D5">
        <v>0.9</v>
      </c>
      <c r="E5">
        <v>0.9</v>
      </c>
      <c r="G5">
        <f t="shared" si="1"/>
        <v>49.5</v>
      </c>
      <c r="H5">
        <f t="shared" si="0"/>
        <v>63</v>
      </c>
      <c r="I5">
        <f t="shared" si="2"/>
        <v>72</v>
      </c>
      <c r="K5">
        <f>'2Q - 80'!N29</f>
        <v>0</v>
      </c>
      <c r="L5" s="838" t="e">
        <f>(K5-K4)/((K5+K4)/2)*100</f>
        <v>#DIV/0!</v>
      </c>
    </row>
    <row r="6" spans="1:12" x14ac:dyDescent="0.25">
      <c r="A6">
        <v>4</v>
      </c>
      <c r="B6">
        <v>15</v>
      </c>
      <c r="C6">
        <v>0.9</v>
      </c>
      <c r="D6">
        <v>0.9</v>
      </c>
      <c r="E6">
        <v>0.9</v>
      </c>
      <c r="G6">
        <f t="shared" si="1"/>
        <v>49.5</v>
      </c>
      <c r="H6">
        <f t="shared" si="0"/>
        <v>63</v>
      </c>
      <c r="I6">
        <f t="shared" si="2"/>
        <v>72</v>
      </c>
      <c r="K6">
        <f>'2Q - 80'!N36</f>
        <v>0</v>
      </c>
      <c r="L6" s="838" t="e">
        <f>(K6-K5)/((K6+K5)/2)*100</f>
        <v>#DIV/0!</v>
      </c>
    </row>
    <row r="7" spans="1:12" x14ac:dyDescent="0.25">
      <c r="A7">
        <v>5</v>
      </c>
      <c r="B7">
        <v>14</v>
      </c>
      <c r="C7">
        <v>0.9</v>
      </c>
      <c r="D7">
        <v>0.9</v>
      </c>
      <c r="E7">
        <v>0.9</v>
      </c>
      <c r="G7">
        <f t="shared" si="1"/>
        <v>49.5</v>
      </c>
      <c r="H7">
        <f t="shared" si="0"/>
        <v>63</v>
      </c>
      <c r="I7">
        <f>E7*80</f>
        <v>72</v>
      </c>
      <c r="K7">
        <f>'2Q - 80'!N43</f>
        <v>0</v>
      </c>
      <c r="L7" s="838" t="e">
        <f>(K7-K6)/((K7+K6)/2)*100</f>
        <v>#DIV/0!</v>
      </c>
    </row>
    <row r="8" spans="1:12" x14ac:dyDescent="0.25">
      <c r="A8">
        <v>6</v>
      </c>
      <c r="B8">
        <v>13</v>
      </c>
      <c r="C8">
        <v>0.8</v>
      </c>
      <c r="D8">
        <v>0.8</v>
      </c>
      <c r="E8">
        <v>0.8</v>
      </c>
      <c r="G8">
        <f t="shared" si="1"/>
        <v>44</v>
      </c>
      <c r="H8">
        <f t="shared" si="0"/>
        <v>56</v>
      </c>
      <c r="I8">
        <f t="shared" si="2"/>
        <v>64</v>
      </c>
      <c r="K8">
        <f>'2Q - 80'!N50</f>
        <v>0</v>
      </c>
      <c r="L8" s="838" t="e">
        <f>(K8-K7)/((K8+K7)/2)*100</f>
        <v>#DIV/0!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N38"/>
  <sheetViews>
    <sheetView topLeftCell="I1" workbookViewId="0">
      <selection activeCell="K15" sqref="K15:K16"/>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2" bestFit="1" customWidth="1"/>
    <col min="13" max="13" width="11" bestFit="1" customWidth="1"/>
    <col min="14" max="14" width="16.6640625" bestFit="1" customWidth="1"/>
  </cols>
  <sheetData>
    <row r="1" spans="1:14" x14ac:dyDescent="0.25">
      <c r="A1" s="891" t="s">
        <v>378</v>
      </c>
      <c r="B1" s="891"/>
      <c r="C1" s="891"/>
      <c r="D1" s="891"/>
      <c r="E1" s="891"/>
      <c r="F1" s="891"/>
      <c r="I1" s="891" t="s">
        <v>389</v>
      </c>
      <c r="J1" s="891"/>
      <c r="K1" s="891"/>
      <c r="L1" s="891"/>
      <c r="M1" s="891"/>
      <c r="N1" s="891"/>
    </row>
    <row r="2" spans="1:14" x14ac:dyDescent="0.25">
      <c r="A2" s="826" t="s">
        <v>10</v>
      </c>
      <c r="B2" s="825" t="s">
        <v>334</v>
      </c>
      <c r="D2" s="825" t="s">
        <v>362</v>
      </c>
      <c r="E2" s="825" t="s">
        <v>363</v>
      </c>
      <c r="F2" s="825" t="s">
        <v>377</v>
      </c>
      <c r="I2" s="826" t="s">
        <v>10</v>
      </c>
      <c r="J2" s="825" t="s">
        <v>334</v>
      </c>
      <c r="L2" s="825" t="s">
        <v>362</v>
      </c>
      <c r="M2" s="825" t="s">
        <v>363</v>
      </c>
      <c r="N2" s="825" t="s">
        <v>377</v>
      </c>
    </row>
    <row r="3" spans="1:14" x14ac:dyDescent="0.25">
      <c r="A3" s="890">
        <v>18</v>
      </c>
      <c r="B3" s="825" t="s">
        <v>314</v>
      </c>
      <c r="C3" s="825" t="s">
        <v>336</v>
      </c>
      <c r="D3" s="838">
        <f>1+6+1+6+2</f>
        <v>16</v>
      </c>
      <c r="E3">
        <v>16</v>
      </c>
      <c r="F3" s="889">
        <f>'Daniel''s Mileage'!G3 - ('Q Sessions'!D3+'Q Sessions'!D4)</f>
        <v>12</v>
      </c>
      <c r="I3" s="890">
        <v>18</v>
      </c>
      <c r="J3" s="825" t="s">
        <v>314</v>
      </c>
      <c r="K3" s="825" t="s">
        <v>390</v>
      </c>
      <c r="L3" s="838"/>
      <c r="M3">
        <v>18</v>
      </c>
      <c r="N3" s="889"/>
    </row>
    <row r="4" spans="1:14" x14ac:dyDescent="0.25">
      <c r="A4" s="890"/>
      <c r="B4" s="825" t="s">
        <v>335</v>
      </c>
      <c r="C4" s="825" t="s">
        <v>337</v>
      </c>
      <c r="D4" s="838">
        <f>8+3+2+3</f>
        <v>16</v>
      </c>
      <c r="E4">
        <v>15</v>
      </c>
      <c r="F4" s="890"/>
      <c r="I4" s="890"/>
      <c r="J4" s="825" t="s">
        <v>335</v>
      </c>
      <c r="K4" s="825" t="s">
        <v>391</v>
      </c>
      <c r="L4" s="838"/>
      <c r="M4">
        <v>17</v>
      </c>
      <c r="N4" s="890"/>
    </row>
    <row r="5" spans="1:14" x14ac:dyDescent="0.25">
      <c r="A5" s="890">
        <v>17</v>
      </c>
      <c r="B5" s="825" t="s">
        <v>314</v>
      </c>
      <c r="C5" s="825" t="s">
        <v>338</v>
      </c>
      <c r="D5" s="838">
        <f>2+3+(60/7.5)+1+1</f>
        <v>15</v>
      </c>
      <c r="E5">
        <v>15</v>
      </c>
      <c r="F5" s="889">
        <f>'Daniel''s Mileage'!G5 - ('Q Sessions'!D5+'Q Sessions'!D6)</f>
        <v>24.375</v>
      </c>
      <c r="I5" s="890">
        <v>17</v>
      </c>
      <c r="J5" s="825" t="s">
        <v>314</v>
      </c>
      <c r="K5" s="825" t="s">
        <v>392</v>
      </c>
      <c r="L5" s="838"/>
      <c r="M5">
        <v>18</v>
      </c>
      <c r="N5" s="889"/>
    </row>
    <row r="6" spans="1:14" x14ac:dyDescent="0.25">
      <c r="A6" s="890"/>
      <c r="B6" s="825" t="s">
        <v>335</v>
      </c>
      <c r="C6" s="825" t="s">
        <v>354</v>
      </c>
      <c r="D6" s="838">
        <f>4+ (5*(1000/1600)) + (4*(400/1600)) +2</f>
        <v>10.125</v>
      </c>
      <c r="E6">
        <v>13</v>
      </c>
      <c r="F6" s="890"/>
      <c r="I6" s="890"/>
      <c r="J6" s="825" t="s">
        <v>335</v>
      </c>
      <c r="K6" s="825" t="s">
        <v>396</v>
      </c>
      <c r="L6" s="838"/>
      <c r="M6">
        <v>15</v>
      </c>
      <c r="N6" s="890"/>
    </row>
    <row r="7" spans="1:14" x14ac:dyDescent="0.25">
      <c r="A7" s="890">
        <v>16</v>
      </c>
      <c r="B7" s="825" t="s">
        <v>314</v>
      </c>
      <c r="C7" s="825" t="s">
        <v>339</v>
      </c>
      <c r="D7" s="838">
        <v>16</v>
      </c>
      <c r="E7">
        <v>16</v>
      </c>
      <c r="F7" s="889">
        <f>'Daniel''s Mileage'!G7 - ('Q Sessions'!D7+'Q Sessions'!D8)</f>
        <v>20.5</v>
      </c>
      <c r="I7" s="890">
        <v>16</v>
      </c>
      <c r="J7" s="825" t="s">
        <v>314</v>
      </c>
      <c r="K7" s="825" t="s">
        <v>393</v>
      </c>
      <c r="L7" s="838"/>
      <c r="M7">
        <v>18</v>
      </c>
      <c r="N7" s="889"/>
    </row>
    <row r="8" spans="1:14" x14ac:dyDescent="0.25">
      <c r="A8" s="890"/>
      <c r="B8" s="825" t="s">
        <v>335</v>
      </c>
      <c r="C8" s="825" t="s">
        <v>341</v>
      </c>
      <c r="D8" s="838">
        <f>6+3+2+1+1</f>
        <v>13</v>
      </c>
      <c r="E8">
        <v>14</v>
      </c>
      <c r="F8" s="890"/>
      <c r="I8" s="890"/>
      <c r="J8" s="825" t="s">
        <v>335</v>
      </c>
      <c r="K8" s="825" t="s">
        <v>394</v>
      </c>
      <c r="L8" s="838"/>
      <c r="M8">
        <v>17</v>
      </c>
      <c r="N8" s="890"/>
    </row>
    <row r="9" spans="1:14" x14ac:dyDescent="0.25">
      <c r="A9" s="890">
        <v>15</v>
      </c>
      <c r="B9" s="825" t="s">
        <v>314</v>
      </c>
      <c r="C9" s="825" t="s">
        <v>340</v>
      </c>
      <c r="D9" s="838">
        <f>2+8+1+3+2</f>
        <v>16</v>
      </c>
      <c r="E9">
        <v>16</v>
      </c>
      <c r="F9" s="889">
        <f>'Daniel''s Mileage'!G9 - ('Q Sessions'!D9+'Q Sessions'!D10)</f>
        <v>24.666666666666668</v>
      </c>
      <c r="I9" s="890">
        <v>15</v>
      </c>
      <c r="J9" s="825" t="s">
        <v>314</v>
      </c>
      <c r="K9" s="825" t="s">
        <v>395</v>
      </c>
      <c r="L9" s="838"/>
      <c r="M9">
        <v>18</v>
      </c>
      <c r="N9" s="889"/>
    </row>
    <row r="10" spans="1:14" x14ac:dyDescent="0.25">
      <c r="A10" s="890"/>
      <c r="B10" s="825" t="s">
        <v>335</v>
      </c>
      <c r="C10" s="825" t="s">
        <v>342</v>
      </c>
      <c r="D10" s="839">
        <f>(40/7.5) + (3*2) + (2*1) + 1</f>
        <v>14.333333333333332</v>
      </c>
      <c r="E10">
        <v>15</v>
      </c>
      <c r="F10" s="890"/>
      <c r="I10" s="890"/>
      <c r="J10" s="825" t="s">
        <v>335</v>
      </c>
      <c r="K10" s="825" t="s">
        <v>399</v>
      </c>
      <c r="L10" s="839"/>
      <c r="M10">
        <v>16</v>
      </c>
      <c r="N10" s="890"/>
    </row>
    <row r="11" spans="1:14" x14ac:dyDescent="0.25">
      <c r="A11" s="890">
        <v>14</v>
      </c>
      <c r="B11" s="825" t="s">
        <v>314</v>
      </c>
      <c r="C11" s="825" t="s">
        <v>347</v>
      </c>
      <c r="D11" s="838">
        <f>1+(2*2)+(60/7.5)+2+1</f>
        <v>16</v>
      </c>
      <c r="E11">
        <v>16</v>
      </c>
      <c r="F11" s="889">
        <f>'Daniel''s Mileage'!G11 - ('Q Sessions'!D11+'Q Sessions'!D12)</f>
        <v>19.75</v>
      </c>
      <c r="I11" s="890">
        <v>14</v>
      </c>
      <c r="J11" s="825" t="s">
        <v>314</v>
      </c>
      <c r="K11" s="825" t="s">
        <v>400</v>
      </c>
      <c r="L11" s="838"/>
      <c r="M11">
        <v>18</v>
      </c>
      <c r="N11" s="889"/>
    </row>
    <row r="12" spans="1:14" x14ac:dyDescent="0.25">
      <c r="A12" s="890"/>
      <c r="B12" s="825" t="s">
        <v>335</v>
      </c>
      <c r="C12" s="825" t="s">
        <v>348</v>
      </c>
      <c r="D12" s="838">
        <f xml:space="preserve"> 8+(6*(1/1.6))+2</f>
        <v>13.75</v>
      </c>
      <c r="E12">
        <v>14</v>
      </c>
      <c r="F12" s="890"/>
      <c r="I12" s="890"/>
      <c r="J12" s="825" t="s">
        <v>335</v>
      </c>
      <c r="K12" s="825" t="s">
        <v>401</v>
      </c>
      <c r="L12" s="838"/>
      <c r="M12">
        <v>17</v>
      </c>
      <c r="N12" s="890"/>
    </row>
    <row r="13" spans="1:14" x14ac:dyDescent="0.25">
      <c r="A13" s="890">
        <v>13</v>
      </c>
      <c r="B13" s="825" t="s">
        <v>314</v>
      </c>
      <c r="C13" s="825" t="s">
        <v>349</v>
      </c>
      <c r="D13" s="838">
        <v>17</v>
      </c>
      <c r="E13">
        <v>17</v>
      </c>
      <c r="F13" s="889">
        <f>'Daniel''s Mileage'!G13 - ('Q Sessions'!D13+'Q Sessions'!D14)</f>
        <v>23.666666666666668</v>
      </c>
      <c r="I13" s="890">
        <v>13</v>
      </c>
      <c r="J13" s="825" t="s">
        <v>314</v>
      </c>
      <c r="K13" s="825" t="s">
        <v>397</v>
      </c>
      <c r="L13" s="838"/>
      <c r="M13">
        <v>19</v>
      </c>
      <c r="N13" s="889"/>
    </row>
    <row r="14" spans="1:14" x14ac:dyDescent="0.25">
      <c r="A14" s="890"/>
      <c r="B14" s="825" t="s">
        <v>335</v>
      </c>
      <c r="C14" s="825" t="s">
        <v>351</v>
      </c>
      <c r="D14" s="838">
        <f>(40/7.5)+3+(2*2)+2</f>
        <v>14.333333333333332</v>
      </c>
      <c r="E14">
        <v>15</v>
      </c>
      <c r="F14" s="890"/>
      <c r="I14" s="890"/>
      <c r="J14" s="825" t="s">
        <v>335</v>
      </c>
      <c r="K14" s="825" t="s">
        <v>398</v>
      </c>
      <c r="L14" s="838"/>
      <c r="M14">
        <v>17</v>
      </c>
      <c r="N14" s="890"/>
    </row>
    <row r="15" spans="1:14" x14ac:dyDescent="0.25">
      <c r="A15" s="890">
        <v>12</v>
      </c>
      <c r="B15" s="825" t="s">
        <v>314</v>
      </c>
      <c r="C15" s="825" t="s">
        <v>350</v>
      </c>
      <c r="D15" s="838">
        <f>1+8+1+6+1</f>
        <v>17</v>
      </c>
      <c r="E15">
        <v>17</v>
      </c>
      <c r="F15" s="889">
        <f>'Daniel''s Mileage'!G15 - ('Q Sessions'!D15+'Q Sessions'!D16)</f>
        <v>24</v>
      </c>
      <c r="I15" s="890">
        <v>12</v>
      </c>
      <c r="J15" s="825" t="s">
        <v>314</v>
      </c>
      <c r="K15" s="825" t="s">
        <v>402</v>
      </c>
      <c r="L15" s="838"/>
      <c r="M15">
        <v>19</v>
      </c>
      <c r="N15" s="889"/>
    </row>
    <row r="16" spans="1:14" x14ac:dyDescent="0.25">
      <c r="A16" s="890"/>
      <c r="B16" s="825" t="s">
        <v>335</v>
      </c>
      <c r="C16" s="825" t="s">
        <v>352</v>
      </c>
      <c r="D16" s="838">
        <f>4+3+2+2+1+2</f>
        <v>14</v>
      </c>
      <c r="E16">
        <v>14</v>
      </c>
      <c r="F16" s="890"/>
      <c r="I16" s="890"/>
      <c r="J16" s="825" t="s">
        <v>335</v>
      </c>
      <c r="K16" s="825" t="s">
        <v>403</v>
      </c>
      <c r="L16" s="838"/>
      <c r="M16">
        <v>15</v>
      </c>
      <c r="N16" s="890"/>
    </row>
    <row r="17" spans="1:14" x14ac:dyDescent="0.25">
      <c r="A17" s="890">
        <v>11</v>
      </c>
      <c r="B17" s="825" t="s">
        <v>314</v>
      </c>
      <c r="C17" s="825" t="s">
        <v>353</v>
      </c>
      <c r="D17" s="838">
        <f>12+3+1</f>
        <v>16</v>
      </c>
      <c r="E17">
        <v>16</v>
      </c>
      <c r="F17" s="889">
        <f>'Daniel''s Mileage'!G17 - ('Q Sessions'!D17+'Q Sessions'!D18)</f>
        <v>20.375</v>
      </c>
      <c r="I17" s="890">
        <v>11</v>
      </c>
      <c r="J17" s="825" t="s">
        <v>314</v>
      </c>
      <c r="K17" s="825" t="s">
        <v>404</v>
      </c>
      <c r="L17" s="838"/>
      <c r="M17">
        <v>19</v>
      </c>
      <c r="N17" s="889"/>
    </row>
    <row r="18" spans="1:14" x14ac:dyDescent="0.25">
      <c r="A18" s="890"/>
      <c r="B18" s="825" t="s">
        <v>335</v>
      </c>
      <c r="C18" s="825" t="s">
        <v>355</v>
      </c>
      <c r="D18" s="838">
        <f>8+(5*(1/1.6))+(4*0.25)+1</f>
        <v>13.125</v>
      </c>
      <c r="E18">
        <v>15</v>
      </c>
      <c r="F18" s="890"/>
      <c r="I18" s="890"/>
      <c r="J18" s="825" t="s">
        <v>335</v>
      </c>
      <c r="K18" s="825" t="s">
        <v>405</v>
      </c>
      <c r="L18" s="838"/>
      <c r="M18">
        <v>17</v>
      </c>
      <c r="N18" s="890"/>
    </row>
    <row r="19" spans="1:14" x14ac:dyDescent="0.25">
      <c r="A19" s="890">
        <v>10</v>
      </c>
      <c r="B19" s="825" t="s">
        <v>314</v>
      </c>
      <c r="C19" s="825" t="s">
        <v>356</v>
      </c>
      <c r="D19" s="838">
        <v>18</v>
      </c>
      <c r="E19">
        <v>18</v>
      </c>
      <c r="F19" s="889">
        <f>'Daniel''s Mileage'!G19 - ('Q Sessions'!D19+'Q Sessions'!D20)</f>
        <v>10</v>
      </c>
      <c r="I19" s="890">
        <v>10</v>
      </c>
      <c r="J19" s="825" t="s">
        <v>314</v>
      </c>
      <c r="K19" s="825" t="s">
        <v>411</v>
      </c>
      <c r="L19" s="838"/>
      <c r="M19">
        <v>20</v>
      </c>
      <c r="N19" s="889"/>
    </row>
    <row r="20" spans="1:14" x14ac:dyDescent="0.25">
      <c r="A20" s="890"/>
      <c r="B20" s="825" t="s">
        <v>335</v>
      </c>
      <c r="C20" s="825" t="s">
        <v>358</v>
      </c>
      <c r="D20" s="838">
        <f>2+12+2</f>
        <v>16</v>
      </c>
      <c r="E20">
        <v>16</v>
      </c>
      <c r="F20" s="890"/>
      <c r="I20" s="890"/>
      <c r="J20" s="825" t="s">
        <v>335</v>
      </c>
      <c r="K20" s="825" t="s">
        <v>406</v>
      </c>
      <c r="L20" s="838"/>
      <c r="M20">
        <v>18</v>
      </c>
      <c r="N20" s="890"/>
    </row>
    <row r="21" spans="1:14" x14ac:dyDescent="0.25">
      <c r="A21" s="890">
        <v>9</v>
      </c>
      <c r="B21" s="825" t="s">
        <v>314</v>
      </c>
      <c r="C21" s="825" t="s">
        <v>359</v>
      </c>
      <c r="D21" s="838">
        <f>3+6+1+4+1+1</f>
        <v>16</v>
      </c>
      <c r="E21">
        <v>16</v>
      </c>
      <c r="F21" s="889">
        <f>'Daniel''s Mileage'!G21 - ('Q Sessions'!D21+'Q Sessions'!D22)</f>
        <v>-31</v>
      </c>
      <c r="I21" s="890">
        <v>9</v>
      </c>
      <c r="J21" s="825" t="s">
        <v>314</v>
      </c>
      <c r="K21" s="825" t="s">
        <v>407</v>
      </c>
      <c r="L21" s="838"/>
      <c r="M21">
        <v>18</v>
      </c>
      <c r="N21" s="889"/>
    </row>
    <row r="22" spans="1:14" x14ac:dyDescent="0.25">
      <c r="A22" s="890"/>
      <c r="B22" s="825" t="s">
        <v>335</v>
      </c>
      <c r="C22" s="825" t="s">
        <v>360</v>
      </c>
      <c r="D22" s="838">
        <f>5+(4*2)+2</f>
        <v>15</v>
      </c>
      <c r="E22">
        <v>15</v>
      </c>
      <c r="F22" s="890"/>
      <c r="I22" s="890"/>
      <c r="J22" s="825" t="s">
        <v>335</v>
      </c>
      <c r="K22" s="825" t="s">
        <v>408</v>
      </c>
      <c r="L22" s="838"/>
      <c r="M22">
        <v>16</v>
      </c>
      <c r="N22" s="890"/>
    </row>
    <row r="23" spans="1:14" x14ac:dyDescent="0.25">
      <c r="A23" s="890">
        <v>8</v>
      </c>
      <c r="B23" s="825" t="s">
        <v>314</v>
      </c>
      <c r="C23" s="825" t="s">
        <v>361</v>
      </c>
      <c r="D23" s="838">
        <f>2+2+(60/7)+2+2</f>
        <v>16.571428571428569</v>
      </c>
      <c r="E23">
        <v>17</v>
      </c>
      <c r="F23" s="889">
        <f>'Daniel''s Mileage'!G23 - ('Q Sessions'!D23+'Q Sessions'!D24)</f>
        <v>-30.321428571428569</v>
      </c>
      <c r="I23" s="890">
        <v>8</v>
      </c>
      <c r="J23" s="825" t="s">
        <v>314</v>
      </c>
      <c r="K23" s="825" t="s">
        <v>409</v>
      </c>
      <c r="L23" s="838"/>
      <c r="M23">
        <v>18</v>
      </c>
      <c r="N23" s="889"/>
    </row>
    <row r="24" spans="1:14" x14ac:dyDescent="0.25">
      <c r="A24" s="890"/>
      <c r="B24" s="825" t="s">
        <v>335</v>
      </c>
      <c r="C24" s="825" t="s">
        <v>348</v>
      </c>
      <c r="D24" s="838">
        <f xml:space="preserve"> 8+(6*(1/1.6))+2</f>
        <v>13.75</v>
      </c>
      <c r="E24">
        <v>16</v>
      </c>
      <c r="F24" s="890"/>
      <c r="I24" s="890"/>
      <c r="J24" s="825" t="s">
        <v>335</v>
      </c>
      <c r="K24" s="825" t="s">
        <v>410</v>
      </c>
      <c r="L24" s="838"/>
      <c r="M24">
        <v>17</v>
      </c>
      <c r="N24" s="890"/>
    </row>
    <row r="25" spans="1:14" x14ac:dyDescent="0.25">
      <c r="A25" s="890">
        <v>7</v>
      </c>
      <c r="B25" s="825" t="s">
        <v>314</v>
      </c>
      <c r="C25" s="825" t="s">
        <v>364</v>
      </c>
      <c r="D25" s="838">
        <v>20</v>
      </c>
      <c r="E25">
        <v>20</v>
      </c>
      <c r="F25" s="889">
        <f>'Daniel''s Mileage'!G25 - ('Q Sessions'!D25+'Q Sessions'!D26)</f>
        <v>-36</v>
      </c>
      <c r="I25" s="890">
        <v>7</v>
      </c>
      <c r="J25" s="825" t="s">
        <v>314</v>
      </c>
      <c r="K25" s="825" t="s">
        <v>411</v>
      </c>
      <c r="L25" s="838"/>
      <c r="M25">
        <v>20</v>
      </c>
      <c r="N25" s="889"/>
    </row>
    <row r="26" spans="1:14" x14ac:dyDescent="0.25">
      <c r="A26" s="890"/>
      <c r="B26" s="825" t="s">
        <v>335</v>
      </c>
      <c r="C26" s="825" t="s">
        <v>365</v>
      </c>
      <c r="D26" s="838">
        <f>2+8+(2*2)+2</f>
        <v>16</v>
      </c>
      <c r="E26">
        <v>16</v>
      </c>
      <c r="F26" s="890"/>
      <c r="I26" s="890"/>
      <c r="J26" s="825" t="s">
        <v>335</v>
      </c>
      <c r="K26" s="825" t="s">
        <v>412</v>
      </c>
      <c r="L26" s="838"/>
      <c r="M26">
        <v>15</v>
      </c>
      <c r="N26" s="890"/>
    </row>
    <row r="27" spans="1:14" x14ac:dyDescent="0.25">
      <c r="A27" s="890">
        <v>6</v>
      </c>
      <c r="B27" s="825" t="s">
        <v>314</v>
      </c>
      <c r="C27" s="825" t="s">
        <v>366</v>
      </c>
      <c r="D27" s="838">
        <f>3+12+2</f>
        <v>17</v>
      </c>
      <c r="E27">
        <v>17</v>
      </c>
      <c r="F27" s="889">
        <f>'Daniel''s Mileage'!G27 - ('Q Sessions'!D27+'Q Sessions'!D28)</f>
        <v>-33.333333333333329</v>
      </c>
      <c r="I27" s="890">
        <v>6</v>
      </c>
      <c r="J27" s="825" t="s">
        <v>314</v>
      </c>
      <c r="K27" s="825" t="s">
        <v>413</v>
      </c>
      <c r="L27" s="838"/>
      <c r="M27">
        <v>18</v>
      </c>
      <c r="N27" s="889"/>
    </row>
    <row r="28" spans="1:14" x14ac:dyDescent="0.25">
      <c r="A28" s="890"/>
      <c r="B28" s="825" t="s">
        <v>335</v>
      </c>
      <c r="C28" s="825" t="s">
        <v>367</v>
      </c>
      <c r="D28" s="839">
        <f>(40/7.5) + (4*2) + (2*1) + 1</f>
        <v>16.333333333333332</v>
      </c>
      <c r="E28">
        <v>17</v>
      </c>
      <c r="F28" s="890"/>
      <c r="I28" s="890"/>
      <c r="J28" s="825" t="s">
        <v>335</v>
      </c>
      <c r="K28" s="825" t="s">
        <v>414</v>
      </c>
      <c r="L28" s="839"/>
      <c r="M28">
        <v>14</v>
      </c>
      <c r="N28" s="890"/>
    </row>
    <row r="29" spans="1:14" x14ac:dyDescent="0.25">
      <c r="A29" s="890">
        <v>5</v>
      </c>
      <c r="B29" s="825" t="s">
        <v>314</v>
      </c>
      <c r="C29" s="825" t="s">
        <v>368</v>
      </c>
      <c r="D29" s="838">
        <f>6+2+6+2+1</f>
        <v>17</v>
      </c>
      <c r="E29">
        <v>17</v>
      </c>
      <c r="F29" s="889">
        <f>'Daniel''s Mileage'!G29 - ('Q Sessions'!D29+'Q Sessions'!D30)</f>
        <v>-29.875</v>
      </c>
      <c r="I29" s="890">
        <v>5</v>
      </c>
      <c r="J29" s="825" t="s">
        <v>314</v>
      </c>
      <c r="K29" s="825" t="s">
        <v>415</v>
      </c>
      <c r="L29" s="838"/>
      <c r="M29">
        <v>16</v>
      </c>
      <c r="N29" s="889"/>
    </row>
    <row r="30" spans="1:14" x14ac:dyDescent="0.25">
      <c r="A30" s="890"/>
      <c r="B30" s="825" t="s">
        <v>335</v>
      </c>
      <c r="C30" s="825" t="s">
        <v>369</v>
      </c>
      <c r="D30" s="838">
        <f>8+(5*(1/1.6))+(6*0.125)+1</f>
        <v>12.875</v>
      </c>
      <c r="E30">
        <v>16</v>
      </c>
      <c r="F30" s="890"/>
      <c r="I30" s="890"/>
      <c r="J30" s="825" t="s">
        <v>335</v>
      </c>
      <c r="K30" s="825" t="s">
        <v>416</v>
      </c>
      <c r="L30" s="838"/>
      <c r="M30">
        <v>14</v>
      </c>
      <c r="N30" s="890"/>
    </row>
    <row r="31" spans="1:14" x14ac:dyDescent="0.25">
      <c r="A31" s="890">
        <v>4</v>
      </c>
      <c r="B31" s="825" t="s">
        <v>314</v>
      </c>
      <c r="C31" s="825" t="s">
        <v>370</v>
      </c>
      <c r="D31" s="838">
        <v>20</v>
      </c>
      <c r="E31">
        <v>20</v>
      </c>
      <c r="F31" s="889">
        <f>'Daniel''s Mileage'!G31 - ('Q Sessions'!D31+'Q Sessions'!D32)</f>
        <v>-33.125</v>
      </c>
      <c r="I31" s="890">
        <v>4</v>
      </c>
      <c r="J31" s="825" t="s">
        <v>314</v>
      </c>
      <c r="K31" s="825" t="s">
        <v>393</v>
      </c>
      <c r="L31" s="838"/>
      <c r="M31">
        <v>18</v>
      </c>
      <c r="N31" s="889"/>
    </row>
    <row r="32" spans="1:14" x14ac:dyDescent="0.25">
      <c r="A32" s="890"/>
      <c r="B32" s="825" t="s">
        <v>335</v>
      </c>
      <c r="C32" s="825" t="s">
        <v>371</v>
      </c>
      <c r="D32" s="838">
        <f>6+(5*(1/1.6))+4</f>
        <v>13.125</v>
      </c>
      <c r="E32">
        <v>15</v>
      </c>
      <c r="F32" s="890"/>
      <c r="I32" s="890"/>
      <c r="J32" s="825" t="s">
        <v>335</v>
      </c>
      <c r="K32" s="825" t="s">
        <v>417</v>
      </c>
      <c r="L32" s="838"/>
      <c r="M32">
        <v>12</v>
      </c>
      <c r="N32" s="890"/>
    </row>
    <row r="33" spans="1:14" x14ac:dyDescent="0.25">
      <c r="A33" s="890">
        <v>3</v>
      </c>
      <c r="B33" s="825" t="s">
        <v>314</v>
      </c>
      <c r="C33" s="825" t="s">
        <v>372</v>
      </c>
      <c r="D33" s="838">
        <f>2+6+1+6+2</f>
        <v>17</v>
      </c>
      <c r="E33">
        <v>17</v>
      </c>
      <c r="F33" s="889">
        <f>'Daniel''s Mileage'!G33 - ('Q Sessions'!D33+'Q Sessions'!D34)</f>
        <v>-29</v>
      </c>
      <c r="I33" s="890">
        <v>3</v>
      </c>
      <c r="J33" s="825" t="s">
        <v>314</v>
      </c>
      <c r="K33" s="825" t="s">
        <v>418</v>
      </c>
      <c r="L33" s="838"/>
      <c r="M33">
        <v>18</v>
      </c>
      <c r="N33" s="889"/>
    </row>
    <row r="34" spans="1:14" x14ac:dyDescent="0.25">
      <c r="A34" s="890"/>
      <c r="B34" s="825" t="s">
        <v>335</v>
      </c>
      <c r="C34" s="825" t="s">
        <v>373</v>
      </c>
      <c r="D34" s="838">
        <f>2+(4*2)+2</f>
        <v>12</v>
      </c>
      <c r="E34">
        <v>12</v>
      </c>
      <c r="F34" s="890"/>
      <c r="I34" s="890"/>
      <c r="J34" s="825" t="s">
        <v>335</v>
      </c>
      <c r="K34" s="825" t="s">
        <v>420</v>
      </c>
      <c r="L34" s="838"/>
      <c r="M34">
        <v>12</v>
      </c>
      <c r="N34" s="890"/>
    </row>
    <row r="35" spans="1:14" x14ac:dyDescent="0.25">
      <c r="A35" s="890">
        <v>2</v>
      </c>
      <c r="B35" s="825" t="s">
        <v>314</v>
      </c>
      <c r="C35" s="825" t="s">
        <v>374</v>
      </c>
      <c r="D35" s="838">
        <f>2+(3*2)+7</f>
        <v>15</v>
      </c>
      <c r="E35">
        <v>15</v>
      </c>
      <c r="F35" s="889">
        <f>'Daniel''s Mileage'!G35 - ('Q Sessions'!D35+'Q Sessions'!D36)</f>
        <v>-26</v>
      </c>
      <c r="I35" s="890">
        <v>2</v>
      </c>
      <c r="J35" s="825" t="s">
        <v>314</v>
      </c>
      <c r="K35" s="825" t="s">
        <v>419</v>
      </c>
      <c r="L35" s="838"/>
      <c r="M35">
        <v>16</v>
      </c>
      <c r="N35" s="889"/>
    </row>
    <row r="36" spans="1:14" x14ac:dyDescent="0.25">
      <c r="A36" s="890"/>
      <c r="B36" s="825" t="s">
        <v>335</v>
      </c>
      <c r="C36" s="825" t="s">
        <v>375</v>
      </c>
      <c r="D36" s="838">
        <f>3+1+2+1+2+2</f>
        <v>11</v>
      </c>
      <c r="E36">
        <v>11</v>
      </c>
      <c r="F36" s="890"/>
      <c r="I36" s="890"/>
      <c r="J36" s="825" t="s">
        <v>335</v>
      </c>
      <c r="K36" s="825" t="s">
        <v>421</v>
      </c>
      <c r="L36" s="838"/>
      <c r="M36">
        <v>12</v>
      </c>
      <c r="N36" s="890"/>
    </row>
    <row r="37" spans="1:14" x14ac:dyDescent="0.25">
      <c r="A37" s="840"/>
      <c r="B37" s="825"/>
      <c r="D37" s="838"/>
    </row>
    <row r="38" spans="1:14" x14ac:dyDescent="0.25">
      <c r="A38" s="840"/>
      <c r="B38" s="825"/>
      <c r="D38" s="838"/>
    </row>
  </sheetData>
  <mergeCells count="70">
    <mergeCell ref="I31:I32"/>
    <mergeCell ref="N31:N32"/>
    <mergeCell ref="I33:I34"/>
    <mergeCell ref="N33:N34"/>
    <mergeCell ref="I35:I36"/>
    <mergeCell ref="N35:N36"/>
    <mergeCell ref="I25:I26"/>
    <mergeCell ref="N25:N26"/>
    <mergeCell ref="I27:I28"/>
    <mergeCell ref="N27:N28"/>
    <mergeCell ref="I29:I30"/>
    <mergeCell ref="N29:N30"/>
    <mergeCell ref="I19:I20"/>
    <mergeCell ref="N19:N20"/>
    <mergeCell ref="I21:I22"/>
    <mergeCell ref="N21:N22"/>
    <mergeCell ref="I23:I24"/>
    <mergeCell ref="N23:N24"/>
    <mergeCell ref="I13:I14"/>
    <mergeCell ref="N13:N14"/>
    <mergeCell ref="I15:I16"/>
    <mergeCell ref="N15:N16"/>
    <mergeCell ref="I17:I18"/>
    <mergeCell ref="N17:N18"/>
    <mergeCell ref="I7:I8"/>
    <mergeCell ref="N7:N8"/>
    <mergeCell ref="I9:I10"/>
    <mergeCell ref="N9:N10"/>
    <mergeCell ref="I11:I12"/>
    <mergeCell ref="N11:N12"/>
    <mergeCell ref="I1:N1"/>
    <mergeCell ref="I3:I4"/>
    <mergeCell ref="N3:N4"/>
    <mergeCell ref="I5:I6"/>
    <mergeCell ref="N5:N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2"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463</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464</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465</v>
      </c>
    </row>
    <row r="9" spans="1:34" ht="13.8" thickBot="1" x14ac:dyDescent="0.3">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466</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8" t="s">
        <v>112</v>
      </c>
      <c r="X46" s="878"/>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8" thickBot="1" x14ac:dyDescent="0.3">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6.6608974596373417E-4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1">
      <formula>AND(ROUND(N89,1)&lt;ROUND(D98,1),ROUND(D98,1)&lt;ROUND(IF(C4,K101,K102),1))</formula>
    </cfRule>
    <cfRule type="expression" dxfId="35" priority="42">
      <formula>ROUND(D98,1)=ROUND($N$89,1)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2023-06-07T20:32:52Z</cp:lastPrinted>
  <dcterms:created xsi:type="dcterms:W3CDTF">2023-06-02T14:14:53Z</dcterms:created>
  <dcterms:modified xsi:type="dcterms:W3CDTF">2025-06-13T04:47:55Z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