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051628D0-7430-4895-9AB2-AD27DD42CFA6}"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 i="9" l="1"/>
  <c r="AA21" i="9"/>
  <c r="AB21" i="9" s="1"/>
  <c r="AA22" i="9"/>
  <c r="AB22" i="9"/>
  <c r="AA45" i="9"/>
  <c r="AB45" i="9" s="1"/>
  <c r="AA46" i="9"/>
  <c r="AB46" i="9"/>
  <c r="AA47" i="9"/>
  <c r="AB47" i="9" s="1"/>
  <c r="AA48" i="9"/>
  <c r="AB48" i="9"/>
  <c r="AA49" i="9"/>
  <c r="AB49" i="9" s="1"/>
  <c r="AA50" i="9"/>
  <c r="AB50" i="9" s="1"/>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M64" i="6" l="1"/>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Z135" i="9"/>
  <c r="Z108" i="9"/>
  <c r="Z19" i="9"/>
  <c r="AA19" i="9" s="1"/>
  <c r="AB19" i="9" s="1"/>
  <c r="AC25" i="9" s="1"/>
  <c r="AD25" i="9" s="1"/>
  <c r="Z87" i="9"/>
  <c r="Z8" i="9"/>
  <c r="AA8" i="9" s="1"/>
  <c r="AB8" i="9" s="1"/>
  <c r="Z124" i="9"/>
  <c r="Z58" i="9"/>
  <c r="Z50" i="9"/>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AC50" i="9" s="1"/>
  <c r="Z47" i="9"/>
  <c r="Z114" i="9"/>
  <c r="Z55" i="9"/>
  <c r="AA55" i="9" s="1"/>
  <c r="AB55" i="9" s="1"/>
  <c r="Z76" i="9"/>
  <c r="Z41" i="9"/>
  <c r="AA41" i="9" s="1"/>
  <c r="AB41" i="9" s="1"/>
  <c r="Z43" i="9"/>
  <c r="AA43" i="9" s="1"/>
  <c r="AB43" i="9" s="1"/>
  <c r="AC49" i="9" s="1"/>
  <c r="AD49"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Z65" i="9"/>
  <c r="Z70" i="9"/>
  <c r="Z71" i="9"/>
  <c r="Z116" i="9"/>
  <c r="Z117" i="9"/>
  <c r="Z56" i="9"/>
  <c r="AA56" i="9" s="1"/>
  <c r="AB56" i="9" s="1"/>
  <c r="AC62" i="9" s="1"/>
  <c r="AD62" i="9" s="1"/>
  <c r="Z69" i="9"/>
  <c r="Z120" i="9"/>
  <c r="Z46" i="9"/>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D50" i="9" l="1"/>
  <c r="AE50" i="9"/>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<sst xmlns="http://schemas.openxmlformats.org/spreadsheetml/2006/main" count="1245" uniqueCount="500">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</sst>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6.13</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64.549999999999983</c:v>
                </c:pt>
                <c:pt idx="38">
                  <c:v>48.42</c:v>
                </c:pt>
                <c:pt idx="39">
                  <c:v>41.32</c:v>
                </c:pt>
                <c:pt idx="40">
                  <c:v>33.31</c:v>
                </c:pt>
                <c:pt idx="41">
                  <c:v>25.29</c:v>
                </c:pt>
                <c:pt idx="42">
                  <c:v>6.13</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70.568571428571417</c:v>
                </c:pt>
                <c:pt idx="38" formatCode="0">
                  <c:v>66.634285714285696</c:v>
                </c:pt>
                <c:pt idx="39" formatCode="0">
                  <c:v>61.901428571428561</c:v>
                </c:pt>
                <c:pt idx="40" formatCode="0">
                  <c:v>56.335714285714282</c:v>
                </c:pt>
                <c:pt idx="41" formatCode="0">
                  <c:v>51.09571428571428</c:v>
                </c:pt>
                <c:pt idx="42" formatCode="0">
                  <c:v>41.668571428571433</c:v>
                </c:pt>
                <c:pt idx="43" formatCode="0">
                  <c:v>31.288571428571426</c:v>
                </c:pt>
                <c:pt idx="44" formatCode="0">
                  <c:v>22.067142857142859</c:v>
                </c:pt>
                <c:pt idx="45" formatCode="0">
                  <c:v>15.149999999999997</c:v>
                </c:pt>
                <c:pt idx="46" formatCode="0">
                  <c:v>9.2471428571428582</c:v>
                </c:pt>
                <c:pt idx="47" formatCode="0">
                  <c:v>4.4885714285714284</c:v>
                </c:pt>
                <c:pt idx="48" formatCode="0">
                  <c:v>0.87571428571428567</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64.549999999999983</c:v>
                      </c:pt>
                      <c:pt idx="38">
                        <c:v>48.42</c:v>
                      </c:pt>
                      <c:pt idx="39">
                        <c:v>41.32</c:v>
                      </c:pt>
                      <c:pt idx="40">
                        <c:v>33.31</c:v>
                      </c:pt>
                      <c:pt idx="41">
                        <c:v>25.29</c:v>
                      </c:pt>
                      <c:pt idx="42">
                        <c:v>6.13</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87.858483333333339</c:v>
                </c:pt>
                <c:pt idx="32">
                  <c:v>73.254083333333341</c:v>
                </c:pt>
                <c:pt idx="33">
                  <c:v>65.580458333333326</c:v>
                </c:pt>
                <c:pt idx="34">
                  <c:v>54.345791666666663</c:v>
                </c:pt>
                <c:pt idx="35">
                  <c:v>47.439624999999999</c:v>
                </c:pt>
                <c:pt idx="36">
                  <c:v>8.5696250000000003</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64.549999999999983</c:v>
                </c:pt>
                <c:pt idx="38">
                  <c:v>48.42</c:v>
                </c:pt>
                <c:pt idx="39">
                  <c:v>41.32</c:v>
                </c:pt>
                <c:pt idx="40">
                  <c:v>33.31</c:v>
                </c:pt>
                <c:pt idx="41">
                  <c:v>25.29</c:v>
                </c:pt>
                <c:pt idx="42">
                  <c:v>6.13</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87.858483333333339</c:v>
                </c:pt>
                <c:pt idx="38" formatCode="0.0">
                  <c:v>73.254083333333341</c:v>
                </c:pt>
                <c:pt idx="39" formatCode="0.0">
                  <c:v>65.580458333333326</c:v>
                </c:pt>
                <c:pt idx="40" formatCode="0.0">
                  <c:v>54.345791666666663</c:v>
                </c:pt>
                <c:pt idx="41" formatCode="0.0">
                  <c:v>47.439624999999999</c:v>
                </c:pt>
                <c:pt idx="42" formatCode="0.0">
                  <c:v>8.5696250000000003</c:v>
                </c:pt>
                <c:pt idx="43" formatCode="0.0">
                  <c:v>0</c:v>
                </c:pt>
                <c:pt idx="44" formatCode="0.0">
                  <c:v>0</c:v>
                </c:pt>
                <c:pt idx="45" formatCode="0.0">
                  <c:v>0</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34" activePane="bottomLeft" state="frozen"/>
      <selection pane="bottomLeft" activeCell="E48" sqref="E48"/>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5">
      <c r="A3" s="10" t="s">
        <v>6</v>
      </c>
      <c r="B3" s="11">
        <v>45942</v>
      </c>
      <c r="C3" s="885" t="s">
        <v>7</v>
      </c>
      <c r="D3" s="882"/>
      <c r="E3" s="883"/>
      <c r="F3" s="7" t="s">
        <v>34</v>
      </c>
      <c r="G3" s="872" t="s">
        <v>458</v>
      </c>
      <c r="H3" s="872"/>
      <c r="I3" s="6"/>
      <c r="J3" s="4" t="s">
        <v>123</v>
      </c>
      <c r="K3">
        <f>'Daniel''s Tables'!$I$6</f>
        <v>61.766335932854794</v>
      </c>
      <c r="L3" s="876"/>
      <c r="M3" s="876"/>
      <c r="N3" s="881"/>
      <c r="O3" s="16"/>
      <c r="P3" s="6"/>
      <c r="Q3" s="4"/>
      <c r="R3" s="4"/>
      <c r="S3" s="4"/>
      <c r="T3" s="4"/>
      <c r="U3" s="4"/>
      <c r="V3" s="4"/>
      <c r="W3" s="4"/>
      <c r="X3" s="4"/>
      <c r="Y3" s="4"/>
      <c r="Z3" s="4"/>
      <c r="AA3" s="4"/>
      <c r="AB3" s="4"/>
      <c r="AC3" s="4"/>
    </row>
    <row r="4" spans="1:35" ht="15.75" customHeight="1" x14ac:dyDescent="0.25">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74"/>
      <c r="B45" s="6">
        <v>90</v>
      </c>
      <c r="C45" s="17">
        <f t="shared" si="0"/>
        <v>45852</v>
      </c>
      <c r="D45" s="6" t="s">
        <v>33</v>
      </c>
      <c r="E45" s="4" t="s">
        <v>385</v>
      </c>
      <c r="F45" s="6">
        <v>8</v>
      </c>
      <c r="G45" s="6"/>
      <c r="H45" s="29"/>
      <c r="I45" s="6" t="str">
        <f t="shared" si="1"/>
        <v>0:00</v>
      </c>
      <c r="J45" s="6"/>
      <c r="K45" s="6"/>
      <c r="L45" s="6" t="str">
        <f t="shared" si="2"/>
        <v>0:00</v>
      </c>
      <c r="M45" s="6"/>
      <c r="N45" s="6"/>
      <c r="O45" s="16"/>
      <c r="P45" s="863"/>
      <c r="Q45" s="864"/>
      <c r="R45" s="4"/>
      <c r="T45" s="16">
        <f>SUM(G39:G45)</f>
        <v>64.549999999999983</v>
      </c>
      <c r="U45" s="868">
        <f t="shared" si="8"/>
        <v>70.568571428571417</v>
      </c>
      <c r="V45" s="4">
        <v>70</v>
      </c>
      <c r="W45" s="4">
        <f t="shared" si="9"/>
        <v>72</v>
      </c>
      <c r="X45" s="868">
        <f t="shared" si="10"/>
        <v>72.142857142857139</v>
      </c>
      <c r="Y45" s="4"/>
      <c r="Z45" s="869" t="e">
        <f t="shared" si="11"/>
        <v>#DIV/0!</v>
      </c>
      <c r="AA45" s="4">
        <f>IF(H45*G45,LOOKUP(Z45,'Daniel''s Tables'!$Z$135:$Z$214,'Daniel''s Tables'!$AB$135:$AB$214),0)</f>
        <v>0</v>
      </c>
      <c r="AB45" s="869">
        <f t="shared" si="12"/>
        <v>0</v>
      </c>
      <c r="AC45" s="871">
        <f t="shared" si="6"/>
        <v>87.858483333333339</v>
      </c>
      <c r="AD45" s="838">
        <f t="shared" si="7"/>
        <v>12.551211904761905</v>
      </c>
      <c r="AE45" s="838"/>
    </row>
    <row r="46" spans="1:31" ht="15.75" customHeight="1" x14ac:dyDescent="0.25">
      <c r="A46" s="874"/>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SUM(G40:G46)</f>
        <v>48.42</v>
      </c>
      <c r="U46" s="868">
        <f t="shared" si="8"/>
        <v>66.634285714285696</v>
      </c>
      <c r="V46" s="4">
        <v>70</v>
      </c>
      <c r="W46" s="4">
        <f t="shared" si="9"/>
        <v>63</v>
      </c>
      <c r="X46" s="868">
        <f t="shared" si="10"/>
        <v>70.428571428571431</v>
      </c>
      <c r="Y46" s="4"/>
      <c r="Z46" s="869" t="e">
        <f t="shared" si="11"/>
        <v>#DIV/0!</v>
      </c>
      <c r="AA46" s="4">
        <f>IF(H46*G46,LOOKUP(Z46,'Daniel''s Tables'!$Z$135:$Z$214,'Daniel''s Tables'!$AB$135:$AB$214),0)</f>
        <v>0</v>
      </c>
      <c r="AB46" s="869">
        <f t="shared" si="12"/>
        <v>0</v>
      </c>
      <c r="AC46" s="871">
        <f t="shared" si="6"/>
        <v>73.254083333333341</v>
      </c>
      <c r="AD46" s="838">
        <f t="shared" si="7"/>
        <v>10.464869047619048</v>
      </c>
      <c r="AE46" s="838"/>
    </row>
    <row r="47" spans="1:31" ht="15.75" customHeight="1" x14ac:dyDescent="0.25">
      <c r="A47" s="87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5"/>
        <v>41.32</v>
      </c>
      <c r="U47" s="868">
        <f t="shared" si="8"/>
        <v>61.901428571428561</v>
      </c>
      <c r="V47" s="4">
        <v>70</v>
      </c>
      <c r="W47" s="4">
        <f t="shared" si="9"/>
        <v>62</v>
      </c>
      <c r="X47" s="868">
        <f t="shared" si="10"/>
        <v>68.714285714285708</v>
      </c>
      <c r="Y47" s="4"/>
      <c r="Z47" s="869" t="e">
        <f t="shared" si="11"/>
        <v>#DIV/0!</v>
      </c>
      <c r="AA47" s="4">
        <f>IF(H47*G47,LOOKUP(Z47,'Daniel''s Tables'!$Z$135:$Z$214,'Daniel''s Tables'!$AB$135:$AB$214),0)</f>
        <v>0</v>
      </c>
      <c r="AB47" s="869">
        <f t="shared" si="12"/>
        <v>0</v>
      </c>
      <c r="AC47" s="871">
        <f t="shared" si="6"/>
        <v>65.580458333333326</v>
      </c>
      <c r="AD47" s="838">
        <f t="shared" si="7"/>
        <v>9.3686369047619031</v>
      </c>
      <c r="AE47" s="838"/>
    </row>
    <row r="48" spans="1:31" ht="15.75" customHeight="1" x14ac:dyDescent="0.25">
      <c r="A48" s="87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1.7180555555555557</v>
      </c>
      <c r="Q48" s="865"/>
      <c r="R48" s="4"/>
      <c r="T48" s="16">
        <f t="shared" si="5"/>
        <v>33.31</v>
      </c>
      <c r="U48" s="868">
        <f t="shared" si="8"/>
        <v>56.335714285714282</v>
      </c>
      <c r="V48" s="4">
        <v>70</v>
      </c>
      <c r="W48" s="4">
        <f t="shared" si="9"/>
        <v>69</v>
      </c>
      <c r="X48" s="868">
        <f t="shared" si="10"/>
        <v>67.714285714285708</v>
      </c>
      <c r="Y48" s="4"/>
      <c r="Z48" s="869" t="e">
        <f t="shared" si="11"/>
        <v>#DIV/0!</v>
      </c>
      <c r="AA48" s="4">
        <f>IF(H48*G48,LOOKUP(Z48,'Daniel''s Tables'!$Z$135:$Z$214,'Daniel''s Tables'!$AB$135:$AB$214),0)</f>
        <v>0</v>
      </c>
      <c r="AB48" s="869">
        <f t="shared" si="12"/>
        <v>0</v>
      </c>
      <c r="AC48" s="871">
        <f t="shared" si="6"/>
        <v>54.345791666666663</v>
      </c>
      <c r="AD48" s="838">
        <f t="shared" si="7"/>
        <v>7.7636845238095233</v>
      </c>
      <c r="AE48" s="838"/>
    </row>
    <row r="49" spans="1:31" ht="15.75" customHeight="1" x14ac:dyDescent="0.25">
      <c r="A49" s="874"/>
      <c r="B49" s="6">
        <v>86</v>
      </c>
      <c r="C49" s="17">
        <f t="shared" si="0"/>
        <v>45856</v>
      </c>
      <c r="D49" s="6" t="s">
        <v>28</v>
      </c>
      <c r="E49" s="4" t="s">
        <v>381</v>
      </c>
      <c r="F49" s="6">
        <v>6</v>
      </c>
      <c r="G49" s="6"/>
      <c r="H49" s="29"/>
      <c r="I49" s="6" t="str">
        <f t="shared" si="1"/>
        <v>0:00</v>
      </c>
      <c r="J49" s="6"/>
      <c r="K49" s="6"/>
      <c r="L49" s="6" t="str">
        <f t="shared" si="2"/>
        <v>0:00</v>
      </c>
      <c r="M49" s="6"/>
      <c r="N49" s="28">
        <f>SUM(H44:H50)</f>
        <v>3.107638888888889E-2</v>
      </c>
      <c r="O49" s="16"/>
      <c r="P49" s="863">
        <f>N50+P42</f>
        <v>325.53999999999996</v>
      </c>
      <c r="Q49" s="866"/>
      <c r="R49" s="25"/>
      <c r="T49" s="16">
        <f t="shared" si="5"/>
        <v>25.29</v>
      </c>
      <c r="U49" s="868">
        <f t="shared" si="8"/>
        <v>51.09571428571428</v>
      </c>
      <c r="V49" s="4">
        <v>70</v>
      </c>
      <c r="W49" s="4">
        <f t="shared" si="9"/>
        <v>69</v>
      </c>
      <c r="X49" s="868">
        <f t="shared" si="10"/>
        <v>68.428571428571431</v>
      </c>
      <c r="Y49" s="4"/>
      <c r="Z49" s="869" t="e">
        <f t="shared" si="11"/>
        <v>#DIV/0!</v>
      </c>
      <c r="AA49" s="4">
        <f>IF(H49*G49,LOOKUP(Z49,'Daniel''s Tables'!$Z$135:$Z$214,'Daniel''s Tables'!$AB$135:$AB$214),0)</f>
        <v>0</v>
      </c>
      <c r="AB49" s="869">
        <f t="shared" si="12"/>
        <v>0</v>
      </c>
      <c r="AC49" s="871">
        <f t="shared" si="6"/>
        <v>47.439624999999999</v>
      </c>
      <c r="AD49" s="838">
        <f t="shared" si="7"/>
        <v>6.7770892857142853</v>
      </c>
      <c r="AE49" s="838"/>
    </row>
    <row r="50" spans="1:31" ht="15.75" customHeight="1" x14ac:dyDescent="0.25">
      <c r="A50" s="874"/>
      <c r="B50" s="6">
        <v>85</v>
      </c>
      <c r="C50" s="17">
        <f t="shared" si="0"/>
        <v>45857</v>
      </c>
      <c r="D50" s="6" t="s">
        <v>30</v>
      </c>
      <c r="E50" s="4" t="s">
        <v>397</v>
      </c>
      <c r="F50" s="6">
        <v>19</v>
      </c>
      <c r="G50" s="6"/>
      <c r="H50" s="29"/>
      <c r="I50" s="6" t="str">
        <f t="shared" si="1"/>
        <v>0:00</v>
      </c>
      <c r="J50" s="29"/>
      <c r="K50" s="6"/>
      <c r="L50" s="6" t="str">
        <f t="shared" si="2"/>
        <v>0:00</v>
      </c>
      <c r="M50" s="4">
        <f>SUM(F44:F50)</f>
        <v>70</v>
      </c>
      <c r="N50" s="6">
        <f>SUM(G44:G50)</f>
        <v>6.13</v>
      </c>
      <c r="O50" s="16"/>
      <c r="P50" s="863">
        <f>M50+P43</f>
        <v>422</v>
      </c>
      <c r="Q50" s="862">
        <f>P49/P50</f>
        <v>0.77142180094786716</v>
      </c>
      <c r="R50" s="4"/>
      <c r="T50" s="16">
        <f t="shared" si="5"/>
        <v>6.13</v>
      </c>
      <c r="U50" s="868">
        <f t="shared" si="8"/>
        <v>41.668571428571433</v>
      </c>
      <c r="V50" s="4">
        <v>70</v>
      </c>
      <c r="W50" s="4">
        <f t="shared" si="9"/>
        <v>70</v>
      </c>
      <c r="X50" s="868">
        <f t="shared" si="10"/>
        <v>68.142857142857139</v>
      </c>
      <c r="Y50" s="4"/>
      <c r="Z50" s="869" t="e">
        <f t="shared" si="11"/>
        <v>#DIV/0!</v>
      </c>
      <c r="AA50" s="4">
        <f>IF(H50*G50,LOOKUP(Z50,'Daniel''s Tables'!$Z$135:$Z$214,'Daniel''s Tables'!$AB$135:$AB$214),0)</f>
        <v>0</v>
      </c>
      <c r="AB50" s="869">
        <f t="shared" si="12"/>
        <v>0</v>
      </c>
      <c r="AC50" s="871">
        <f t="shared" si="6"/>
        <v>8.5696250000000003</v>
      </c>
      <c r="AD50" s="838">
        <f t="shared" si="7"/>
        <v>1.224232142857143</v>
      </c>
      <c r="AE50" s="838">
        <f>AC50</f>
        <v>8.5696250000000003</v>
      </c>
    </row>
    <row r="51" spans="1:31" ht="15.75" customHeight="1" x14ac:dyDescent="0.25">
      <c r="A51" s="873"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0</v>
      </c>
      <c r="U51" s="868">
        <f t="shared" si="8"/>
        <v>31.288571428571426</v>
      </c>
      <c r="V51" s="4">
        <v>70</v>
      </c>
      <c r="W51" s="4">
        <f t="shared" si="9"/>
        <v>72</v>
      </c>
      <c r="X51" s="868">
        <f t="shared" si="10"/>
        <v>68.142857142857139</v>
      </c>
      <c r="Y51" s="4"/>
      <c r="Z51" s="869" t="e">
        <f t="shared" si="11"/>
        <v>#DIV/0!</v>
      </c>
      <c r="AA51" s="4">
        <f>IF(H51*G51,LOOKUP(Z51,'Daniel''s Tables'!$Z$135:$Z$214,'Daniel''s Tables'!$AB$135:$AB$214),0)</f>
        <v>0</v>
      </c>
      <c r="AB51" s="869">
        <f t="shared" si="12"/>
        <v>0</v>
      </c>
      <c r="AC51" s="871">
        <f t="shared" si="6"/>
        <v>0</v>
      </c>
      <c r="AD51" s="838">
        <f t="shared" si="7"/>
        <v>0</v>
      </c>
      <c r="AE51" s="838"/>
    </row>
    <row r="52" spans="1:31" ht="15.75" customHeight="1" x14ac:dyDescent="0.25">
      <c r="A52" s="87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0</v>
      </c>
      <c r="U52" s="868">
        <f t="shared" si="8"/>
        <v>22.067142857142859</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0</v>
      </c>
      <c r="AD52" s="838">
        <f t="shared" si="7"/>
        <v>0</v>
      </c>
      <c r="AE52" s="838"/>
    </row>
    <row r="53" spans="1:31" ht="15.75" customHeight="1" x14ac:dyDescent="0.25">
      <c r="A53" s="87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0</v>
      </c>
      <c r="U53" s="868">
        <f t="shared" si="8"/>
        <v>15.149999999999997</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0</v>
      </c>
      <c r="AD53" s="838">
        <f t="shared" si="7"/>
        <v>0</v>
      </c>
      <c r="AE53" s="838"/>
    </row>
    <row r="54" spans="1:31" ht="15.75" customHeight="1" x14ac:dyDescent="0.25">
      <c r="A54" s="87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0</v>
      </c>
      <c r="U54" s="868">
        <f t="shared" si="8"/>
        <v>9.2471428571428582</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0</v>
      </c>
      <c r="AD54" s="838">
        <f t="shared" si="7"/>
        <v>0</v>
      </c>
      <c r="AE54" s="838"/>
    </row>
    <row r="55" spans="1:31" ht="15.75" customHeight="1" x14ac:dyDescent="0.25">
      <c r="A55" s="87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1.7180555555555557</v>
      </c>
      <c r="Q55" s="865"/>
      <c r="R55" s="4"/>
      <c r="T55" s="16">
        <f t="shared" si="5"/>
        <v>0</v>
      </c>
      <c r="U55" s="868">
        <f t="shared" si="8"/>
        <v>4.4885714285714284</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0</v>
      </c>
      <c r="AD55" s="838">
        <f t="shared" si="7"/>
        <v>0</v>
      </c>
      <c r="AE55" s="838"/>
    </row>
    <row r="56" spans="1:31" ht="15.75" customHeight="1" x14ac:dyDescent="0.25">
      <c r="A56" s="87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325.53999999999996</v>
      </c>
      <c r="Q56" s="866"/>
      <c r="R56" s="4"/>
      <c r="T56" s="16">
        <f t="shared" si="5"/>
        <v>0</v>
      </c>
      <c r="U56" s="868">
        <f t="shared" si="8"/>
        <v>0.87571428571428567</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0</v>
      </c>
      <c r="AD56" s="838">
        <f t="shared" si="7"/>
        <v>0</v>
      </c>
      <c r="AE56" s="838"/>
    </row>
    <row r="57" spans="1:31" ht="15.75" customHeight="1" x14ac:dyDescent="0.25">
      <c r="A57" s="87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502</v>
      </c>
      <c r="Q57" s="862">
        <f>P56/P57</f>
        <v>0.64848605577689233</v>
      </c>
      <c r="R57" s="4"/>
      <c r="T57" s="16">
        <f t="shared" si="5"/>
        <v>0</v>
      </c>
      <c r="U57" s="868">
        <f t="shared" si="8"/>
        <v>0</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0</v>
      </c>
      <c r="AD57" s="838">
        <f t="shared" si="7"/>
        <v>0</v>
      </c>
      <c r="AE57" s="838">
        <f>AC57</f>
        <v>0</v>
      </c>
    </row>
    <row r="58" spans="1:31" ht="15.75" customHeight="1" x14ac:dyDescent="0.25">
      <c r="A58" s="87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0</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5">
      <c r="A59" s="87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0</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5">
      <c r="A60" s="87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0</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5">
      <c r="A61" s="87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0</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5">
      <c r="A62" s="87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1.7180555555555557</v>
      </c>
      <c r="Q62" s="865"/>
      <c r="R62" s="4"/>
      <c r="T62" s="16">
        <f t="shared" si="5"/>
        <v>0</v>
      </c>
      <c r="U62" s="868">
        <f t="shared" si="8"/>
        <v>0</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5">
      <c r="A63" s="87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325.53999999999996</v>
      </c>
      <c r="Q63" s="866"/>
      <c r="R63" s="4"/>
      <c r="T63" s="16">
        <f t="shared" si="5"/>
        <v>0</v>
      </c>
      <c r="U63" s="868">
        <f t="shared" si="8"/>
        <v>0</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5">
      <c r="A64" s="87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0.56714285714285706</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5">
      <c r="A65" s="87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5">
      <c r="A66" s="87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5">
      <c r="A67" s="87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5">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5">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1.7180555555555557</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5">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325.53999999999996</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5">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0.50707165109034258</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5">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5">
      <c r="A73" s="87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5">
      <c r="A74" s="87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5">
      <c r="A75" s="87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7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1.7180555555555557</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7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325.53999999999996</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7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0.45088642659279771</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1.7180555555555557</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325.53999999999996</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0.40896984924623109</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1.7180555555555557</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325.53999999999996</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0.37504608294930869</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1.7180555555555557</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325.53999999999996</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0.3433966244725738</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7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7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7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7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1.7180555555555557</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325.53999999999996</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0.31853228962817998</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1.7180555555555557</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325.53999999999996</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0.29866055045871559</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1.7180555555555557</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325.53999999999996</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0.28160899653979238</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1.7180555555555557</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325.53999999999996</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0.26815485996705102</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1.7180555555555557</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325.53999999999996</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0.25857029388403491</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K43" workbookViewId="0">
      <selection activeCell="L56" sqref="L56"/>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72.11999999999999</v>
      </c>
      <c r="L7" s="838">
        <f>(K7-K6)/((K7+K6)/2)*100</f>
        <v>-1.5546536424296755</v>
      </c>
    </row>
    <row r="8" spans="1:12" x14ac:dyDescent="0.25">
      <c r="A8">
        <v>6</v>
      </c>
      <c r="B8">
        <v>13</v>
      </c>
      <c r="C8">
        <v>0.8</v>
      </c>
      <c r="D8">
        <v>0.8</v>
      </c>
      <c r="E8">
        <v>0.8</v>
      </c>
      <c r="G8">
        <f t="shared" si="1"/>
        <v>44</v>
      </c>
      <c r="H8">
        <f t="shared" si="0"/>
        <v>56</v>
      </c>
      <c r="I8">
        <f t="shared" si="2"/>
        <v>64</v>
      </c>
      <c r="K8">
        <f>'2Q - 80'!N50</f>
        <v>6.13</v>
      </c>
      <c r="L8" s="838">
        <f>(K8-K7)/((K8+K7)/2)*100</f>
        <v>-168.66453674121408</v>
      </c>
    </row>
    <row r="9" spans="1:12" x14ac:dyDescent="0.25">
      <c r="A9">
        <v>7</v>
      </c>
      <c r="B9">
        <v>12</v>
      </c>
      <c r="C9" s="825">
        <v>1</v>
      </c>
      <c r="D9" s="825">
        <v>1</v>
      </c>
      <c r="E9" s="825">
        <v>1</v>
      </c>
      <c r="F9" s="825"/>
      <c r="G9">
        <f t="shared" si="1"/>
        <v>55</v>
      </c>
      <c r="H9">
        <f t="shared" si="0"/>
        <v>70</v>
      </c>
      <c r="I9">
        <f t="shared" si="2"/>
        <v>80</v>
      </c>
      <c r="K9">
        <f>'2Q - 80'!N57</f>
        <v>0</v>
      </c>
      <c r="L9" s="838">
        <f t="shared" ref="L9:L12" si="3">(K9-K8)/((K9+K8)/2)*100</f>
        <v>-200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B2" workbookViewId="0">
      <selection activeCell="D42" sqref="D4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5">
      <c r="A6" s="890"/>
      <c r="B6" s="825" t="s">
        <v>335</v>
      </c>
      <c r="C6" s="825" t="s">
        <v>354</v>
      </c>
      <c r="D6" s="838">
        <f>4+ (5*(1000/1600)) + (4*(400/1600)) +2</f>
        <v>10.125</v>
      </c>
      <c r="E6">
        <v>13</v>
      </c>
      <c r="F6" s="890"/>
      <c r="I6" s="890"/>
      <c r="J6" s="825" t="s">
        <v>335</v>
      </c>
      <c r="K6" s="825" t="s">
        <v>396</v>
      </c>
      <c r="L6">
        <v>15</v>
      </c>
      <c r="M6" s="889"/>
    </row>
    <row r="7" spans="1:13" x14ac:dyDescent="0.25">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17" workbookViewId="0">
      <selection activeCell="E7" sqref="E7:G7"/>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8" thickBot="1" x14ac:dyDescent="0.3">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6.6384485996385633E-4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5">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5">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2025-07-14T02:03:49Z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