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anie\OneDrive\Desktop\"/>
    </mc:Choice>
  </mc:AlternateContent>
  <xr:revisionPtr revIDLastSave="0" documentId="13_ncr:1_{447222CA-8DBE-4927-9ACB-2FC229169192}" xr6:coauthVersionLast="47" xr6:coauthVersionMax="47" xr10:uidLastSave="{00000000-0000-0000-0000-000000000000}"/>
  <bookViews>
    <workbookView xWindow="-105" yWindow="0" windowWidth="10455" windowHeight="10905" firstSheet="10" activeTab="11" xr2:uid="{00000000-000D-0000-FFFF-FFFF00000000}"/>
  </bookViews>
  <sheets>
    <sheet name="Completo" sheetId="1" r:id="rId1"/>
    <sheet name="1" sheetId="2" r:id="rId2"/>
    <sheet name="2" sheetId="3" r:id="rId3"/>
    <sheet name="4" sheetId="4" r:id="rId4"/>
    <sheet name="8" sheetId="5" r:id="rId5"/>
    <sheet name="16" sheetId="6" r:id="rId6"/>
    <sheet name="descarga 8" sheetId="8" r:id="rId7"/>
    <sheet name="descarga 4" sheetId="9" r:id="rId8"/>
    <sheet name="carga 8" sheetId="10" r:id="rId9"/>
    <sheet name="carga 16" sheetId="11" r:id="rId10"/>
    <sheet name="32" sheetId="7" r:id="rId11"/>
    <sheet name="descarga progresiva" sheetId="12" r:id="rId12"/>
  </sheets>
  <calcPr calcId="191029"/>
  <extLst>
    <ext uri="GoogleSheetsCustomDataVersion2">
      <go:sheetsCustomData xmlns:go="http://customooxmlschemas.google.com/" r:id="rId14" roundtripDataChecksum="y7p/LRxUQNtXJEoJhKZ0mkoJ+WhyvE8ltbreG/bjm2I="/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3" i="1"/>
  <c r="O57" i="1"/>
  <c r="J67" i="1"/>
  <c r="N67" i="1" s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5" i="1"/>
  <c r="N4" i="1"/>
  <c r="N3" i="1"/>
  <c r="T31" i="1"/>
  <c r="T32" i="1"/>
  <c r="T26" i="1"/>
  <c r="T25" i="1"/>
  <c r="T23" i="1"/>
  <c r="T11" i="1"/>
  <c r="T17" i="1"/>
  <c r="T18" i="1" s="1"/>
  <c r="P13" i="1"/>
  <c r="P14" i="1"/>
  <c r="P21" i="1"/>
  <c r="P22" i="1"/>
  <c r="P29" i="1"/>
  <c r="P30" i="1"/>
  <c r="P37" i="1"/>
  <c r="P38" i="1"/>
  <c r="P45" i="1"/>
  <c r="P46" i="1"/>
  <c r="P53" i="1"/>
  <c r="P54" i="1"/>
  <c r="P61" i="1"/>
  <c r="P62" i="1"/>
  <c r="P69" i="1"/>
  <c r="P70" i="1"/>
  <c r="P77" i="1"/>
  <c r="P78" i="1"/>
  <c r="P85" i="1"/>
  <c r="P86" i="1"/>
  <c r="P93" i="1"/>
  <c r="P94" i="1"/>
  <c r="P101" i="1"/>
  <c r="P102" i="1"/>
  <c r="P109" i="1"/>
  <c r="P110" i="1"/>
  <c r="P117" i="1"/>
  <c r="P118" i="1"/>
  <c r="P125" i="1"/>
  <c r="P126" i="1"/>
  <c r="P133" i="1"/>
  <c r="P134" i="1"/>
  <c r="P141" i="1"/>
  <c r="P142" i="1"/>
  <c r="P149" i="1"/>
  <c r="P150" i="1"/>
  <c r="P3" i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O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O22" i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O30" i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O38" i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O46" i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O54" i="1"/>
  <c r="O55" i="1"/>
  <c r="P55" i="1" s="1"/>
  <c r="O56" i="1"/>
  <c r="P56" i="1" s="1"/>
  <c r="P57" i="1"/>
  <c r="O58" i="1"/>
  <c r="P58" i="1" s="1"/>
  <c r="O59" i="1"/>
  <c r="P59" i="1" s="1"/>
  <c r="O60" i="1"/>
  <c r="P60" i="1" s="1"/>
  <c r="O61" i="1"/>
  <c r="O62" i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O70" i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O78" i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O86" i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O94" i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O102" i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O110" i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O118" i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O126" i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O134" i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O142" i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O150" i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3" i="1"/>
  <c r="T12" i="1"/>
  <c r="I11" i="12"/>
  <c r="I10" i="12"/>
  <c r="I9" i="12"/>
  <c r="I8" i="12"/>
  <c r="I7" i="12"/>
  <c r="I6" i="12"/>
  <c r="H6" i="12"/>
  <c r="H7" i="12"/>
  <c r="H8" i="12"/>
  <c r="H9" i="12"/>
  <c r="H10" i="12"/>
  <c r="H11" i="12"/>
  <c r="H5" i="12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10" i="7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9" i="6"/>
  <c r="M22" i="11"/>
  <c r="H22" i="11"/>
  <c r="M21" i="11"/>
  <c r="H21" i="11"/>
  <c r="M20" i="11"/>
  <c r="H20" i="11"/>
  <c r="M19" i="11"/>
  <c r="H19" i="11"/>
  <c r="M18" i="11"/>
  <c r="H18" i="11"/>
  <c r="M17" i="11"/>
  <c r="H17" i="11"/>
  <c r="M16" i="11"/>
  <c r="H16" i="11"/>
  <c r="M15" i="11"/>
  <c r="H15" i="11"/>
  <c r="M14" i="11"/>
  <c r="H14" i="11"/>
  <c r="M13" i="11"/>
  <c r="H13" i="11"/>
  <c r="M12" i="11"/>
  <c r="H12" i="11"/>
  <c r="M11" i="11"/>
  <c r="H11" i="11"/>
  <c r="M10" i="11"/>
  <c r="H10" i="11"/>
  <c r="M9" i="11"/>
  <c r="H9" i="11"/>
  <c r="M8" i="11"/>
  <c r="H8" i="11"/>
  <c r="M7" i="11"/>
  <c r="M20" i="10"/>
  <c r="H20" i="10"/>
  <c r="M19" i="10"/>
  <c r="H19" i="10"/>
  <c r="M18" i="10"/>
  <c r="H18" i="10"/>
  <c r="M17" i="10"/>
  <c r="H17" i="10"/>
  <c r="M16" i="10"/>
  <c r="H16" i="10"/>
  <c r="M15" i="10"/>
  <c r="H15" i="10"/>
  <c r="M14" i="10"/>
  <c r="H14" i="10"/>
  <c r="M13" i="10"/>
  <c r="H13" i="10"/>
  <c r="M12" i="10"/>
  <c r="H12" i="10"/>
  <c r="M11" i="10"/>
  <c r="H11" i="10"/>
  <c r="M10" i="10"/>
  <c r="H10" i="10"/>
  <c r="M9" i="10"/>
  <c r="H9" i="10"/>
  <c r="M8" i="10"/>
  <c r="H8" i="10"/>
  <c r="M7" i="10"/>
  <c r="H7" i="10"/>
  <c r="M6" i="10"/>
  <c r="H6" i="10"/>
  <c r="M5" i="10"/>
  <c r="L20" i="9"/>
  <c r="G20" i="9"/>
  <c r="L19" i="9"/>
  <c r="G19" i="9"/>
  <c r="L18" i="9"/>
  <c r="G18" i="9"/>
  <c r="L17" i="9"/>
  <c r="G17" i="9"/>
  <c r="L16" i="9"/>
  <c r="G16" i="9"/>
  <c r="L15" i="9"/>
  <c r="G15" i="9"/>
  <c r="L14" i="9"/>
  <c r="G14" i="9"/>
  <c r="L13" i="9"/>
  <c r="G13" i="9"/>
  <c r="L12" i="9"/>
  <c r="G12" i="9"/>
  <c r="L11" i="9"/>
  <c r="G11" i="9"/>
  <c r="L10" i="9"/>
  <c r="G10" i="9"/>
  <c r="L9" i="9"/>
  <c r="G9" i="9"/>
  <c r="L8" i="9"/>
  <c r="G8" i="9"/>
  <c r="L7" i="9"/>
  <c r="G7" i="9"/>
  <c r="L6" i="9"/>
  <c r="G6" i="9"/>
  <c r="L5" i="9"/>
  <c r="K20" i="8"/>
  <c r="F20" i="8"/>
  <c r="K19" i="8"/>
  <c r="F19" i="8"/>
  <c r="K18" i="8"/>
  <c r="F18" i="8"/>
  <c r="K17" i="8"/>
  <c r="F17" i="8"/>
  <c r="K16" i="8"/>
  <c r="F16" i="8"/>
  <c r="K15" i="8"/>
  <c r="F15" i="8"/>
  <c r="K14" i="8"/>
  <c r="F14" i="8"/>
  <c r="K13" i="8"/>
  <c r="F13" i="8"/>
  <c r="K12" i="8"/>
  <c r="F12" i="8"/>
  <c r="K11" i="8"/>
  <c r="F11" i="8"/>
  <c r="K10" i="8"/>
  <c r="F10" i="8"/>
  <c r="K9" i="8"/>
  <c r="F9" i="8"/>
  <c r="K8" i="8"/>
  <c r="F8" i="8"/>
  <c r="K7" i="8"/>
  <c r="F7" i="8"/>
  <c r="K6" i="8"/>
  <c r="F6" i="8"/>
  <c r="K5" i="8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H23" i="5"/>
  <c r="M22" i="5"/>
  <c r="H22" i="5"/>
  <c r="M21" i="5"/>
  <c r="H21" i="5"/>
  <c r="M20" i="5"/>
  <c r="H20" i="5"/>
  <c r="M19" i="5"/>
  <c r="H19" i="5"/>
  <c r="M18" i="5"/>
  <c r="H18" i="5"/>
  <c r="M17" i="5"/>
  <c r="H17" i="5"/>
  <c r="M16" i="5"/>
  <c r="H16" i="5"/>
  <c r="M15" i="5"/>
  <c r="H15" i="5"/>
  <c r="M14" i="5"/>
  <c r="H14" i="5"/>
  <c r="M13" i="5"/>
  <c r="H13" i="5"/>
  <c r="M12" i="5"/>
  <c r="H12" i="5"/>
  <c r="M11" i="5"/>
  <c r="H11" i="5"/>
  <c r="M10" i="5"/>
  <c r="H10" i="5"/>
  <c r="M9" i="5"/>
  <c r="H9" i="5"/>
  <c r="M8" i="5"/>
  <c r="H8" i="5"/>
  <c r="M7" i="5"/>
  <c r="H23" i="4"/>
  <c r="M22" i="4"/>
  <c r="H22" i="4"/>
  <c r="M21" i="4"/>
  <c r="H21" i="4"/>
  <c r="M20" i="4"/>
  <c r="H20" i="4"/>
  <c r="M19" i="4"/>
  <c r="H19" i="4"/>
  <c r="M18" i="4"/>
  <c r="H18" i="4"/>
  <c r="M17" i="4"/>
  <c r="H17" i="4"/>
  <c r="M16" i="4"/>
  <c r="H16" i="4"/>
  <c r="M15" i="4"/>
  <c r="H15" i="4"/>
  <c r="M14" i="4"/>
  <c r="H14" i="4"/>
  <c r="M13" i="4"/>
  <c r="H13" i="4"/>
  <c r="M12" i="4"/>
  <c r="H12" i="4"/>
  <c r="M11" i="4"/>
  <c r="H11" i="4"/>
  <c r="M10" i="4"/>
  <c r="H10" i="4"/>
  <c r="M9" i="4"/>
  <c r="H9" i="4"/>
  <c r="M8" i="4"/>
  <c r="H8" i="4"/>
  <c r="M7" i="4"/>
  <c r="N25" i="3"/>
  <c r="F23" i="3"/>
  <c r="F22" i="3"/>
  <c r="F21" i="3"/>
  <c r="F20" i="3"/>
  <c r="F19" i="3"/>
  <c r="F18" i="3"/>
  <c r="F17" i="3"/>
  <c r="F16" i="3"/>
  <c r="F15" i="3"/>
  <c r="F14" i="3"/>
  <c r="F13" i="3"/>
  <c r="D13" i="3"/>
  <c r="F12" i="3"/>
  <c r="D12" i="3"/>
  <c r="F11" i="3"/>
  <c r="D11" i="3"/>
  <c r="F10" i="3"/>
  <c r="D10" i="3"/>
  <c r="F9" i="3"/>
  <c r="D9" i="3"/>
  <c r="F8" i="3"/>
  <c r="D8" i="3"/>
  <c r="I23" i="2"/>
  <c r="N22" i="2"/>
  <c r="I22" i="2"/>
  <c r="N21" i="2"/>
  <c r="I21" i="2"/>
  <c r="N20" i="2"/>
  <c r="I20" i="2"/>
  <c r="N19" i="2"/>
  <c r="I19" i="2"/>
  <c r="N18" i="2"/>
  <c r="I18" i="2"/>
  <c r="N17" i="2"/>
  <c r="I17" i="2"/>
  <c r="N16" i="2"/>
  <c r="I16" i="2"/>
  <c r="N15" i="2"/>
  <c r="I15" i="2"/>
  <c r="N14" i="2"/>
  <c r="I14" i="2"/>
  <c r="N13" i="2"/>
  <c r="I13" i="2"/>
  <c r="N12" i="2"/>
  <c r="I12" i="2"/>
  <c r="N11" i="2"/>
  <c r="I11" i="2"/>
  <c r="N10" i="2"/>
  <c r="I10" i="2"/>
  <c r="N9" i="2"/>
  <c r="I9" i="2"/>
  <c r="N8" i="2"/>
  <c r="I8" i="2"/>
  <c r="N7" i="2"/>
  <c r="J156" i="1"/>
  <c r="J155" i="1"/>
  <c r="J154" i="1"/>
  <c r="K154" i="1" s="1"/>
  <c r="J153" i="1"/>
  <c r="K153" i="1" s="1"/>
  <c r="J152" i="1"/>
  <c r="L152" i="1" s="1"/>
  <c r="J151" i="1"/>
  <c r="L151" i="1" s="1"/>
  <c r="J150" i="1"/>
  <c r="L150" i="1" s="1"/>
  <c r="J149" i="1"/>
  <c r="L149" i="1" s="1"/>
  <c r="J148" i="1"/>
  <c r="J147" i="1"/>
  <c r="J146" i="1"/>
  <c r="K146" i="1" s="1"/>
  <c r="J145" i="1"/>
  <c r="K145" i="1" s="1"/>
  <c r="J144" i="1"/>
  <c r="L144" i="1" s="1"/>
  <c r="J143" i="1"/>
  <c r="K143" i="1" s="1"/>
  <c r="J142" i="1"/>
  <c r="L142" i="1" s="1"/>
  <c r="J141" i="1"/>
  <c r="L141" i="1" s="1"/>
  <c r="J140" i="1"/>
  <c r="J139" i="1"/>
  <c r="J138" i="1"/>
  <c r="K138" i="1" s="1"/>
  <c r="J137" i="1"/>
  <c r="K137" i="1" s="1"/>
  <c r="J136" i="1"/>
  <c r="L136" i="1" s="1"/>
  <c r="J135" i="1"/>
  <c r="L135" i="1" s="1"/>
  <c r="J134" i="1"/>
  <c r="L134" i="1" s="1"/>
  <c r="J133" i="1"/>
  <c r="J132" i="1"/>
  <c r="J131" i="1"/>
  <c r="J130" i="1"/>
  <c r="K130" i="1" s="1"/>
  <c r="J129" i="1"/>
  <c r="K129" i="1" s="1"/>
  <c r="J128" i="1"/>
  <c r="L128" i="1" s="1"/>
  <c r="J127" i="1"/>
  <c r="K127" i="1" s="1"/>
  <c r="J126" i="1"/>
  <c r="L126" i="1" s="1"/>
  <c r="J125" i="1"/>
  <c r="L125" i="1" s="1"/>
  <c r="J124" i="1"/>
  <c r="J123" i="1"/>
  <c r="J122" i="1"/>
  <c r="K122" i="1" s="1"/>
  <c r="J121" i="1"/>
  <c r="K121" i="1" s="1"/>
  <c r="J120" i="1"/>
  <c r="L120" i="1" s="1"/>
  <c r="J119" i="1"/>
  <c r="K119" i="1" s="1"/>
  <c r="J118" i="1"/>
  <c r="L118" i="1" s="1"/>
  <c r="J117" i="1"/>
  <c r="J116" i="1"/>
  <c r="J115" i="1"/>
  <c r="J114" i="1"/>
  <c r="K114" i="1" s="1"/>
  <c r="J113" i="1"/>
  <c r="K113" i="1" s="1"/>
  <c r="J112" i="1"/>
  <c r="L112" i="1" s="1"/>
  <c r="J111" i="1"/>
  <c r="L111" i="1" s="1"/>
  <c r="J110" i="1"/>
  <c r="L110" i="1" s="1"/>
  <c r="J109" i="1"/>
  <c r="J108" i="1"/>
  <c r="J107" i="1"/>
  <c r="J106" i="1"/>
  <c r="K106" i="1" s="1"/>
  <c r="J105" i="1"/>
  <c r="K105" i="1" s="1"/>
  <c r="J104" i="1"/>
  <c r="L104" i="1" s="1"/>
  <c r="J103" i="1"/>
  <c r="K103" i="1" s="1"/>
  <c r="J102" i="1"/>
  <c r="L102" i="1" s="1"/>
  <c r="J101" i="1"/>
  <c r="J100" i="1"/>
  <c r="J99" i="1"/>
  <c r="J98" i="1"/>
  <c r="K98" i="1" s="1"/>
  <c r="J97" i="1"/>
  <c r="K97" i="1" s="1"/>
  <c r="J96" i="1"/>
  <c r="L96" i="1" s="1"/>
  <c r="J95" i="1"/>
  <c r="K95" i="1" s="1"/>
  <c r="J94" i="1"/>
  <c r="J93" i="1"/>
  <c r="J92" i="1"/>
  <c r="J91" i="1"/>
  <c r="J90" i="1"/>
  <c r="K90" i="1" s="1"/>
  <c r="J89" i="1"/>
  <c r="K89" i="1" s="1"/>
  <c r="J88" i="1"/>
  <c r="L88" i="1" s="1"/>
  <c r="J87" i="1"/>
  <c r="L87" i="1" s="1"/>
  <c r="J86" i="1"/>
  <c r="J85" i="1"/>
  <c r="J84" i="1"/>
  <c r="J83" i="1"/>
  <c r="J82" i="1"/>
  <c r="K82" i="1" s="1"/>
  <c r="J81" i="1"/>
  <c r="K81" i="1" s="1"/>
  <c r="J80" i="1"/>
  <c r="L80" i="1" s="1"/>
  <c r="J79" i="1"/>
  <c r="L79" i="1" s="1"/>
  <c r="J78" i="1"/>
  <c r="J77" i="1"/>
  <c r="J76" i="1"/>
  <c r="J75" i="1"/>
  <c r="J74" i="1"/>
  <c r="K74" i="1" s="1"/>
  <c r="J73" i="1"/>
  <c r="K73" i="1" s="1"/>
  <c r="J72" i="1"/>
  <c r="L72" i="1" s="1"/>
  <c r="J71" i="1"/>
  <c r="L71" i="1" s="1"/>
  <c r="J70" i="1"/>
  <c r="J69" i="1"/>
  <c r="J68" i="1"/>
  <c r="J66" i="1"/>
  <c r="K66" i="1" s="1"/>
  <c r="J65" i="1"/>
  <c r="K65" i="1" s="1"/>
  <c r="J64" i="1"/>
  <c r="L64" i="1" s="1"/>
  <c r="J63" i="1"/>
  <c r="K63" i="1" s="1"/>
  <c r="J62" i="1"/>
  <c r="J61" i="1"/>
  <c r="J60" i="1"/>
  <c r="J59" i="1"/>
  <c r="J58" i="1"/>
  <c r="K58" i="1" s="1"/>
  <c r="J57" i="1"/>
  <c r="K57" i="1" s="1"/>
  <c r="J56" i="1"/>
  <c r="L56" i="1" s="1"/>
  <c r="J55" i="1"/>
  <c r="L55" i="1" s="1"/>
  <c r="J54" i="1"/>
  <c r="J53" i="1"/>
  <c r="J52" i="1"/>
  <c r="J51" i="1"/>
  <c r="J50" i="1"/>
  <c r="K50" i="1" s="1"/>
  <c r="J49" i="1"/>
  <c r="K49" i="1" s="1"/>
  <c r="J48" i="1"/>
  <c r="L48" i="1" s="1"/>
  <c r="J47" i="1"/>
  <c r="L47" i="1" s="1"/>
  <c r="J46" i="1"/>
  <c r="J45" i="1"/>
  <c r="J44" i="1"/>
  <c r="J43" i="1"/>
  <c r="J42" i="1"/>
  <c r="K42" i="1" s="1"/>
  <c r="J41" i="1"/>
  <c r="K41" i="1" s="1"/>
  <c r="J40" i="1"/>
  <c r="L40" i="1" s="1"/>
  <c r="J39" i="1"/>
  <c r="K39" i="1" s="1"/>
  <c r="J38" i="1"/>
  <c r="J37" i="1"/>
  <c r="J36" i="1"/>
  <c r="J35" i="1"/>
  <c r="J34" i="1"/>
  <c r="K34" i="1" s="1"/>
  <c r="J33" i="1"/>
  <c r="K33" i="1" s="1"/>
  <c r="J32" i="1"/>
  <c r="L32" i="1" s="1"/>
  <c r="J31" i="1"/>
  <c r="K31" i="1" s="1"/>
  <c r="J30" i="1"/>
  <c r="J29" i="1"/>
  <c r="J28" i="1"/>
  <c r="J27" i="1"/>
  <c r="J26" i="1"/>
  <c r="K26" i="1" s="1"/>
  <c r="J25" i="1"/>
  <c r="K25" i="1" s="1"/>
  <c r="I24" i="1"/>
  <c r="J24" i="1" s="1"/>
  <c r="L24" i="1" s="1"/>
  <c r="I23" i="1"/>
  <c r="J23" i="1" s="1"/>
  <c r="L23" i="1" s="1"/>
  <c r="I22" i="1"/>
  <c r="J22" i="1" s="1"/>
  <c r="I21" i="1"/>
  <c r="J21" i="1" s="1"/>
  <c r="I20" i="1"/>
  <c r="J20" i="1" s="1"/>
  <c r="I19" i="1"/>
  <c r="J19" i="1" s="1"/>
  <c r="J18" i="1"/>
  <c r="K18" i="1" s="1"/>
  <c r="J17" i="1"/>
  <c r="K17" i="1" s="1"/>
  <c r="J16" i="1"/>
  <c r="L16" i="1" s="1"/>
  <c r="J15" i="1"/>
  <c r="L15" i="1" s="1"/>
  <c r="J14" i="1"/>
  <c r="J13" i="1"/>
  <c r="J12" i="1"/>
  <c r="J11" i="1"/>
  <c r="J10" i="1"/>
  <c r="K10" i="1" s="1"/>
  <c r="J9" i="1"/>
  <c r="L9" i="1" s="1"/>
  <c r="J8" i="1"/>
  <c r="L8" i="1" s="1"/>
  <c r="J7" i="1"/>
  <c r="L7" i="1" s="1"/>
  <c r="J6" i="1"/>
  <c r="J5" i="1"/>
  <c r="J4" i="1"/>
  <c r="J3" i="1"/>
  <c r="L3" i="1" s="1"/>
  <c r="M9" i="1" l="1"/>
  <c r="K150" i="1"/>
  <c r="L154" i="1"/>
  <c r="M154" i="1" s="1"/>
  <c r="K142" i="1"/>
  <c r="K118" i="1"/>
  <c r="K87" i="1"/>
  <c r="K55" i="1"/>
  <c r="K23" i="1"/>
  <c r="L146" i="1"/>
  <c r="M146" i="1" s="1"/>
  <c r="L127" i="1"/>
  <c r="L105" i="1"/>
  <c r="L82" i="1"/>
  <c r="M82" i="1" s="1"/>
  <c r="L63" i="1"/>
  <c r="M63" i="1" s="1"/>
  <c r="L41" i="1"/>
  <c r="M41" i="1" s="1"/>
  <c r="L18" i="1"/>
  <c r="M18" i="1" s="1"/>
  <c r="M152" i="1"/>
  <c r="M144" i="1"/>
  <c r="M136" i="1"/>
  <c r="M128" i="1"/>
  <c r="M120" i="1"/>
  <c r="M112" i="1"/>
  <c r="M104" i="1"/>
  <c r="M96" i="1"/>
  <c r="M88" i="1"/>
  <c r="M80" i="1"/>
  <c r="M72" i="1"/>
  <c r="M64" i="1"/>
  <c r="M56" i="1"/>
  <c r="M48" i="1"/>
  <c r="M40" i="1"/>
  <c r="M32" i="1"/>
  <c r="M24" i="1"/>
  <c r="M16" i="1"/>
  <c r="M8" i="1"/>
  <c r="T19" i="1"/>
  <c r="T16" i="1" s="1"/>
  <c r="K136" i="1"/>
  <c r="K112" i="1"/>
  <c r="K80" i="1"/>
  <c r="K48" i="1"/>
  <c r="K16" i="1"/>
  <c r="L145" i="1"/>
  <c r="M145" i="1" s="1"/>
  <c r="L122" i="1"/>
  <c r="M122" i="1" s="1"/>
  <c r="L103" i="1"/>
  <c r="M103" i="1" s="1"/>
  <c r="L81" i="1"/>
  <c r="M81" i="1" s="1"/>
  <c r="L58" i="1"/>
  <c r="M58" i="1" s="1"/>
  <c r="L39" i="1"/>
  <c r="M39" i="1" s="1"/>
  <c r="L17" i="1"/>
  <c r="M17" i="1" s="1"/>
  <c r="M151" i="1"/>
  <c r="M135" i="1"/>
  <c r="M127" i="1"/>
  <c r="M111" i="1"/>
  <c r="M87" i="1"/>
  <c r="M79" i="1"/>
  <c r="M71" i="1"/>
  <c r="M55" i="1"/>
  <c r="M47" i="1"/>
  <c r="M23" i="1"/>
  <c r="M15" i="1"/>
  <c r="M7" i="1"/>
  <c r="T15" i="1"/>
  <c r="K135" i="1"/>
  <c r="K111" i="1"/>
  <c r="K79" i="1"/>
  <c r="K47" i="1"/>
  <c r="K15" i="1"/>
  <c r="L143" i="1"/>
  <c r="M143" i="1" s="1"/>
  <c r="L121" i="1"/>
  <c r="M121" i="1" s="1"/>
  <c r="L98" i="1"/>
  <c r="M98" i="1" s="1"/>
  <c r="L57" i="1"/>
  <c r="M57" i="1" s="1"/>
  <c r="L34" i="1"/>
  <c r="M34" i="1" s="1"/>
  <c r="M150" i="1"/>
  <c r="M142" i="1"/>
  <c r="M134" i="1"/>
  <c r="M126" i="1"/>
  <c r="M118" i="1"/>
  <c r="M110" i="1"/>
  <c r="M102" i="1"/>
  <c r="K152" i="1"/>
  <c r="K134" i="1"/>
  <c r="K104" i="1"/>
  <c r="K72" i="1"/>
  <c r="K40" i="1"/>
  <c r="K8" i="1"/>
  <c r="L138" i="1"/>
  <c r="M138" i="1" s="1"/>
  <c r="L119" i="1"/>
  <c r="M119" i="1" s="1"/>
  <c r="L97" i="1"/>
  <c r="M97" i="1" s="1"/>
  <c r="L74" i="1"/>
  <c r="M74" i="1" s="1"/>
  <c r="L33" i="1"/>
  <c r="M33" i="1" s="1"/>
  <c r="M3" i="1"/>
  <c r="M149" i="1"/>
  <c r="M141" i="1"/>
  <c r="M125" i="1"/>
  <c r="K151" i="1"/>
  <c r="K128" i="1"/>
  <c r="K71" i="1"/>
  <c r="K7" i="1"/>
  <c r="L137" i="1"/>
  <c r="M137" i="1" s="1"/>
  <c r="L114" i="1"/>
  <c r="M114" i="1" s="1"/>
  <c r="L95" i="1"/>
  <c r="M95" i="1" s="1"/>
  <c r="L73" i="1"/>
  <c r="M73" i="1" s="1"/>
  <c r="L50" i="1"/>
  <c r="M50" i="1" s="1"/>
  <c r="L31" i="1"/>
  <c r="M31" i="1" s="1"/>
  <c r="K96" i="1"/>
  <c r="K64" i="1"/>
  <c r="K32" i="1"/>
  <c r="L113" i="1"/>
  <c r="M113" i="1" s="1"/>
  <c r="L90" i="1"/>
  <c r="M90" i="1" s="1"/>
  <c r="L49" i="1"/>
  <c r="L26" i="1"/>
  <c r="M26" i="1" s="1"/>
  <c r="K144" i="1"/>
  <c r="K120" i="1"/>
  <c r="L153" i="1"/>
  <c r="M153" i="1" s="1"/>
  <c r="L130" i="1"/>
  <c r="M130" i="1" s="1"/>
  <c r="L89" i="1"/>
  <c r="M89" i="1" s="1"/>
  <c r="L66" i="1"/>
  <c r="M66" i="1" s="1"/>
  <c r="L25" i="1"/>
  <c r="M25" i="1" s="1"/>
  <c r="K88" i="1"/>
  <c r="K56" i="1"/>
  <c r="K24" i="1"/>
  <c r="L129" i="1"/>
  <c r="M129" i="1" s="1"/>
  <c r="L106" i="1"/>
  <c r="M106" i="1" s="1"/>
  <c r="L65" i="1"/>
  <c r="M65" i="1" s="1"/>
  <c r="L42" i="1"/>
  <c r="M42" i="1" s="1"/>
  <c r="M105" i="1"/>
  <c r="M49" i="1"/>
  <c r="L13" i="1"/>
  <c r="M13" i="1" s="1"/>
  <c r="K13" i="1"/>
  <c r="L21" i="1"/>
  <c r="M21" i="1" s="1"/>
  <c r="K21" i="1"/>
  <c r="L29" i="1"/>
  <c r="M29" i="1" s="1"/>
  <c r="K29" i="1"/>
  <c r="L37" i="1"/>
  <c r="M37" i="1" s="1"/>
  <c r="K37" i="1"/>
  <c r="L45" i="1"/>
  <c r="M45" i="1" s="1"/>
  <c r="K45" i="1"/>
  <c r="L53" i="1"/>
  <c r="M53" i="1" s="1"/>
  <c r="K53" i="1"/>
  <c r="K61" i="1"/>
  <c r="L61" i="1"/>
  <c r="M61" i="1" s="1"/>
  <c r="L69" i="1"/>
  <c r="M69" i="1" s="1"/>
  <c r="K69" i="1"/>
  <c r="K77" i="1"/>
  <c r="L77" i="1"/>
  <c r="M77" i="1" s="1"/>
  <c r="L85" i="1"/>
  <c r="M85" i="1" s="1"/>
  <c r="K85" i="1"/>
  <c r="L93" i="1"/>
  <c r="M93" i="1" s="1"/>
  <c r="K93" i="1"/>
  <c r="L101" i="1"/>
  <c r="M101" i="1" s="1"/>
  <c r="K101" i="1"/>
  <c r="K109" i="1"/>
  <c r="L109" i="1"/>
  <c r="M109" i="1" s="1"/>
  <c r="L117" i="1"/>
  <c r="M117" i="1" s="1"/>
  <c r="K117" i="1"/>
  <c r="K133" i="1"/>
  <c r="L133" i="1"/>
  <c r="M133" i="1" s="1"/>
  <c r="K125" i="1"/>
  <c r="L6" i="1"/>
  <c r="M6" i="1" s="1"/>
  <c r="K6" i="1"/>
  <c r="L14" i="1"/>
  <c r="M14" i="1" s="1"/>
  <c r="K14" i="1"/>
  <c r="K22" i="1"/>
  <c r="L22" i="1"/>
  <c r="M22" i="1" s="1"/>
  <c r="L30" i="1"/>
  <c r="M30" i="1" s="1"/>
  <c r="K30" i="1"/>
  <c r="L38" i="1"/>
  <c r="M38" i="1" s="1"/>
  <c r="K38" i="1"/>
  <c r="K46" i="1"/>
  <c r="L46" i="1"/>
  <c r="M46" i="1" s="1"/>
  <c r="L54" i="1"/>
  <c r="M54" i="1" s="1"/>
  <c r="K54" i="1"/>
  <c r="K62" i="1"/>
  <c r="L62" i="1"/>
  <c r="M62" i="1" s="1"/>
  <c r="L70" i="1"/>
  <c r="M70" i="1" s="1"/>
  <c r="K70" i="1"/>
  <c r="K78" i="1"/>
  <c r="L78" i="1"/>
  <c r="M78" i="1" s="1"/>
  <c r="L86" i="1"/>
  <c r="M86" i="1" s="1"/>
  <c r="K86" i="1"/>
  <c r="K94" i="1"/>
  <c r="L94" i="1"/>
  <c r="M94" i="1" s="1"/>
  <c r="K3" i="1"/>
  <c r="K141" i="1"/>
  <c r="K102" i="1"/>
  <c r="K5" i="1"/>
  <c r="L5" i="1"/>
  <c r="M5" i="1" s="1"/>
  <c r="K149" i="1"/>
  <c r="L11" i="1"/>
  <c r="M11" i="1" s="1"/>
  <c r="K11" i="1"/>
  <c r="L19" i="1"/>
  <c r="M19" i="1" s="1"/>
  <c r="K19" i="1"/>
  <c r="K27" i="1"/>
  <c r="L27" i="1"/>
  <c r="M27" i="1" s="1"/>
  <c r="L35" i="1"/>
  <c r="M35" i="1" s="1"/>
  <c r="K35" i="1"/>
  <c r="K43" i="1"/>
  <c r="L43" i="1"/>
  <c r="M43" i="1" s="1"/>
  <c r="L51" i="1"/>
  <c r="M51" i="1" s="1"/>
  <c r="K51" i="1"/>
  <c r="K59" i="1"/>
  <c r="L59" i="1"/>
  <c r="M59" i="1" s="1"/>
  <c r="L67" i="1"/>
  <c r="M67" i="1" s="1"/>
  <c r="K67" i="1"/>
  <c r="K75" i="1"/>
  <c r="L75" i="1"/>
  <c r="M75" i="1" s="1"/>
  <c r="L83" i="1"/>
  <c r="M83" i="1" s="1"/>
  <c r="K83" i="1"/>
  <c r="K91" i="1"/>
  <c r="L91" i="1"/>
  <c r="M91" i="1" s="1"/>
  <c r="L99" i="1"/>
  <c r="M99" i="1" s="1"/>
  <c r="K99" i="1"/>
  <c r="L107" i="1"/>
  <c r="M107" i="1" s="1"/>
  <c r="K107" i="1"/>
  <c r="K115" i="1"/>
  <c r="L115" i="1"/>
  <c r="M115" i="1" s="1"/>
  <c r="L123" i="1"/>
  <c r="M123" i="1" s="1"/>
  <c r="K123" i="1"/>
  <c r="K131" i="1"/>
  <c r="L131" i="1"/>
  <c r="M131" i="1" s="1"/>
  <c r="L139" i="1"/>
  <c r="M139" i="1" s="1"/>
  <c r="K139" i="1"/>
  <c r="K147" i="1"/>
  <c r="L147" i="1"/>
  <c r="M147" i="1" s="1"/>
  <c r="L155" i="1"/>
  <c r="M155" i="1" s="1"/>
  <c r="K155" i="1"/>
  <c r="K110" i="1"/>
  <c r="L4" i="1"/>
  <c r="M4" i="1" s="1"/>
  <c r="K4" i="1"/>
  <c r="L12" i="1"/>
  <c r="M12" i="1" s="1"/>
  <c r="K12" i="1"/>
  <c r="L20" i="1"/>
  <c r="M20" i="1" s="1"/>
  <c r="K20" i="1"/>
  <c r="L28" i="1"/>
  <c r="M28" i="1" s="1"/>
  <c r="K28" i="1"/>
  <c r="L36" i="1"/>
  <c r="M36" i="1" s="1"/>
  <c r="K36" i="1"/>
  <c r="L44" i="1"/>
  <c r="M44" i="1" s="1"/>
  <c r="K44" i="1"/>
  <c r="L52" i="1"/>
  <c r="M52" i="1" s="1"/>
  <c r="K52" i="1"/>
  <c r="L60" i="1"/>
  <c r="M60" i="1" s="1"/>
  <c r="K60" i="1"/>
  <c r="L68" i="1"/>
  <c r="M68" i="1" s="1"/>
  <c r="K68" i="1"/>
  <c r="L76" i="1"/>
  <c r="M76" i="1" s="1"/>
  <c r="K76" i="1"/>
  <c r="L84" i="1"/>
  <c r="M84" i="1" s="1"/>
  <c r="K84" i="1"/>
  <c r="L92" i="1"/>
  <c r="M92" i="1" s="1"/>
  <c r="K92" i="1"/>
  <c r="L100" i="1"/>
  <c r="M100" i="1" s="1"/>
  <c r="K100" i="1"/>
  <c r="L108" i="1"/>
  <c r="M108" i="1" s="1"/>
  <c r="K108" i="1"/>
  <c r="L116" i="1"/>
  <c r="M116" i="1" s="1"/>
  <c r="K116" i="1"/>
  <c r="L124" i="1"/>
  <c r="M124" i="1" s="1"/>
  <c r="K124" i="1"/>
  <c r="L132" i="1"/>
  <c r="M132" i="1" s="1"/>
  <c r="K132" i="1"/>
  <c r="L140" i="1"/>
  <c r="M140" i="1" s="1"/>
  <c r="K140" i="1"/>
  <c r="L148" i="1"/>
  <c r="M148" i="1" s="1"/>
  <c r="K148" i="1"/>
  <c r="L156" i="1"/>
  <c r="M156" i="1" s="1"/>
  <c r="K156" i="1"/>
  <c r="K126" i="1"/>
  <c r="K9" i="1"/>
  <c r="L10" i="1"/>
  <c r="M10" i="1" s="1"/>
  <c r="T22" i="1" l="1"/>
  <c r="T30" i="1"/>
  <c r="T21" i="1"/>
  <c r="T27" i="1" l="1"/>
</calcChain>
</file>

<file path=xl/sharedStrings.xml><?xml version="1.0" encoding="utf-8"?>
<sst xmlns="http://schemas.openxmlformats.org/spreadsheetml/2006/main" count="536" uniqueCount="138">
  <si>
    <t>Carga</t>
  </si>
  <si>
    <t>Fecha</t>
  </si>
  <si>
    <t>Hora</t>
  </si>
  <si>
    <t>Intervalo</t>
  </si>
  <si>
    <t>Segundos</t>
  </si>
  <si>
    <t>Minutos</t>
  </si>
  <si>
    <t>Horas</t>
  </si>
  <si>
    <t>Lecturas</t>
  </si>
  <si>
    <t>Deformación (mm)</t>
  </si>
  <si>
    <t>Aguja Grande</t>
  </si>
  <si>
    <t>Aguja Pequeña</t>
  </si>
  <si>
    <t>0,002/0,2</t>
  </si>
  <si>
    <t>30/04/2025</t>
  </si>
  <si>
    <t>08:27:00</t>
  </si>
  <si>
    <t>0 sg</t>
  </si>
  <si>
    <t>08:27:06</t>
  </si>
  <si>
    <t>6 sg</t>
  </si>
  <si>
    <t>DATOS DE LA MUESTRA DE SUELO</t>
  </si>
  <si>
    <t>08:27:15</t>
  </si>
  <si>
    <t>15 sg</t>
  </si>
  <si>
    <t xml:space="preserve">Diámetro del anillo metálico, cm </t>
  </si>
  <si>
    <t>08:27:30</t>
  </si>
  <si>
    <t>30 sg</t>
  </si>
  <si>
    <t>08:28:00</t>
  </si>
  <si>
    <t>1 min</t>
  </si>
  <si>
    <t>Masa del anillo metálico, gr</t>
  </si>
  <si>
    <t>08:29:00</t>
  </si>
  <si>
    <t>2 min</t>
  </si>
  <si>
    <t>Masa del anillo metálico + muestra de suelo al inicio del ensayo, gr</t>
  </si>
  <si>
    <t>08:31:00</t>
  </si>
  <si>
    <t>4 min</t>
  </si>
  <si>
    <t>Masa del anillo metálico + muestra de suelo seco al final del ensayo, gr</t>
  </si>
  <si>
    <t>08:35:00</t>
  </si>
  <si>
    <t>8 min</t>
  </si>
  <si>
    <t>Gravedad especifica del suelo, Gs</t>
  </si>
  <si>
    <t>08:42:00</t>
  </si>
  <si>
    <t>15 min</t>
  </si>
  <si>
    <t>08:57:00</t>
  </si>
  <si>
    <t>30 min</t>
  </si>
  <si>
    <t>09:27:00</t>
  </si>
  <si>
    <t>1 hora</t>
  </si>
  <si>
    <t>Pequeña</t>
  </si>
  <si>
    <t>10:27:00</t>
  </si>
  <si>
    <t>2 horas</t>
  </si>
  <si>
    <t>Grande</t>
  </si>
  <si>
    <t>12:27:00</t>
  </si>
  <si>
    <t>4 horas</t>
  </si>
  <si>
    <t>16:27:00</t>
  </si>
  <si>
    <t>8 horas</t>
  </si>
  <si>
    <t>01/05/2025</t>
  </si>
  <si>
    <t>24 horas</t>
  </si>
  <si>
    <t>02/05/2025</t>
  </si>
  <si>
    <t>48 horas</t>
  </si>
  <si>
    <t>08/05/2025</t>
  </si>
  <si>
    <t>09/05/2025</t>
  </si>
  <si>
    <t>12/05/2025</t>
  </si>
  <si>
    <t>13/05/2025</t>
  </si>
  <si>
    <t>ESCALÓN DE 1 KG</t>
  </si>
  <si>
    <t>TIEMPO (Seg)</t>
  </si>
  <si>
    <t xml:space="preserve">LECTURA </t>
  </si>
  <si>
    <t>DEFORMACION (mm)</t>
  </si>
  <si>
    <t>TIEMPO (Min)</t>
  </si>
  <si>
    <t>LECTURA</t>
  </si>
  <si>
    <t>ESCALA</t>
  </si>
  <si>
    <t>DEFORMACIÓN (mm)</t>
  </si>
  <si>
    <t>ESCALÓN DE 2KG</t>
  </si>
  <si>
    <t>AGUJA PEQUEÑA</t>
  </si>
  <si>
    <t>AGUJA GRANDE</t>
  </si>
  <si>
    <t>ESCALÓN DE 4KG</t>
  </si>
  <si>
    <t>ESCALÓN DE 8 KG</t>
  </si>
  <si>
    <t>ESCALÓN DE 16 KG</t>
  </si>
  <si>
    <t>ESCALÓN DE 32 KG</t>
  </si>
  <si>
    <t>ESCALÓN DE  DESCARGA 8 KG</t>
  </si>
  <si>
    <t>ESCALÓN DE  DESCARGA 4 KG</t>
  </si>
  <si>
    <t>ESCALÓN DE CARGA 8 KG</t>
  </si>
  <si>
    <t>ESCALÓN DE CARGA 16 KG</t>
  </si>
  <si>
    <t>Tiempo (min)</t>
  </si>
  <si>
    <t>Carga (kg)</t>
  </si>
  <si>
    <t>Calendario</t>
  </si>
  <si>
    <t xml:space="preserve">Lectura Aguja Pequeña </t>
  </si>
  <si>
    <t>Escala</t>
  </si>
  <si>
    <t>Tiempo sg</t>
  </si>
  <si>
    <t>Masa  muestra seca, gr</t>
  </si>
  <si>
    <t>Área Transversal de la muestra cm2</t>
  </si>
  <si>
    <t>Volumen de la muestra cm3</t>
  </si>
  <si>
    <t>Deformación Unitaria</t>
  </si>
  <si>
    <t>%</t>
  </si>
  <si>
    <t>Altura Consolidada</t>
  </si>
  <si>
    <t>Relación de Vacios</t>
  </si>
  <si>
    <t>mm</t>
  </si>
  <si>
    <t>e</t>
  </si>
  <si>
    <t>Volumen consolidado</t>
  </si>
  <si>
    <t>cm3</t>
  </si>
  <si>
    <t>Contenido de Humedad (%)</t>
  </si>
  <si>
    <t>Masa Muestra Inicial Humeda</t>
  </si>
  <si>
    <t>Peso Suelo Humedo  gf</t>
  </si>
  <si>
    <t>Peso Suelo Seco gf</t>
  </si>
  <si>
    <t>relacion de vacios inicial e</t>
  </si>
  <si>
    <t xml:space="preserve">densidad humedad: </t>
  </si>
  <si>
    <t>densidad seca:</t>
  </si>
  <si>
    <t xml:space="preserve">S grado de saturación % </t>
  </si>
  <si>
    <t>altura solidos mm</t>
  </si>
  <si>
    <t>Volumen solidos cm3</t>
  </si>
  <si>
    <t xml:space="preserve">Esfuerzos </t>
  </si>
  <si>
    <t>kg</t>
  </si>
  <si>
    <t>N/cm2</t>
  </si>
  <si>
    <t xml:space="preserve">Cargas </t>
  </si>
  <si>
    <t>Newtons</t>
  </si>
  <si>
    <t>Gravedad</t>
  </si>
  <si>
    <t>e inicial</t>
  </si>
  <si>
    <t>peso unitario agua g/cm3</t>
  </si>
  <si>
    <t>peso unitario humedo N/cm3</t>
  </si>
  <si>
    <t>peso unitario seco  g/cm3</t>
  </si>
  <si>
    <t>Hs</t>
  </si>
  <si>
    <t>Altura del anillo metálico, cm</t>
  </si>
  <si>
    <t xml:space="preserve">Hv </t>
  </si>
  <si>
    <t>Logaritmo Esfuerzos</t>
  </si>
  <si>
    <t>Relación de Vacíos (e)</t>
  </si>
  <si>
    <t>log(σ')</t>
  </si>
  <si>
    <t>-0.319</t>
  </si>
  <si>
    <t>-0.018</t>
  </si>
  <si>
    <t>0.283</t>
  </si>
  <si>
    <t>0.585</t>
  </si>
  <si>
    <t>0.886</t>
  </si>
  <si>
    <t>0.5848</t>
  </si>
  <si>
    <t>0.2834</t>
  </si>
  <si>
    <t>0.5845</t>
  </si>
  <si>
    <t>0.8855</t>
  </si>
  <si>
    <r>
      <t xml:space="preserve">2) Cálculo de </t>
    </r>
    <r>
      <rPr>
        <b/>
        <sz val="10"/>
        <color theme="1"/>
        <rFont val="Arial Unicode MS"/>
        <family val="2"/>
      </rPr>
      <t>Cc</t>
    </r>
    <r>
      <rPr>
        <b/>
        <sz val="13.5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Cs</t>
    </r>
    <r>
      <rPr>
        <b/>
        <sz val="13.5"/>
        <color theme="1"/>
        <rFont val="Calibri"/>
        <family val="2"/>
        <scheme val="minor"/>
      </rPr>
      <t xml:space="preserve"> y </t>
    </r>
    <r>
      <rPr>
        <b/>
        <sz val="10"/>
        <color theme="1"/>
        <rFont val="Arial Unicode MS"/>
        <family val="2"/>
      </rPr>
      <t>σp'</t>
    </r>
    <r>
      <rPr>
        <b/>
        <sz val="13.5"/>
        <color theme="1"/>
        <rFont val="Calibri"/>
        <family val="2"/>
        <scheme val="minor"/>
      </rPr>
      <t xml:space="preserve"> (manual)</t>
    </r>
  </si>
  <si>
    <t>a. Cc (Índice de compresión)</t>
  </si>
  <si>
    <r>
      <t xml:space="preserve">Usa dos puntos </t>
    </r>
    <r>
      <rPr>
        <b/>
        <sz val="11"/>
        <color theme="1"/>
        <rFont val="Calibri"/>
        <family val="2"/>
        <scheme val="minor"/>
      </rPr>
      <t>en la parte más inclinada</t>
    </r>
    <r>
      <rPr>
        <sz val="11"/>
        <color theme="1"/>
        <rFont val="Calibri"/>
        <family val="2"/>
        <scheme val="minor"/>
      </rPr>
      <t xml:space="preserve"> (carga primaria):</t>
    </r>
  </si>
  <si>
    <t>Ejemplo:</t>
  </si>
  <si>
    <t>e₁ = 1.883, log(σ₁') = 0.585</t>
  </si>
  <si>
    <t>e₂ = 1.849, log(σ₂') = 1.187</t>
  </si>
  <si>
    <t>Cs (Índice de expansión)</t>
  </si>
  <si>
    <r>
      <t xml:space="preserve">Usa dos puntos </t>
    </r>
    <r>
      <rPr>
        <b/>
        <sz val="11"/>
        <color theme="1"/>
        <rFont val="Calibri"/>
        <family val="2"/>
        <scheme val="minor"/>
      </rPr>
      <t>de la descarga</t>
    </r>
    <r>
      <rPr>
        <sz val="11"/>
        <color theme="1"/>
        <rFont val="Calibri"/>
        <family val="2"/>
        <scheme val="minor"/>
      </rPr>
      <t xml:space="preserve"> (parte casi horizontal):</t>
    </r>
  </si>
  <si>
    <t>e₁ = 1.950, log(σ₁') = -0.018</t>
  </si>
  <si>
    <t>e₂ = 1.897, log(σ₂') = 0.283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</si>
</sst>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</font>
    <font>
      <sz val="11"/>
      <name val="Calibri"/>
    </font>
    <font>
      <sz val="11"/>
      <color theme="1"/>
      <name val="Calibri"/>
    </font>
    <font>
      <sz val="12"/>
      <color theme="1"/>
      <name val="Arial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76E3FF"/>
        <bgColor rgb="FF76E3F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AEABAB"/>
        <bgColor rgb="FFAEABAB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BDD6EE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/>
    <xf numFmtId="0" fontId="2" fillId="5" borderId="1" xfId="0" applyFont="1" applyFill="1" applyBorder="1"/>
    <xf numFmtId="0" fontId="2" fillId="9" borderId="1" xfId="0" applyFont="1" applyFill="1" applyBorder="1"/>
    <xf numFmtId="164" fontId="2" fillId="9" borderId="1" xfId="0" applyNumberFormat="1" applyFont="1" applyFill="1" applyBorder="1"/>
    <xf numFmtId="0" fontId="2" fillId="6" borderId="1" xfId="0" applyFont="1" applyFill="1" applyBorder="1"/>
    <xf numFmtId="164" fontId="2" fillId="6" borderId="1" xfId="0" applyNumberFormat="1" applyFont="1" applyFill="1" applyBorder="1"/>
    <xf numFmtId="0" fontId="2" fillId="5" borderId="1" xfId="0" applyFont="1" applyFill="1" applyBorder="1" applyAlignment="1">
      <alignment horizontal="right"/>
    </xf>
    <xf numFmtId="0" fontId="2" fillId="10" borderId="1" xfId="0" applyFont="1" applyFill="1" applyBorder="1"/>
    <xf numFmtId="164" fontId="2" fillId="10" borderId="1" xfId="0" applyNumberFormat="1" applyFont="1" applyFill="1" applyBorder="1" applyAlignment="1">
      <alignment horizontal="left"/>
    </xf>
    <xf numFmtId="0" fontId="2" fillId="11" borderId="1" xfId="0" applyFont="1" applyFill="1" applyBorder="1"/>
    <xf numFmtId="164" fontId="2" fillId="6" borderId="1" xfId="0" applyNumberFormat="1" applyFont="1" applyFill="1" applyBorder="1" applyAlignment="1">
      <alignment horizontal="left"/>
    </xf>
    <xf numFmtId="164" fontId="2" fillId="10" borderId="1" xfId="0" applyNumberFormat="1" applyFont="1" applyFill="1" applyBorder="1"/>
    <xf numFmtId="0" fontId="2" fillId="12" borderId="1" xfId="0" applyFont="1" applyFill="1" applyBorder="1"/>
    <xf numFmtId="164" fontId="2" fillId="11" borderId="1" xfId="0" applyNumberFormat="1" applyFont="1" applyFill="1" applyBorder="1"/>
    <xf numFmtId="0" fontId="2" fillId="13" borderId="1" xfId="0" applyFont="1" applyFill="1" applyBorder="1"/>
    <xf numFmtId="164" fontId="2" fillId="13" borderId="1" xfId="0" applyNumberFormat="1" applyFont="1" applyFill="1" applyBorder="1"/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14" borderId="1" xfId="0" applyFont="1" applyFill="1" applyBorder="1"/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14" borderId="1" xfId="0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8" fontId="6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8" borderId="1" xfId="0" applyFont="1" applyFill="1" applyBorder="1"/>
    <xf numFmtId="0" fontId="10" fillId="15" borderId="5" xfId="0" applyFont="1" applyFill="1" applyBorder="1"/>
    <xf numFmtId="0" fontId="2" fillId="3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top"/>
    </xf>
    <xf numFmtId="0" fontId="2" fillId="5" borderId="2" xfId="0" applyFont="1" applyFill="1" applyBorder="1"/>
    <xf numFmtId="0" fontId="8" fillId="15" borderId="5" xfId="0" applyFont="1" applyFill="1" applyBorder="1"/>
    <xf numFmtId="0" fontId="0" fillId="16" borderId="5" xfId="0" applyFill="1" applyBorder="1"/>
    <xf numFmtId="0" fontId="0" fillId="17" borderId="0" xfId="0" applyFill="1"/>
    <xf numFmtId="0" fontId="2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2" fillId="7" borderId="6" xfId="0" applyFont="1" applyFill="1" applyBorder="1" applyAlignment="1">
      <alignment horizontal="left"/>
    </xf>
    <xf numFmtId="0" fontId="7" fillId="7" borderId="5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0" fontId="2" fillId="10" borderId="6" xfId="0" applyFont="1" applyFill="1" applyBorder="1" applyAlignment="1">
      <alignment vertical="center"/>
    </xf>
    <xf numFmtId="0" fontId="2" fillId="10" borderId="9" xfId="0" applyFont="1" applyFill="1" applyBorder="1" applyAlignment="1">
      <alignment vertical="center"/>
    </xf>
    <xf numFmtId="0" fontId="2" fillId="11" borderId="6" xfId="0" applyFont="1" applyFill="1" applyBorder="1" applyAlignment="1">
      <alignment vertical="center"/>
    </xf>
    <xf numFmtId="0" fontId="2" fillId="11" borderId="9" xfId="0" applyFont="1" applyFill="1" applyBorder="1" applyAlignment="1">
      <alignment vertical="center"/>
    </xf>
    <xf numFmtId="0" fontId="2" fillId="13" borderId="6" xfId="0" applyFont="1" applyFill="1" applyBorder="1" applyAlignment="1">
      <alignment vertical="center"/>
    </xf>
    <xf numFmtId="0" fontId="2" fillId="13" borderId="9" xfId="0" applyFont="1" applyFill="1" applyBorder="1" applyAlignment="1">
      <alignment vertical="center"/>
    </xf>
    <xf numFmtId="0" fontId="0" fillId="18" borderId="5" xfId="0" applyFill="1" applyBorder="1"/>
    <xf numFmtId="0" fontId="2" fillId="19" borderId="6" xfId="0" applyFont="1" applyFill="1" applyBorder="1" applyAlignment="1">
      <alignment horizontal="left"/>
    </xf>
    <xf numFmtId="0" fontId="7" fillId="19" borderId="5" xfId="0" applyFont="1" applyFill="1" applyBorder="1" applyAlignment="1">
      <alignment horizontal="left"/>
    </xf>
    <xf numFmtId="0" fontId="7" fillId="20" borderId="5" xfId="0" applyFont="1" applyFill="1" applyBorder="1" applyAlignment="1">
      <alignment horizontal="left"/>
    </xf>
    <xf numFmtId="0" fontId="7" fillId="20" borderId="5" xfId="0" applyFont="1" applyFill="1" applyBorder="1"/>
    <xf numFmtId="0" fontId="7" fillId="8" borderId="1" xfId="0" applyFont="1" applyFill="1" applyBorder="1"/>
    <xf numFmtId="0" fontId="7" fillId="8" borderId="6" xfId="0" applyFont="1" applyFill="1" applyBorder="1"/>
    <xf numFmtId="0" fontId="11" fillId="15" borderId="7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6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0" fontId="7" fillId="15" borderId="5" xfId="0" applyFont="1" applyFill="1" applyBorder="1"/>
    <xf numFmtId="0" fontId="1" fillId="0" borderId="0" xfId="0" applyFont="1"/>
    <xf numFmtId="0" fontId="0" fillId="15" borderId="5" xfId="0" applyFill="1" applyBorder="1"/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 wrapText="1"/>
    </xf>
    <xf numFmtId="3" fontId="1" fillId="16" borderId="5" xfId="0" applyNumberFormat="1" applyFont="1" applyFill="1" applyBorder="1" applyAlignment="1">
      <alignment horizontal="center" vertical="center" wrapText="1"/>
    </xf>
    <xf numFmtId="3" fontId="0" fillId="16" borderId="5" xfId="0" applyNumberForma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Curva Compresibilidad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Completo!$Q$3:$Q$156</c:f>
              <c:numCache>
                <c:formatCode>General</c:formatCode>
                <c:ptCount val="154"/>
                <c:pt idx="0">
                  <c:v>-0.31856122618209565</c:v>
                </c:pt>
                <c:pt idx="1">
                  <c:v>-0.31856122618209565</c:v>
                </c:pt>
                <c:pt idx="2">
                  <c:v>-0.31856122618209565</c:v>
                </c:pt>
                <c:pt idx="3">
                  <c:v>-0.31856122618209565</c:v>
                </c:pt>
                <c:pt idx="4">
                  <c:v>-0.31856122618209565</c:v>
                </c:pt>
                <c:pt idx="5">
                  <c:v>-0.31856122618209565</c:v>
                </c:pt>
                <c:pt idx="6">
                  <c:v>-0.31856122618209565</c:v>
                </c:pt>
                <c:pt idx="7">
                  <c:v>-0.31856122618209565</c:v>
                </c:pt>
                <c:pt idx="8">
                  <c:v>-0.31856122618209565</c:v>
                </c:pt>
                <c:pt idx="9">
                  <c:v>-0.31856122618209565</c:v>
                </c:pt>
                <c:pt idx="10">
                  <c:v>-0.31856122618209565</c:v>
                </c:pt>
                <c:pt idx="11">
                  <c:v>-0.31856122618209565</c:v>
                </c:pt>
                <c:pt idx="12">
                  <c:v>-0.31856122618209565</c:v>
                </c:pt>
                <c:pt idx="13">
                  <c:v>-0.31856122618209565</c:v>
                </c:pt>
                <c:pt idx="14">
                  <c:v>-0.31856122618209565</c:v>
                </c:pt>
                <c:pt idx="15">
                  <c:v>-0.31856122618209565</c:v>
                </c:pt>
                <c:pt idx="16">
                  <c:v>-1.7531230518114425E-2</c:v>
                </c:pt>
                <c:pt idx="17">
                  <c:v>-1.7531230518114425E-2</c:v>
                </c:pt>
                <c:pt idx="18">
                  <c:v>-1.7531230518114425E-2</c:v>
                </c:pt>
                <c:pt idx="19">
                  <c:v>-1.7531230518114425E-2</c:v>
                </c:pt>
                <c:pt idx="20">
                  <c:v>-1.7531230518114425E-2</c:v>
                </c:pt>
                <c:pt idx="21">
                  <c:v>-1.7531230518114425E-2</c:v>
                </c:pt>
                <c:pt idx="22">
                  <c:v>-1.7531230518114425E-2</c:v>
                </c:pt>
                <c:pt idx="23">
                  <c:v>-1.7531230518114425E-2</c:v>
                </c:pt>
                <c:pt idx="24">
                  <c:v>-1.7531230518114425E-2</c:v>
                </c:pt>
                <c:pt idx="25">
                  <c:v>-1.7531230518114425E-2</c:v>
                </c:pt>
                <c:pt idx="26">
                  <c:v>-1.7531230518114425E-2</c:v>
                </c:pt>
                <c:pt idx="27">
                  <c:v>-1.7531230518114425E-2</c:v>
                </c:pt>
                <c:pt idx="28">
                  <c:v>-1.7531230518114425E-2</c:v>
                </c:pt>
                <c:pt idx="29">
                  <c:v>-1.7531230518114425E-2</c:v>
                </c:pt>
                <c:pt idx="30">
                  <c:v>-1.7531230518114425E-2</c:v>
                </c:pt>
                <c:pt idx="31">
                  <c:v>-1.7531230518114425E-2</c:v>
                </c:pt>
                <c:pt idx="32">
                  <c:v>0.28349876514586675</c:v>
                </c:pt>
                <c:pt idx="33">
                  <c:v>0.28349876514586675</c:v>
                </c:pt>
                <c:pt idx="34">
                  <c:v>0.28349876514586675</c:v>
                </c:pt>
                <c:pt idx="35">
                  <c:v>0.28349876514586675</c:v>
                </c:pt>
                <c:pt idx="36">
                  <c:v>0.28349876514586675</c:v>
                </c:pt>
                <c:pt idx="37">
                  <c:v>0.28349876514586675</c:v>
                </c:pt>
                <c:pt idx="38">
                  <c:v>0.28349876514586675</c:v>
                </c:pt>
                <c:pt idx="39">
                  <c:v>0.28349876514586675</c:v>
                </c:pt>
                <c:pt idx="40">
                  <c:v>0.28349876514586675</c:v>
                </c:pt>
                <c:pt idx="41">
                  <c:v>0.28349876514586675</c:v>
                </c:pt>
                <c:pt idx="42">
                  <c:v>0.28349876514586675</c:v>
                </c:pt>
                <c:pt idx="43">
                  <c:v>0.28349876514586675</c:v>
                </c:pt>
                <c:pt idx="44">
                  <c:v>0.28349876514586675</c:v>
                </c:pt>
                <c:pt idx="45">
                  <c:v>0.28349876514586675</c:v>
                </c:pt>
                <c:pt idx="46">
                  <c:v>0.28349876514586675</c:v>
                </c:pt>
                <c:pt idx="47">
                  <c:v>0.28349876514586675</c:v>
                </c:pt>
                <c:pt idx="48">
                  <c:v>0.58452876080984795</c:v>
                </c:pt>
                <c:pt idx="49">
                  <c:v>0.58452876080984795</c:v>
                </c:pt>
                <c:pt idx="50">
                  <c:v>0.58452876080984795</c:v>
                </c:pt>
                <c:pt idx="51">
                  <c:v>0.58452876080984795</c:v>
                </c:pt>
                <c:pt idx="52">
                  <c:v>0.58452876080984795</c:v>
                </c:pt>
                <c:pt idx="53">
                  <c:v>0.58452876080984795</c:v>
                </c:pt>
                <c:pt idx="54">
                  <c:v>0.58452876080984795</c:v>
                </c:pt>
                <c:pt idx="55">
                  <c:v>0.58452876080984795</c:v>
                </c:pt>
                <c:pt idx="56">
                  <c:v>0.58452876080984795</c:v>
                </c:pt>
                <c:pt idx="57">
                  <c:v>0.58452876080984795</c:v>
                </c:pt>
                <c:pt idx="58">
                  <c:v>0.58452876080984795</c:v>
                </c:pt>
                <c:pt idx="59">
                  <c:v>0.58452876080984795</c:v>
                </c:pt>
                <c:pt idx="60">
                  <c:v>0.58452876080984795</c:v>
                </c:pt>
                <c:pt idx="61">
                  <c:v>0.58452876080984795</c:v>
                </c:pt>
                <c:pt idx="62">
                  <c:v>0.58452876080984795</c:v>
                </c:pt>
                <c:pt idx="63">
                  <c:v>0.58452876080984795</c:v>
                </c:pt>
                <c:pt idx="64">
                  <c:v>0.8855587564738292</c:v>
                </c:pt>
                <c:pt idx="65">
                  <c:v>0.8855587564738292</c:v>
                </c:pt>
                <c:pt idx="66">
                  <c:v>0.8855587564738292</c:v>
                </c:pt>
                <c:pt idx="67">
                  <c:v>0.8855587564738292</c:v>
                </c:pt>
                <c:pt idx="68">
                  <c:v>0.8855587564738292</c:v>
                </c:pt>
                <c:pt idx="69">
                  <c:v>0.8855587564738292</c:v>
                </c:pt>
                <c:pt idx="70">
                  <c:v>0.8855587564738292</c:v>
                </c:pt>
                <c:pt idx="71">
                  <c:v>0.8855587564738292</c:v>
                </c:pt>
                <c:pt idx="72">
                  <c:v>0.8855587564738292</c:v>
                </c:pt>
                <c:pt idx="73">
                  <c:v>0.8855587564738292</c:v>
                </c:pt>
                <c:pt idx="74">
                  <c:v>0.8855587564738292</c:v>
                </c:pt>
                <c:pt idx="75">
                  <c:v>0.8855587564738292</c:v>
                </c:pt>
                <c:pt idx="76">
                  <c:v>0.8855587564738292</c:v>
                </c:pt>
                <c:pt idx="77">
                  <c:v>0.8855587564738292</c:v>
                </c:pt>
                <c:pt idx="78">
                  <c:v>0.8855587564738292</c:v>
                </c:pt>
                <c:pt idx="79">
                  <c:v>0.58452876080984795</c:v>
                </c:pt>
                <c:pt idx="80">
                  <c:v>0.58452876080984795</c:v>
                </c:pt>
                <c:pt idx="81">
                  <c:v>0.58452876080984795</c:v>
                </c:pt>
                <c:pt idx="82">
                  <c:v>0.58452876080984795</c:v>
                </c:pt>
                <c:pt idx="83">
                  <c:v>0.58452876080984795</c:v>
                </c:pt>
                <c:pt idx="84">
                  <c:v>0.58452876080984795</c:v>
                </c:pt>
                <c:pt idx="85">
                  <c:v>0.58452876080984795</c:v>
                </c:pt>
                <c:pt idx="86">
                  <c:v>0.58452876080984795</c:v>
                </c:pt>
                <c:pt idx="87">
                  <c:v>0.58452876080984795</c:v>
                </c:pt>
                <c:pt idx="88">
                  <c:v>0.58452876080984795</c:v>
                </c:pt>
                <c:pt idx="89">
                  <c:v>0.58452876080984795</c:v>
                </c:pt>
                <c:pt idx="90">
                  <c:v>0.58452876080984795</c:v>
                </c:pt>
                <c:pt idx="91">
                  <c:v>0.58452876080984795</c:v>
                </c:pt>
                <c:pt idx="92">
                  <c:v>0.58452876080984795</c:v>
                </c:pt>
                <c:pt idx="93">
                  <c:v>0.58452876080984795</c:v>
                </c:pt>
                <c:pt idx="94">
                  <c:v>0.28349876514586675</c:v>
                </c:pt>
                <c:pt idx="95">
                  <c:v>0.28349876514586675</c:v>
                </c:pt>
                <c:pt idx="96">
                  <c:v>0.28349876514586675</c:v>
                </c:pt>
                <c:pt idx="97">
                  <c:v>0.28349876514586675</c:v>
                </c:pt>
                <c:pt idx="98">
                  <c:v>0.28349876514586675</c:v>
                </c:pt>
                <c:pt idx="99">
                  <c:v>0.28349876514586675</c:v>
                </c:pt>
                <c:pt idx="100">
                  <c:v>0.28349876514586675</c:v>
                </c:pt>
                <c:pt idx="101">
                  <c:v>0.28349876514586675</c:v>
                </c:pt>
                <c:pt idx="102">
                  <c:v>0.28349876514586675</c:v>
                </c:pt>
                <c:pt idx="103">
                  <c:v>0.28349876514586675</c:v>
                </c:pt>
                <c:pt idx="104">
                  <c:v>0.28349876514586675</c:v>
                </c:pt>
                <c:pt idx="105">
                  <c:v>0.28349876514586675</c:v>
                </c:pt>
                <c:pt idx="106">
                  <c:v>0.28349876514586675</c:v>
                </c:pt>
                <c:pt idx="107">
                  <c:v>0.28349876514586675</c:v>
                </c:pt>
                <c:pt idx="108">
                  <c:v>0.28349876514586675</c:v>
                </c:pt>
                <c:pt idx="109">
                  <c:v>0.58452876080984795</c:v>
                </c:pt>
                <c:pt idx="110">
                  <c:v>0.58452876080984795</c:v>
                </c:pt>
                <c:pt idx="111">
                  <c:v>0.58452876080984795</c:v>
                </c:pt>
                <c:pt idx="112">
                  <c:v>0.58452876080984795</c:v>
                </c:pt>
                <c:pt idx="113">
                  <c:v>0.58452876080984795</c:v>
                </c:pt>
                <c:pt idx="114">
                  <c:v>0.58452876080984795</c:v>
                </c:pt>
                <c:pt idx="115">
                  <c:v>0.58452876080984795</c:v>
                </c:pt>
                <c:pt idx="116">
                  <c:v>0.58452876080984795</c:v>
                </c:pt>
                <c:pt idx="117">
                  <c:v>0.58452876080984795</c:v>
                </c:pt>
                <c:pt idx="118">
                  <c:v>0.58452876080984795</c:v>
                </c:pt>
                <c:pt idx="119">
                  <c:v>0.58452876080984795</c:v>
                </c:pt>
                <c:pt idx="120">
                  <c:v>0.58452876080984795</c:v>
                </c:pt>
                <c:pt idx="121">
                  <c:v>0.58452876080984795</c:v>
                </c:pt>
                <c:pt idx="122">
                  <c:v>0.58452876080984795</c:v>
                </c:pt>
                <c:pt idx="123">
                  <c:v>0.58452876080984795</c:v>
                </c:pt>
                <c:pt idx="124">
                  <c:v>0.8855587564738292</c:v>
                </c:pt>
                <c:pt idx="125">
                  <c:v>0.8855587564738292</c:v>
                </c:pt>
                <c:pt idx="126">
                  <c:v>0.8855587564738292</c:v>
                </c:pt>
                <c:pt idx="127">
                  <c:v>0.8855587564738292</c:v>
                </c:pt>
                <c:pt idx="128">
                  <c:v>0.8855587564738292</c:v>
                </c:pt>
                <c:pt idx="129">
                  <c:v>0.8855587564738292</c:v>
                </c:pt>
                <c:pt idx="130">
                  <c:v>0.8855587564738292</c:v>
                </c:pt>
                <c:pt idx="131">
                  <c:v>0.8855587564738292</c:v>
                </c:pt>
                <c:pt idx="132">
                  <c:v>0.8855587564738292</c:v>
                </c:pt>
                <c:pt idx="133">
                  <c:v>0.8855587564738292</c:v>
                </c:pt>
                <c:pt idx="134">
                  <c:v>0.8855587564738292</c:v>
                </c:pt>
                <c:pt idx="135">
                  <c:v>0.8855587564738292</c:v>
                </c:pt>
                <c:pt idx="136">
                  <c:v>0.8855587564738292</c:v>
                </c:pt>
                <c:pt idx="137">
                  <c:v>0.8855587564738292</c:v>
                </c:pt>
                <c:pt idx="138">
                  <c:v>0.8855587564738292</c:v>
                </c:pt>
                <c:pt idx="139">
                  <c:v>1.1865887521378105</c:v>
                </c:pt>
                <c:pt idx="140">
                  <c:v>1.1865887521378105</c:v>
                </c:pt>
                <c:pt idx="141">
                  <c:v>1.1865887521378105</c:v>
                </c:pt>
                <c:pt idx="142">
                  <c:v>1.1865887521378105</c:v>
                </c:pt>
                <c:pt idx="143">
                  <c:v>1.1865887521378105</c:v>
                </c:pt>
                <c:pt idx="144">
                  <c:v>1.1865887521378105</c:v>
                </c:pt>
                <c:pt idx="145">
                  <c:v>1.1865887521378105</c:v>
                </c:pt>
                <c:pt idx="146">
                  <c:v>1.1865887521378105</c:v>
                </c:pt>
                <c:pt idx="147">
                  <c:v>1.1865887521378105</c:v>
                </c:pt>
                <c:pt idx="148">
                  <c:v>1.1865887521378105</c:v>
                </c:pt>
                <c:pt idx="149">
                  <c:v>1.1865887521378105</c:v>
                </c:pt>
                <c:pt idx="150">
                  <c:v>1.1865887521378105</c:v>
                </c:pt>
                <c:pt idx="151">
                  <c:v>1.1865887521378105</c:v>
                </c:pt>
                <c:pt idx="152">
                  <c:v>1.1865887521378105</c:v>
                </c:pt>
                <c:pt idx="153">
                  <c:v>1.1865887521378105</c:v>
                </c:pt>
              </c:numCache>
            </c:numRef>
          </c:xVal>
          <c:yVal>
            <c:numRef>
              <c:f>Completo!$N$3:$N$156</c:f>
              <c:numCache>
                <c:formatCode>General</c:formatCode>
                <c:ptCount val="154"/>
                <c:pt idx="0">
                  <c:v>2.0580126258023688</c:v>
                </c:pt>
                <c:pt idx="1">
                  <c:v>2.0024123962423257</c:v>
                </c:pt>
                <c:pt idx="2">
                  <c:v>1.9940723618083191</c:v>
                </c:pt>
                <c:pt idx="3">
                  <c:v>1.9801723044183084</c:v>
                </c:pt>
                <c:pt idx="4">
                  <c:v>1.9690522585062999</c:v>
                </c:pt>
                <c:pt idx="5">
                  <c:v>1.9662722470282976</c:v>
                </c:pt>
                <c:pt idx="6">
                  <c:v>1.9634922355502955</c:v>
                </c:pt>
                <c:pt idx="7">
                  <c:v>1.9607122240722934</c:v>
                </c:pt>
                <c:pt idx="8">
                  <c:v>1.9579322125942913</c:v>
                </c:pt>
                <c:pt idx="9">
                  <c:v>1.9551522011162892</c:v>
                </c:pt>
                <c:pt idx="10">
                  <c:v>1.9551522011162892</c:v>
                </c:pt>
                <c:pt idx="11">
                  <c:v>1.9520941884904868</c:v>
                </c:pt>
                <c:pt idx="12">
                  <c:v>1.9518161873426865</c:v>
                </c:pt>
                <c:pt idx="13">
                  <c:v>1.9512601850470861</c:v>
                </c:pt>
                <c:pt idx="14">
                  <c:v>1.9509821838992858</c:v>
                </c:pt>
                <c:pt idx="15">
                  <c:v>1.9507041827514857</c:v>
                </c:pt>
                <c:pt idx="16">
                  <c:v>1.9504261816036854</c:v>
                </c:pt>
                <c:pt idx="17">
                  <c:v>1.9501481804558851</c:v>
                </c:pt>
                <c:pt idx="18">
                  <c:v>1.949870179308085</c:v>
                </c:pt>
                <c:pt idx="19">
                  <c:v>1.9493141770124847</c:v>
                </c:pt>
                <c:pt idx="20">
                  <c:v>1.9479241712734834</c:v>
                </c:pt>
                <c:pt idx="21">
                  <c:v>1.9420861471696789</c:v>
                </c:pt>
                <c:pt idx="22">
                  <c:v>1.9398621379872774</c:v>
                </c:pt>
                <c:pt idx="23">
                  <c:v>1.938194131100476</c:v>
                </c:pt>
                <c:pt idx="24">
                  <c:v>1.9331901104400722</c:v>
                </c:pt>
                <c:pt idx="25">
                  <c:v>1.9318001047010709</c:v>
                </c:pt>
                <c:pt idx="26">
                  <c:v>1.9290200932230688</c:v>
                </c:pt>
                <c:pt idx="27">
                  <c:v>1.926796084040667</c:v>
                </c:pt>
                <c:pt idx="28">
                  <c:v>1.9223480656758638</c:v>
                </c:pt>
                <c:pt idx="29">
                  <c:v>1.9215140622324629</c:v>
                </c:pt>
                <c:pt idx="30">
                  <c:v>1.9156760381286586</c:v>
                </c:pt>
                <c:pt idx="31">
                  <c:v>1.9120620232072558</c:v>
                </c:pt>
                <c:pt idx="32">
                  <c:v>1.8967719600782438</c:v>
                </c:pt>
                <c:pt idx="33">
                  <c:v>1.8964939589304437</c:v>
                </c:pt>
                <c:pt idx="34">
                  <c:v>1.8959379566348433</c:v>
                </c:pt>
                <c:pt idx="35">
                  <c:v>1.8951039531914426</c:v>
                </c:pt>
                <c:pt idx="36">
                  <c:v>1.8926019428612406</c:v>
                </c:pt>
                <c:pt idx="37">
                  <c:v>1.8920459405656402</c:v>
                </c:pt>
                <c:pt idx="38">
                  <c:v>1.8906559348266392</c:v>
                </c:pt>
                <c:pt idx="39">
                  <c:v>1.8903779336788389</c:v>
                </c:pt>
                <c:pt idx="40">
                  <c:v>1.8870419199052364</c:v>
                </c:pt>
                <c:pt idx="41">
                  <c:v>1.8862079164618357</c:v>
                </c:pt>
                <c:pt idx="42">
                  <c:v>1.885373913018435</c:v>
                </c:pt>
                <c:pt idx="43">
                  <c:v>1.8845399095750344</c:v>
                </c:pt>
                <c:pt idx="44">
                  <c:v>1.883983907279434</c:v>
                </c:pt>
                <c:pt idx="45">
                  <c:v>1.8837059061316337</c:v>
                </c:pt>
                <c:pt idx="46">
                  <c:v>1.8834279049838334</c:v>
                </c:pt>
                <c:pt idx="47">
                  <c:v>1.8831499038360333</c:v>
                </c:pt>
                <c:pt idx="48">
                  <c:v>1.8828719026882332</c:v>
                </c:pt>
                <c:pt idx="49">
                  <c:v>1.8817598980970323</c:v>
                </c:pt>
                <c:pt idx="50">
                  <c:v>1.8812038958014319</c:v>
                </c:pt>
                <c:pt idx="51">
                  <c:v>1.8806478935058313</c:v>
                </c:pt>
                <c:pt idx="52">
                  <c:v>1.8803698923580312</c:v>
                </c:pt>
                <c:pt idx="53">
                  <c:v>1.8800918912102309</c:v>
                </c:pt>
                <c:pt idx="54">
                  <c:v>1.8787018854712298</c:v>
                </c:pt>
                <c:pt idx="55">
                  <c:v>1.8778678820278292</c:v>
                </c:pt>
                <c:pt idx="56">
                  <c:v>1.8775898808800291</c:v>
                </c:pt>
                <c:pt idx="57">
                  <c:v>1.8773118797322288</c:v>
                </c:pt>
                <c:pt idx="58">
                  <c:v>1.8770338785844285</c:v>
                </c:pt>
                <c:pt idx="59">
                  <c:v>1.8764778762888281</c:v>
                </c:pt>
                <c:pt idx="60">
                  <c:v>1.8761998751410278</c:v>
                </c:pt>
                <c:pt idx="61">
                  <c:v>1.8759218739932277</c:v>
                </c:pt>
                <c:pt idx="62">
                  <c:v>1.8756438728454274</c:v>
                </c:pt>
                <c:pt idx="63">
                  <c:v>1.8750878705498271</c:v>
                </c:pt>
                <c:pt idx="64">
                  <c:v>1.8748098694020268</c:v>
                </c:pt>
                <c:pt idx="65">
                  <c:v>1.8745318682542267</c:v>
                </c:pt>
                <c:pt idx="66">
                  <c:v>1.8745318682542267</c:v>
                </c:pt>
                <c:pt idx="67">
                  <c:v>1.8739758659586263</c:v>
                </c:pt>
                <c:pt idx="68">
                  <c:v>1.873697864810826</c:v>
                </c:pt>
                <c:pt idx="69">
                  <c:v>1.873697864810826</c:v>
                </c:pt>
                <c:pt idx="70">
                  <c:v>1.8734198636630257</c:v>
                </c:pt>
                <c:pt idx="71">
                  <c:v>1.8731418625152256</c:v>
                </c:pt>
                <c:pt idx="72">
                  <c:v>1.8731418625152256</c:v>
                </c:pt>
                <c:pt idx="73">
                  <c:v>1.8728638613674253</c:v>
                </c:pt>
                <c:pt idx="74">
                  <c:v>1.872307859071825</c:v>
                </c:pt>
                <c:pt idx="75">
                  <c:v>1.872307859071825</c:v>
                </c:pt>
                <c:pt idx="76">
                  <c:v>1.8720298579240247</c:v>
                </c:pt>
                <c:pt idx="77">
                  <c:v>1.8720298579240247</c:v>
                </c:pt>
                <c:pt idx="78">
                  <c:v>1.8720298579240247</c:v>
                </c:pt>
                <c:pt idx="79">
                  <c:v>1.8720298579240247</c:v>
                </c:pt>
                <c:pt idx="80">
                  <c:v>1.8725858602196253</c:v>
                </c:pt>
                <c:pt idx="81">
                  <c:v>1.8728638613674253</c:v>
                </c:pt>
                <c:pt idx="82">
                  <c:v>1.8731418625152256</c:v>
                </c:pt>
                <c:pt idx="83">
                  <c:v>1.8734198636630257</c:v>
                </c:pt>
                <c:pt idx="84">
                  <c:v>1.8734198636630257</c:v>
                </c:pt>
                <c:pt idx="85">
                  <c:v>1.8739758659586263</c:v>
                </c:pt>
                <c:pt idx="86">
                  <c:v>1.8739758659586263</c:v>
                </c:pt>
                <c:pt idx="87">
                  <c:v>1.8742538671064264</c:v>
                </c:pt>
                <c:pt idx="88">
                  <c:v>1.8750878705498271</c:v>
                </c:pt>
                <c:pt idx="89">
                  <c:v>1.8753658716976274</c:v>
                </c:pt>
                <c:pt idx="90">
                  <c:v>1.8753658716976274</c:v>
                </c:pt>
                <c:pt idx="91">
                  <c:v>1.8756438728454274</c:v>
                </c:pt>
                <c:pt idx="92">
                  <c:v>1.8759218739932277</c:v>
                </c:pt>
                <c:pt idx="93">
                  <c:v>1.8759218739932277</c:v>
                </c:pt>
                <c:pt idx="94">
                  <c:v>1.8761998751410278</c:v>
                </c:pt>
                <c:pt idx="95">
                  <c:v>1.8761998751410278</c:v>
                </c:pt>
                <c:pt idx="96">
                  <c:v>1.8764778762888281</c:v>
                </c:pt>
                <c:pt idx="97">
                  <c:v>1.8764778762888281</c:v>
                </c:pt>
                <c:pt idx="98">
                  <c:v>1.8767558774366284</c:v>
                </c:pt>
                <c:pt idx="99">
                  <c:v>1.8767558774366284</c:v>
                </c:pt>
                <c:pt idx="100">
                  <c:v>1.8767558774366284</c:v>
                </c:pt>
                <c:pt idx="101">
                  <c:v>1.8767558774366284</c:v>
                </c:pt>
                <c:pt idx="102">
                  <c:v>1.8770338785844285</c:v>
                </c:pt>
                <c:pt idx="103">
                  <c:v>1.8770338785844285</c:v>
                </c:pt>
                <c:pt idx="104">
                  <c:v>1.8770338785844285</c:v>
                </c:pt>
                <c:pt idx="105">
                  <c:v>1.8770338785844285</c:v>
                </c:pt>
                <c:pt idx="106">
                  <c:v>1.8770338785844285</c:v>
                </c:pt>
                <c:pt idx="107">
                  <c:v>1.8770338785844285</c:v>
                </c:pt>
                <c:pt idx="108">
                  <c:v>1.8770338785844285</c:v>
                </c:pt>
                <c:pt idx="109">
                  <c:v>1.8756438728454274</c:v>
                </c:pt>
                <c:pt idx="110">
                  <c:v>1.8756438728454274</c:v>
                </c:pt>
                <c:pt idx="111">
                  <c:v>1.8756438728454274</c:v>
                </c:pt>
                <c:pt idx="112">
                  <c:v>1.8753658716976274</c:v>
                </c:pt>
                <c:pt idx="113">
                  <c:v>1.8750878705498271</c:v>
                </c:pt>
                <c:pt idx="114">
                  <c:v>1.8748098694020268</c:v>
                </c:pt>
                <c:pt idx="115">
                  <c:v>1.8748098694020268</c:v>
                </c:pt>
                <c:pt idx="116">
                  <c:v>1.8748098694020268</c:v>
                </c:pt>
                <c:pt idx="117">
                  <c:v>1.8748098694020268</c:v>
                </c:pt>
                <c:pt idx="118">
                  <c:v>1.8748098694020268</c:v>
                </c:pt>
                <c:pt idx="119">
                  <c:v>1.8745318682542267</c:v>
                </c:pt>
                <c:pt idx="120">
                  <c:v>1.8745318682542267</c:v>
                </c:pt>
                <c:pt idx="121">
                  <c:v>1.8745318682542267</c:v>
                </c:pt>
                <c:pt idx="122">
                  <c:v>1.8745318682542267</c:v>
                </c:pt>
                <c:pt idx="123">
                  <c:v>1.8745318682542267</c:v>
                </c:pt>
                <c:pt idx="124">
                  <c:v>1.8645238269334188</c:v>
                </c:pt>
                <c:pt idx="125">
                  <c:v>1.8631338211944177</c:v>
                </c:pt>
                <c:pt idx="126">
                  <c:v>1.8631338211944177</c:v>
                </c:pt>
                <c:pt idx="127">
                  <c:v>1.8628558200466176</c:v>
                </c:pt>
                <c:pt idx="128">
                  <c:v>1.8622998177510173</c:v>
                </c:pt>
                <c:pt idx="129">
                  <c:v>1.8617438154554167</c:v>
                </c:pt>
                <c:pt idx="130">
                  <c:v>1.8606318108642159</c:v>
                </c:pt>
                <c:pt idx="131">
                  <c:v>1.8600758085686153</c:v>
                </c:pt>
                <c:pt idx="132">
                  <c:v>1.8600758085686153</c:v>
                </c:pt>
                <c:pt idx="133">
                  <c:v>1.8600758085686153</c:v>
                </c:pt>
                <c:pt idx="134">
                  <c:v>1.8595198062730149</c:v>
                </c:pt>
                <c:pt idx="135">
                  <c:v>1.8595198062730149</c:v>
                </c:pt>
                <c:pt idx="136">
                  <c:v>1.8592418051252149</c:v>
                </c:pt>
                <c:pt idx="137">
                  <c:v>1.8592418051252149</c:v>
                </c:pt>
                <c:pt idx="138">
                  <c:v>1.8578517993862138</c:v>
                </c:pt>
                <c:pt idx="139">
                  <c:v>1.8492337638044072</c:v>
                </c:pt>
                <c:pt idx="140">
                  <c:v>1.8467317534742052</c:v>
                </c:pt>
                <c:pt idx="141">
                  <c:v>1.8411717305182007</c:v>
                </c:pt>
                <c:pt idx="142">
                  <c:v>1.8383917190401986</c:v>
                </c:pt>
                <c:pt idx="143">
                  <c:v>1.8353337064143962</c:v>
                </c:pt>
                <c:pt idx="144">
                  <c:v>1.8344997029709957</c:v>
                </c:pt>
                <c:pt idx="145">
                  <c:v>1.8325536949363941</c:v>
                </c:pt>
                <c:pt idx="146">
                  <c:v>1.829773683458392</c:v>
                </c:pt>
                <c:pt idx="147">
                  <c:v>1.8289396800149913</c:v>
                </c:pt>
                <c:pt idx="148">
                  <c:v>1.8283836777193909</c:v>
                </c:pt>
                <c:pt idx="149">
                  <c:v>1.8275496742759902</c:v>
                </c:pt>
                <c:pt idx="150">
                  <c:v>1.8267156708325896</c:v>
                </c:pt>
                <c:pt idx="151">
                  <c:v>1.8256036662413888</c:v>
                </c:pt>
                <c:pt idx="152">
                  <c:v>1.8244916616501878</c:v>
                </c:pt>
                <c:pt idx="153">
                  <c:v>1.8231016559111868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76-42F8-B176-3AE6B4E67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989664"/>
        <c:axId val="1163006464"/>
      </c:scatterChart>
      <c:valAx>
        <c:axId val="116298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esfuerzos incrementales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3006464"/>
        <c:crosses val="autoZero"/>
        <c:crossBetween val="midCat"/>
      </c:valAx>
      <c:valAx>
        <c:axId val="11630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relación de vacios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98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Curva de Consolidación </c:v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Completo!$F$127:$F$141</c:f>
              <c:numCache>
                <c:formatCode>General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</c:numCache>
            </c:numRef>
          </c:xVal>
          <c:yVal>
            <c:numRef>
              <c:f>Completo!$P$3:$P$156</c:f>
              <c:numCache>
                <c:formatCode>General</c:formatCode>
                <c:ptCount val="154"/>
                <c:pt idx="0">
                  <c:v>0.48021837500391956</c:v>
                </c:pt>
                <c:pt idx="1">
                  <c:v>0.48021837500391956</c:v>
                </c:pt>
                <c:pt idx="2">
                  <c:v>0.48021837500391956</c:v>
                </c:pt>
                <c:pt idx="3">
                  <c:v>0.48021837500391956</c:v>
                </c:pt>
                <c:pt idx="4">
                  <c:v>0.48021837500391956</c:v>
                </c:pt>
                <c:pt idx="5">
                  <c:v>0.48021837500391956</c:v>
                </c:pt>
                <c:pt idx="6">
                  <c:v>0.48021837500391956</c:v>
                </c:pt>
                <c:pt idx="7">
                  <c:v>0.48021837500391956</c:v>
                </c:pt>
                <c:pt idx="8">
                  <c:v>0.48021837500391956</c:v>
                </c:pt>
                <c:pt idx="9">
                  <c:v>0.48021837500391956</c:v>
                </c:pt>
                <c:pt idx="10">
                  <c:v>0.48021837500391956</c:v>
                </c:pt>
                <c:pt idx="11">
                  <c:v>0.48021837500391956</c:v>
                </c:pt>
                <c:pt idx="12">
                  <c:v>0.48021837500391956</c:v>
                </c:pt>
                <c:pt idx="13">
                  <c:v>0.48021837500391956</c:v>
                </c:pt>
                <c:pt idx="14">
                  <c:v>0.48021837500391956</c:v>
                </c:pt>
                <c:pt idx="15">
                  <c:v>0.48021837500391956</c:v>
                </c:pt>
                <c:pt idx="16">
                  <c:v>0.96043675000783912</c:v>
                </c:pt>
                <c:pt idx="17">
                  <c:v>0.96043675000783912</c:v>
                </c:pt>
                <c:pt idx="18">
                  <c:v>0.96043675000783912</c:v>
                </c:pt>
                <c:pt idx="19">
                  <c:v>0.96043675000783912</c:v>
                </c:pt>
                <c:pt idx="20">
                  <c:v>0.96043675000783912</c:v>
                </c:pt>
                <c:pt idx="21">
                  <c:v>0.96043675000783912</c:v>
                </c:pt>
                <c:pt idx="22">
                  <c:v>0.96043675000783912</c:v>
                </c:pt>
                <c:pt idx="23">
                  <c:v>0.96043675000783912</c:v>
                </c:pt>
                <c:pt idx="24">
                  <c:v>0.96043675000783912</c:v>
                </c:pt>
                <c:pt idx="25">
                  <c:v>0.96043675000783912</c:v>
                </c:pt>
                <c:pt idx="26">
                  <c:v>0.96043675000783912</c:v>
                </c:pt>
                <c:pt idx="27">
                  <c:v>0.96043675000783912</c:v>
                </c:pt>
                <c:pt idx="28">
                  <c:v>0.96043675000783912</c:v>
                </c:pt>
                <c:pt idx="29">
                  <c:v>0.96043675000783912</c:v>
                </c:pt>
                <c:pt idx="30">
                  <c:v>0.96043675000783912</c:v>
                </c:pt>
                <c:pt idx="31">
                  <c:v>0.96043675000783912</c:v>
                </c:pt>
                <c:pt idx="32">
                  <c:v>1.9208735000156782</c:v>
                </c:pt>
                <c:pt idx="33">
                  <c:v>1.9208735000156782</c:v>
                </c:pt>
                <c:pt idx="34">
                  <c:v>1.9208735000156782</c:v>
                </c:pt>
                <c:pt idx="35">
                  <c:v>1.9208735000156782</c:v>
                </c:pt>
                <c:pt idx="36">
                  <c:v>1.9208735000156782</c:v>
                </c:pt>
                <c:pt idx="37">
                  <c:v>1.9208735000156782</c:v>
                </c:pt>
                <c:pt idx="38">
                  <c:v>1.9208735000156782</c:v>
                </c:pt>
                <c:pt idx="39">
                  <c:v>1.9208735000156782</c:v>
                </c:pt>
                <c:pt idx="40">
                  <c:v>1.9208735000156782</c:v>
                </c:pt>
                <c:pt idx="41">
                  <c:v>1.9208735000156782</c:v>
                </c:pt>
                <c:pt idx="42">
                  <c:v>1.9208735000156782</c:v>
                </c:pt>
                <c:pt idx="43">
                  <c:v>1.9208735000156782</c:v>
                </c:pt>
                <c:pt idx="44">
                  <c:v>1.9208735000156782</c:v>
                </c:pt>
                <c:pt idx="45">
                  <c:v>1.9208735000156782</c:v>
                </c:pt>
                <c:pt idx="46">
                  <c:v>1.9208735000156782</c:v>
                </c:pt>
                <c:pt idx="47">
                  <c:v>1.9208735000156782</c:v>
                </c:pt>
                <c:pt idx="48">
                  <c:v>3.8417470000313565</c:v>
                </c:pt>
                <c:pt idx="49">
                  <c:v>3.8417470000313565</c:v>
                </c:pt>
                <c:pt idx="50">
                  <c:v>3.8417470000313565</c:v>
                </c:pt>
                <c:pt idx="51">
                  <c:v>3.8417470000313565</c:v>
                </c:pt>
                <c:pt idx="52">
                  <c:v>3.8417470000313565</c:v>
                </c:pt>
                <c:pt idx="53">
                  <c:v>3.8417470000313565</c:v>
                </c:pt>
                <c:pt idx="54">
                  <c:v>3.8417470000313565</c:v>
                </c:pt>
                <c:pt idx="55">
                  <c:v>3.8417470000313565</c:v>
                </c:pt>
                <c:pt idx="56">
                  <c:v>3.8417470000313565</c:v>
                </c:pt>
                <c:pt idx="57">
                  <c:v>3.8417470000313565</c:v>
                </c:pt>
                <c:pt idx="58">
                  <c:v>3.8417470000313565</c:v>
                </c:pt>
                <c:pt idx="59">
                  <c:v>3.8417470000313565</c:v>
                </c:pt>
                <c:pt idx="60">
                  <c:v>3.8417470000313565</c:v>
                </c:pt>
                <c:pt idx="61">
                  <c:v>3.8417470000313565</c:v>
                </c:pt>
                <c:pt idx="62">
                  <c:v>3.8417470000313565</c:v>
                </c:pt>
                <c:pt idx="63">
                  <c:v>3.8417470000313565</c:v>
                </c:pt>
                <c:pt idx="64">
                  <c:v>7.683494000062713</c:v>
                </c:pt>
                <c:pt idx="65">
                  <c:v>7.683494000062713</c:v>
                </c:pt>
                <c:pt idx="66">
                  <c:v>7.683494000062713</c:v>
                </c:pt>
                <c:pt idx="67">
                  <c:v>7.683494000062713</c:v>
                </c:pt>
                <c:pt idx="68">
                  <c:v>7.683494000062713</c:v>
                </c:pt>
                <c:pt idx="69">
                  <c:v>7.683494000062713</c:v>
                </c:pt>
                <c:pt idx="70">
                  <c:v>7.683494000062713</c:v>
                </c:pt>
                <c:pt idx="71">
                  <c:v>7.683494000062713</c:v>
                </c:pt>
                <c:pt idx="72">
                  <c:v>7.683494000062713</c:v>
                </c:pt>
                <c:pt idx="73">
                  <c:v>7.683494000062713</c:v>
                </c:pt>
                <c:pt idx="74">
                  <c:v>7.683494000062713</c:v>
                </c:pt>
                <c:pt idx="75">
                  <c:v>7.683494000062713</c:v>
                </c:pt>
                <c:pt idx="76">
                  <c:v>7.683494000062713</c:v>
                </c:pt>
                <c:pt idx="77">
                  <c:v>7.683494000062713</c:v>
                </c:pt>
                <c:pt idx="78">
                  <c:v>7.683494000062713</c:v>
                </c:pt>
                <c:pt idx="79">
                  <c:v>3.8417470000313565</c:v>
                </c:pt>
                <c:pt idx="80">
                  <c:v>3.8417470000313565</c:v>
                </c:pt>
                <c:pt idx="81">
                  <c:v>3.8417470000313565</c:v>
                </c:pt>
                <c:pt idx="82">
                  <c:v>3.8417470000313565</c:v>
                </c:pt>
                <c:pt idx="83">
                  <c:v>3.8417470000313565</c:v>
                </c:pt>
                <c:pt idx="84">
                  <c:v>3.8417470000313565</c:v>
                </c:pt>
                <c:pt idx="85">
                  <c:v>3.8417470000313565</c:v>
                </c:pt>
                <c:pt idx="86">
                  <c:v>3.8417470000313565</c:v>
                </c:pt>
                <c:pt idx="87">
                  <c:v>3.8417470000313565</c:v>
                </c:pt>
                <c:pt idx="88">
                  <c:v>3.8417470000313565</c:v>
                </c:pt>
                <c:pt idx="89">
                  <c:v>3.8417470000313565</c:v>
                </c:pt>
                <c:pt idx="90">
                  <c:v>3.8417470000313565</c:v>
                </c:pt>
                <c:pt idx="91">
                  <c:v>3.8417470000313565</c:v>
                </c:pt>
                <c:pt idx="92">
                  <c:v>3.8417470000313565</c:v>
                </c:pt>
                <c:pt idx="93">
                  <c:v>3.8417470000313565</c:v>
                </c:pt>
                <c:pt idx="94">
                  <c:v>1.9208735000156782</c:v>
                </c:pt>
                <c:pt idx="95">
                  <c:v>1.9208735000156782</c:v>
                </c:pt>
                <c:pt idx="96">
                  <c:v>1.9208735000156782</c:v>
                </c:pt>
                <c:pt idx="97">
                  <c:v>1.9208735000156782</c:v>
                </c:pt>
                <c:pt idx="98">
                  <c:v>1.9208735000156782</c:v>
                </c:pt>
                <c:pt idx="99">
                  <c:v>1.9208735000156782</c:v>
                </c:pt>
                <c:pt idx="100">
                  <c:v>1.9208735000156782</c:v>
                </c:pt>
                <c:pt idx="101">
                  <c:v>1.9208735000156782</c:v>
                </c:pt>
                <c:pt idx="102">
                  <c:v>1.9208735000156782</c:v>
                </c:pt>
                <c:pt idx="103">
                  <c:v>1.9208735000156782</c:v>
                </c:pt>
                <c:pt idx="104">
                  <c:v>1.9208735000156782</c:v>
                </c:pt>
                <c:pt idx="105">
                  <c:v>1.9208735000156782</c:v>
                </c:pt>
                <c:pt idx="106">
                  <c:v>1.9208735000156782</c:v>
                </c:pt>
                <c:pt idx="107">
                  <c:v>1.9208735000156782</c:v>
                </c:pt>
                <c:pt idx="108">
                  <c:v>1.9208735000156782</c:v>
                </c:pt>
                <c:pt idx="109">
                  <c:v>3.8417470000313565</c:v>
                </c:pt>
                <c:pt idx="110">
                  <c:v>3.8417470000313565</c:v>
                </c:pt>
                <c:pt idx="111">
                  <c:v>3.8417470000313565</c:v>
                </c:pt>
                <c:pt idx="112">
                  <c:v>3.8417470000313565</c:v>
                </c:pt>
                <c:pt idx="113">
                  <c:v>3.8417470000313565</c:v>
                </c:pt>
                <c:pt idx="114">
                  <c:v>3.8417470000313565</c:v>
                </c:pt>
                <c:pt idx="115">
                  <c:v>3.8417470000313565</c:v>
                </c:pt>
                <c:pt idx="116">
                  <c:v>3.8417470000313565</c:v>
                </c:pt>
                <c:pt idx="117">
                  <c:v>3.8417470000313565</c:v>
                </c:pt>
                <c:pt idx="118">
                  <c:v>3.8417470000313565</c:v>
                </c:pt>
                <c:pt idx="119">
                  <c:v>3.8417470000313565</c:v>
                </c:pt>
                <c:pt idx="120">
                  <c:v>3.8417470000313565</c:v>
                </c:pt>
                <c:pt idx="121">
                  <c:v>3.8417470000313565</c:v>
                </c:pt>
                <c:pt idx="122">
                  <c:v>3.8417470000313565</c:v>
                </c:pt>
                <c:pt idx="123">
                  <c:v>3.8417470000313565</c:v>
                </c:pt>
                <c:pt idx="124">
                  <c:v>7.683494000062713</c:v>
                </c:pt>
                <c:pt idx="125">
                  <c:v>7.683494000062713</c:v>
                </c:pt>
                <c:pt idx="126">
                  <c:v>7.683494000062713</c:v>
                </c:pt>
                <c:pt idx="127">
                  <c:v>7.683494000062713</c:v>
                </c:pt>
                <c:pt idx="128">
                  <c:v>7.683494000062713</c:v>
                </c:pt>
                <c:pt idx="129">
                  <c:v>7.683494000062713</c:v>
                </c:pt>
                <c:pt idx="130">
                  <c:v>7.683494000062713</c:v>
                </c:pt>
                <c:pt idx="131">
                  <c:v>7.683494000062713</c:v>
                </c:pt>
                <c:pt idx="132">
                  <c:v>7.683494000062713</c:v>
                </c:pt>
                <c:pt idx="133">
                  <c:v>7.683494000062713</c:v>
                </c:pt>
                <c:pt idx="134">
                  <c:v>7.683494000062713</c:v>
                </c:pt>
                <c:pt idx="135">
                  <c:v>7.683494000062713</c:v>
                </c:pt>
                <c:pt idx="136">
                  <c:v>7.683494000062713</c:v>
                </c:pt>
                <c:pt idx="137">
                  <c:v>7.683494000062713</c:v>
                </c:pt>
                <c:pt idx="138">
                  <c:v>7.683494000062713</c:v>
                </c:pt>
                <c:pt idx="139">
                  <c:v>15.366988000125426</c:v>
                </c:pt>
                <c:pt idx="140">
                  <c:v>15.366988000125426</c:v>
                </c:pt>
                <c:pt idx="141">
                  <c:v>15.366988000125426</c:v>
                </c:pt>
                <c:pt idx="142">
                  <c:v>15.366988000125426</c:v>
                </c:pt>
                <c:pt idx="143">
                  <c:v>15.366988000125426</c:v>
                </c:pt>
                <c:pt idx="144">
                  <c:v>15.366988000125426</c:v>
                </c:pt>
                <c:pt idx="145">
                  <c:v>15.366988000125426</c:v>
                </c:pt>
                <c:pt idx="146">
                  <c:v>15.366988000125426</c:v>
                </c:pt>
                <c:pt idx="147">
                  <c:v>15.366988000125426</c:v>
                </c:pt>
                <c:pt idx="148">
                  <c:v>15.366988000125426</c:v>
                </c:pt>
                <c:pt idx="149">
                  <c:v>15.366988000125426</c:v>
                </c:pt>
                <c:pt idx="150">
                  <c:v>15.366988000125426</c:v>
                </c:pt>
                <c:pt idx="151">
                  <c:v>15.366988000125426</c:v>
                </c:pt>
                <c:pt idx="152">
                  <c:v>15.366988000125426</c:v>
                </c:pt>
                <c:pt idx="153">
                  <c:v>15.366988000125426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24-4961-9556-FFB05DD6F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747712"/>
        <c:axId val="846739552"/>
      </c:scatterChart>
      <c:valAx>
        <c:axId val="84674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en Minutos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6739552"/>
        <c:crosses val="autoZero"/>
        <c:crossBetween val="midCat"/>
      </c:valAx>
      <c:valAx>
        <c:axId val="84673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Esfuerzos Incrementales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674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Deformación vs Tiempo Consolidación</a:t>
            </a:r>
            <a:r>
              <a:rPr lang="es-CO" baseline="0"/>
              <a:t> </a:t>
            </a:r>
            <a:endParaRPr lang="es-CO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Escalon1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'1'!$F$8:$F$23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  <c:pt idx="15">
                  <c:v>2880</c:v>
                </c:pt>
              </c:numCache>
            </c:numRef>
          </c:xVal>
          <c:yVal>
            <c:numRef>
              <c:f>'1'!$I$8:$I$23</c:f>
              <c:numCache>
                <c:formatCode>General</c:formatCode>
                <c:ptCount val="16"/>
                <c:pt idx="0">
                  <c:v>0.32000000000000006</c:v>
                </c:pt>
                <c:pt idx="1">
                  <c:v>0.4</c:v>
                </c:pt>
                <c:pt idx="2">
                  <c:v>0.45999999999999996</c:v>
                </c:pt>
                <c:pt idx="3">
                  <c:v>0.55999999999999994</c:v>
                </c:pt>
                <c:pt idx="4">
                  <c:v>0.64000000000000012</c:v>
                </c:pt>
                <c:pt idx="5">
                  <c:v>0.66</c:v>
                </c:pt>
                <c:pt idx="6">
                  <c:v>0.68</c:v>
                </c:pt>
                <c:pt idx="7">
                  <c:v>0.70000000000000007</c:v>
                </c:pt>
                <c:pt idx="8">
                  <c:v>0.72000000000000008</c:v>
                </c:pt>
                <c:pt idx="9">
                  <c:v>0.7400000000000001</c:v>
                </c:pt>
                <c:pt idx="10">
                  <c:v>0.7400000000000001</c:v>
                </c:pt>
                <c:pt idx="11">
                  <c:v>0.76200000000000001</c:v>
                </c:pt>
                <c:pt idx="12">
                  <c:v>0.76400000000000001</c:v>
                </c:pt>
                <c:pt idx="13">
                  <c:v>0.76800000000000002</c:v>
                </c:pt>
                <c:pt idx="14">
                  <c:v>0.77</c:v>
                </c:pt>
                <c:pt idx="15">
                  <c:v>0.77200000000000002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C6-40D4-8E47-7609CC6B9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803969"/>
        <c:axId val="690741809"/>
      </c:scatterChart>
      <c:valAx>
        <c:axId val="1531803969"/>
        <c:scaling>
          <c:logBase val="10"/>
          <c:orientation val="maxMin"/>
          <c:min val="0.30000000000000004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</a:t>
                </a:r>
                <a:r>
                  <a:rPr lang="es-CO" baseline="0"/>
                  <a:t> Sg</a:t>
                </a: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90741809"/>
        <c:crosses val="autoZero"/>
        <c:crossBetween val="midCat"/>
      </c:valAx>
      <c:valAx>
        <c:axId val="690741809"/>
        <c:scaling>
          <c:orientation val="minMax"/>
          <c:min val="0.2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Deformación</a:t>
                </a:r>
                <a:r>
                  <a:rPr lang="es-CO" baseline="0"/>
                  <a:t> mm</a:t>
                </a: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53180396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Deformación vs Tiempo Consolidación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Escalon2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'2'!$C$8:$C$23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  <c:pt idx="15">
                  <c:v>2880</c:v>
                </c:pt>
              </c:numCache>
            </c:numRef>
          </c:xVal>
          <c:yVal>
            <c:numRef>
              <c:f>'2'!$F$8:$F$23</c:f>
              <c:numCache>
                <c:formatCode>General</c:formatCode>
                <c:ptCount val="16"/>
                <c:pt idx="0">
                  <c:v>0.77400000000000002</c:v>
                </c:pt>
                <c:pt idx="1">
                  <c:v>0.77600000000000002</c:v>
                </c:pt>
                <c:pt idx="2">
                  <c:v>0.77800000000000002</c:v>
                </c:pt>
                <c:pt idx="3">
                  <c:v>0.78200000000000003</c:v>
                </c:pt>
                <c:pt idx="4">
                  <c:v>0.79200000000000004</c:v>
                </c:pt>
                <c:pt idx="5">
                  <c:v>0.83400000000000007</c:v>
                </c:pt>
                <c:pt idx="6">
                  <c:v>0.85000000000000009</c:v>
                </c:pt>
                <c:pt idx="7">
                  <c:v>0.86199999999999999</c:v>
                </c:pt>
                <c:pt idx="8">
                  <c:v>0.89800000000000013</c:v>
                </c:pt>
                <c:pt idx="9">
                  <c:v>0.90800000000000003</c:v>
                </c:pt>
                <c:pt idx="10">
                  <c:v>0.92799999999999994</c:v>
                </c:pt>
                <c:pt idx="11">
                  <c:v>0.94399999999999995</c:v>
                </c:pt>
                <c:pt idx="12">
                  <c:v>0.97599999999999998</c:v>
                </c:pt>
                <c:pt idx="13">
                  <c:v>0.9820000000000001</c:v>
                </c:pt>
                <c:pt idx="14">
                  <c:v>1.024</c:v>
                </c:pt>
                <c:pt idx="15">
                  <c:v>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FA-4FFD-8590-1566A264C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4623"/>
        <c:axId val="263543721"/>
      </c:scatterChart>
      <c:valAx>
        <c:axId val="48204623"/>
        <c:scaling>
          <c:logBase val="10"/>
          <c:orientation val="maxMin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</a:t>
                </a:r>
                <a:r>
                  <a:rPr lang="es-CO" baseline="0"/>
                  <a:t> sg</a:t>
                </a: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63543721"/>
        <c:crosses val="autoZero"/>
        <c:crossBetween val="midCat"/>
      </c:valAx>
      <c:valAx>
        <c:axId val="263543721"/>
        <c:scaling>
          <c:orientation val="minMax"/>
          <c:max val="1.2"/>
          <c:min val="0.60000000000000009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Deformación 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820462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Deformación</a:t>
            </a:r>
            <a:r>
              <a:rPr lang="en-US" baseline="0"/>
              <a:t> vs Tiempo Consolidación 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Escalon4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'4'!$E$8:$E$23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  <c:pt idx="15">
                  <c:v>2880</c:v>
                </c:pt>
              </c:numCache>
            </c:numRef>
          </c:xVal>
          <c:yVal>
            <c:numRef>
              <c:f>'4'!$H$8:$H$23</c:f>
              <c:numCache>
                <c:formatCode>General</c:formatCode>
                <c:ptCount val="16"/>
                <c:pt idx="0">
                  <c:v>1.1599999999999999</c:v>
                </c:pt>
                <c:pt idx="1">
                  <c:v>1.1619999999999999</c:v>
                </c:pt>
                <c:pt idx="2">
                  <c:v>1.1660000000000001</c:v>
                </c:pt>
                <c:pt idx="3">
                  <c:v>1.1720000000000002</c:v>
                </c:pt>
                <c:pt idx="4">
                  <c:v>1.1900000000000002</c:v>
                </c:pt>
                <c:pt idx="5">
                  <c:v>1.194</c:v>
                </c:pt>
                <c:pt idx="6">
                  <c:v>1.204</c:v>
                </c:pt>
                <c:pt idx="7">
                  <c:v>1.2060000000000002</c:v>
                </c:pt>
                <c:pt idx="8">
                  <c:v>1.2300000000000002</c:v>
                </c:pt>
                <c:pt idx="9">
                  <c:v>1.236</c:v>
                </c:pt>
                <c:pt idx="10">
                  <c:v>1.242</c:v>
                </c:pt>
                <c:pt idx="11">
                  <c:v>1.2480000000000002</c:v>
                </c:pt>
                <c:pt idx="12">
                  <c:v>1.252</c:v>
                </c:pt>
                <c:pt idx="13">
                  <c:v>1.254</c:v>
                </c:pt>
                <c:pt idx="14">
                  <c:v>1.2560000000000002</c:v>
                </c:pt>
                <c:pt idx="15">
                  <c:v>1.258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BC-45AA-AB24-0BC52C08F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245534"/>
        <c:axId val="1391868538"/>
      </c:scatterChart>
      <c:valAx>
        <c:axId val="2049245534"/>
        <c:scaling>
          <c:logBase val="10"/>
          <c:orientation val="maxMin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 sg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91868538"/>
        <c:crosses val="autoZero"/>
        <c:crossBetween val="midCat"/>
      </c:valAx>
      <c:valAx>
        <c:axId val="13918685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Deformación mm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4924553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Deformación vs Tiempo Consolidación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Escalon8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'8'!$E$8:$E$23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  <c:pt idx="15">
                  <c:v>2880</c:v>
                </c:pt>
              </c:numCache>
            </c:numRef>
          </c:xVal>
          <c:yVal>
            <c:numRef>
              <c:f>'8'!$H$8:$H$23</c:f>
              <c:numCache>
                <c:formatCode>General</c:formatCode>
                <c:ptCount val="16"/>
                <c:pt idx="0">
                  <c:v>1.26</c:v>
                </c:pt>
                <c:pt idx="1">
                  <c:v>1.268</c:v>
                </c:pt>
                <c:pt idx="2">
                  <c:v>1.2720000000000002</c:v>
                </c:pt>
                <c:pt idx="3">
                  <c:v>1.276</c:v>
                </c:pt>
                <c:pt idx="4">
                  <c:v>1.278</c:v>
                </c:pt>
                <c:pt idx="5">
                  <c:v>1.2800000000000002</c:v>
                </c:pt>
                <c:pt idx="6">
                  <c:v>1.29</c:v>
                </c:pt>
                <c:pt idx="7">
                  <c:v>1.2960000000000003</c:v>
                </c:pt>
                <c:pt idx="8">
                  <c:v>1.298</c:v>
                </c:pt>
                <c:pt idx="9">
                  <c:v>1.3</c:v>
                </c:pt>
                <c:pt idx="10">
                  <c:v>1.302</c:v>
                </c:pt>
                <c:pt idx="11">
                  <c:v>1.306</c:v>
                </c:pt>
                <c:pt idx="12">
                  <c:v>1.3080000000000001</c:v>
                </c:pt>
                <c:pt idx="13">
                  <c:v>1.31</c:v>
                </c:pt>
                <c:pt idx="14">
                  <c:v>1.3120000000000001</c:v>
                </c:pt>
                <c:pt idx="15">
                  <c:v>1.3160000000000001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8C-4289-9D47-57F721168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681197"/>
        <c:axId val="144089954"/>
      </c:scatterChart>
      <c:valAx>
        <c:axId val="1180681197"/>
        <c:scaling>
          <c:logBase val="10"/>
          <c:orientation val="maxMin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Tiempo sg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44089954"/>
        <c:crosses val="autoZero"/>
        <c:crossBetween val="midCat"/>
      </c:valAx>
      <c:valAx>
        <c:axId val="14408995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Deformación 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18068119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Deformación vs Tiempo Consolidación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'16'!$E$9:$E$23</c:f>
              <c:numCache>
                <c:formatCode>General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</c:numCache>
            </c:numRef>
          </c:xVal>
          <c:yVal>
            <c:numRef>
              <c:f>'16'!$H$9:$H$23</c:f>
              <c:numCache>
                <c:formatCode>General</c:formatCode>
                <c:ptCount val="15"/>
                <c:pt idx="0">
                  <c:v>1.3180000000000001</c:v>
                </c:pt>
                <c:pt idx="1">
                  <c:v>1.32</c:v>
                </c:pt>
                <c:pt idx="2">
                  <c:v>1.32</c:v>
                </c:pt>
                <c:pt idx="3">
                  <c:v>1.3240000000000001</c:v>
                </c:pt>
                <c:pt idx="4">
                  <c:v>1.3260000000000001</c:v>
                </c:pt>
                <c:pt idx="5">
                  <c:v>1.3260000000000001</c:v>
                </c:pt>
                <c:pt idx="6">
                  <c:v>1.3280000000000001</c:v>
                </c:pt>
                <c:pt idx="7">
                  <c:v>1.33</c:v>
                </c:pt>
                <c:pt idx="8">
                  <c:v>1.33</c:v>
                </c:pt>
                <c:pt idx="9">
                  <c:v>1.3320000000000001</c:v>
                </c:pt>
                <c:pt idx="10">
                  <c:v>1.3360000000000001</c:v>
                </c:pt>
                <c:pt idx="11">
                  <c:v>1.3360000000000001</c:v>
                </c:pt>
                <c:pt idx="12">
                  <c:v>1.3380000000000001</c:v>
                </c:pt>
                <c:pt idx="13">
                  <c:v>1.3380000000000001</c:v>
                </c:pt>
                <c:pt idx="14">
                  <c:v>1.3380000000000001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BC-4EE2-A61E-FD2B5D261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442496"/>
        <c:axId val="1599453536"/>
      </c:scatterChart>
      <c:valAx>
        <c:axId val="1599442496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</a:t>
                </a:r>
                <a:r>
                  <a:rPr lang="es-CO" baseline="0"/>
                  <a:t> sg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9453536"/>
        <c:crosses val="autoZero"/>
        <c:crossBetween val="midCat"/>
      </c:valAx>
      <c:valAx>
        <c:axId val="15994535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944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Deformación vs Tiempo Consolidación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'descarga 8'!$C$6:$C$20</c:f>
              <c:numCache>
                <c:formatCode>General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</c:numCache>
            </c:numRef>
          </c:xVal>
          <c:yVal>
            <c:numRef>
              <c:f>'descarga 8'!$F$6:$F$20</c:f>
              <c:numCache>
                <c:formatCode>General</c:formatCode>
                <c:ptCount val="15"/>
                <c:pt idx="0">
                  <c:v>1.3380000000000001</c:v>
                </c:pt>
                <c:pt idx="1">
                  <c:v>1.3340000000000001</c:v>
                </c:pt>
                <c:pt idx="2">
                  <c:v>1.3320000000000001</c:v>
                </c:pt>
                <c:pt idx="3">
                  <c:v>1.33</c:v>
                </c:pt>
                <c:pt idx="4">
                  <c:v>1.3280000000000001</c:v>
                </c:pt>
                <c:pt idx="5">
                  <c:v>1.3280000000000001</c:v>
                </c:pt>
                <c:pt idx="6">
                  <c:v>1.3240000000000001</c:v>
                </c:pt>
                <c:pt idx="7">
                  <c:v>1.3240000000000001</c:v>
                </c:pt>
                <c:pt idx="8">
                  <c:v>1.3220000000000001</c:v>
                </c:pt>
                <c:pt idx="9">
                  <c:v>1.3160000000000001</c:v>
                </c:pt>
                <c:pt idx="10">
                  <c:v>1.3140000000000001</c:v>
                </c:pt>
                <c:pt idx="11">
                  <c:v>1.3140000000000001</c:v>
                </c:pt>
                <c:pt idx="12">
                  <c:v>1.3120000000000001</c:v>
                </c:pt>
                <c:pt idx="13">
                  <c:v>1.31</c:v>
                </c:pt>
                <c:pt idx="14">
                  <c:v>1.31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26-40E0-813F-A32934D57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458816"/>
        <c:axId val="1599467456"/>
      </c:scatterChart>
      <c:valAx>
        <c:axId val="15994588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sg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9467456"/>
        <c:crosses val="autoZero"/>
        <c:crossBetween val="midCat"/>
      </c:valAx>
      <c:valAx>
        <c:axId val="159946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Deformación mm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945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Deformación vs Tiempo Consolidación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'descarga 4'!$D$6:$D$20</c:f>
              <c:numCache>
                <c:formatCode>General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</c:numCache>
            </c:numRef>
          </c:xVal>
          <c:yVal>
            <c:numRef>
              <c:f>'descarga 4'!$G$6:$G$20</c:f>
              <c:numCache>
                <c:formatCode>General</c:formatCode>
                <c:ptCount val="15"/>
                <c:pt idx="0">
                  <c:v>1.3080000000000001</c:v>
                </c:pt>
                <c:pt idx="1">
                  <c:v>1.3080000000000001</c:v>
                </c:pt>
                <c:pt idx="2">
                  <c:v>1.306</c:v>
                </c:pt>
                <c:pt idx="3">
                  <c:v>1.306</c:v>
                </c:pt>
                <c:pt idx="4">
                  <c:v>1.304</c:v>
                </c:pt>
                <c:pt idx="5">
                  <c:v>1.304</c:v>
                </c:pt>
                <c:pt idx="6">
                  <c:v>1.304</c:v>
                </c:pt>
                <c:pt idx="7">
                  <c:v>1.304</c:v>
                </c:pt>
                <c:pt idx="8">
                  <c:v>1.302</c:v>
                </c:pt>
                <c:pt idx="9">
                  <c:v>1.302</c:v>
                </c:pt>
                <c:pt idx="10">
                  <c:v>1.302</c:v>
                </c:pt>
                <c:pt idx="11">
                  <c:v>1.302</c:v>
                </c:pt>
                <c:pt idx="12">
                  <c:v>1.302</c:v>
                </c:pt>
                <c:pt idx="13">
                  <c:v>1.302</c:v>
                </c:pt>
                <c:pt idx="14">
                  <c:v>1.302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C3-4096-9422-6B1DD28E3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446816"/>
        <c:axId val="1599461696"/>
      </c:scatterChart>
      <c:valAx>
        <c:axId val="15994468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sg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9461696"/>
        <c:crosses val="autoZero"/>
        <c:crossBetween val="midCat"/>
      </c:valAx>
      <c:valAx>
        <c:axId val="15994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Deformación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944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Deformación vs Tiempo Consolidación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'carga 8'!$E$6:$E$20</c:f>
              <c:numCache>
                <c:formatCode>General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</c:numCache>
            </c:numRef>
          </c:xVal>
          <c:yVal>
            <c:numRef>
              <c:f>'carga 8'!$H$6:$H$20</c:f>
              <c:numCache>
                <c:formatCode>General</c:formatCode>
                <c:ptCount val="15"/>
                <c:pt idx="0">
                  <c:v>1.3120000000000001</c:v>
                </c:pt>
                <c:pt idx="1">
                  <c:v>1.3120000000000001</c:v>
                </c:pt>
                <c:pt idx="2">
                  <c:v>1.3120000000000001</c:v>
                </c:pt>
                <c:pt idx="3">
                  <c:v>1.3140000000000001</c:v>
                </c:pt>
                <c:pt idx="4">
                  <c:v>1.3160000000000001</c:v>
                </c:pt>
                <c:pt idx="5">
                  <c:v>1.3180000000000001</c:v>
                </c:pt>
                <c:pt idx="6">
                  <c:v>1.3180000000000001</c:v>
                </c:pt>
                <c:pt idx="7">
                  <c:v>1.3180000000000001</c:v>
                </c:pt>
                <c:pt idx="8">
                  <c:v>1.3180000000000001</c:v>
                </c:pt>
                <c:pt idx="9">
                  <c:v>1.3180000000000001</c:v>
                </c:pt>
                <c:pt idx="10">
                  <c:v>1.32</c:v>
                </c:pt>
                <c:pt idx="11">
                  <c:v>1.32</c:v>
                </c:pt>
                <c:pt idx="12">
                  <c:v>1.32</c:v>
                </c:pt>
                <c:pt idx="13">
                  <c:v>1.32</c:v>
                </c:pt>
                <c:pt idx="14">
                  <c:v>1.32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0D-4DF1-903F-6FB03FFB6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470816"/>
        <c:axId val="1599428096"/>
      </c:scatterChart>
      <c:valAx>
        <c:axId val="1599470816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sg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9428096"/>
        <c:crosses val="autoZero"/>
        <c:crossBetween val="midCat"/>
      </c:valAx>
      <c:valAx>
        <c:axId val="15994280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Deformación</a:t>
                </a:r>
                <a:r>
                  <a:rPr lang="es-CO" baseline="0"/>
                  <a:t> mm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947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Deformación vs Tiempo Consolidación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'carga 16'!$E$8:$E$22</c:f>
              <c:numCache>
                <c:formatCode>General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</c:numCache>
            </c:numRef>
          </c:xVal>
          <c:yVal>
            <c:numRef>
              <c:f>'carga 16'!$H$8:$H$22</c:f>
              <c:numCache>
                <c:formatCode>General</c:formatCode>
                <c:ptCount val="15"/>
                <c:pt idx="0">
                  <c:v>1.3920000000000001</c:v>
                </c:pt>
                <c:pt idx="1">
                  <c:v>1.4020000000000001</c:v>
                </c:pt>
                <c:pt idx="2">
                  <c:v>1.4020000000000001</c:v>
                </c:pt>
                <c:pt idx="3">
                  <c:v>1.4039999999999999</c:v>
                </c:pt>
                <c:pt idx="4">
                  <c:v>1.4080000000000001</c:v>
                </c:pt>
                <c:pt idx="5">
                  <c:v>1.4119999999999999</c:v>
                </c:pt>
                <c:pt idx="6">
                  <c:v>1.42</c:v>
                </c:pt>
                <c:pt idx="7">
                  <c:v>1.4240000000000002</c:v>
                </c:pt>
                <c:pt idx="8">
                  <c:v>1.4240000000000002</c:v>
                </c:pt>
                <c:pt idx="9">
                  <c:v>1.4240000000000002</c:v>
                </c:pt>
                <c:pt idx="10">
                  <c:v>1.4279999999999999</c:v>
                </c:pt>
                <c:pt idx="11">
                  <c:v>1.4279999999999999</c:v>
                </c:pt>
                <c:pt idx="12">
                  <c:v>1.4300000000000002</c:v>
                </c:pt>
                <c:pt idx="13">
                  <c:v>1.4300000000000002</c:v>
                </c:pt>
                <c:pt idx="14">
                  <c:v>1.4400000000000002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D1-480D-B83B-5EBA30E51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805632"/>
        <c:axId val="1264806112"/>
      </c:scatterChart>
      <c:valAx>
        <c:axId val="12648056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sg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4806112"/>
        <c:crosses val="autoZero"/>
        <c:crossBetween val="midCat"/>
      </c:valAx>
      <c:valAx>
        <c:axId val="12648061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Deformación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480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Deformación vs Tiempo Consolidación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'32'!$F$10:$F$24</c:f>
              <c:numCache>
                <c:formatCode>General</c:formatCode>
                <c:ptCount val="1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30</c:v>
                </c:pt>
                <c:pt idx="10">
                  <c:v>60</c:v>
                </c:pt>
                <c:pt idx="11">
                  <c:v>120</c:v>
                </c:pt>
                <c:pt idx="12">
                  <c:v>240</c:v>
                </c:pt>
                <c:pt idx="13">
                  <c:v>480</c:v>
                </c:pt>
                <c:pt idx="14">
                  <c:v>1440</c:v>
                </c:pt>
              </c:numCache>
            </c:numRef>
          </c:xVal>
          <c:yVal>
            <c:numRef>
              <c:f>'32'!$I$10:$I$24</c:f>
              <c:numCache>
                <c:formatCode>General</c:formatCode>
                <c:ptCount val="15"/>
                <c:pt idx="0">
                  <c:v>1.502</c:v>
                </c:pt>
                <c:pt idx="1">
                  <c:v>1.52</c:v>
                </c:pt>
                <c:pt idx="2">
                  <c:v>1.56</c:v>
                </c:pt>
                <c:pt idx="3">
                  <c:v>1.58</c:v>
                </c:pt>
                <c:pt idx="4">
                  <c:v>1.6020000000000001</c:v>
                </c:pt>
                <c:pt idx="5">
                  <c:v>1.6079999999999999</c:v>
                </c:pt>
                <c:pt idx="6">
                  <c:v>1.6219999999999999</c:v>
                </c:pt>
                <c:pt idx="7">
                  <c:v>1.6420000000000003</c:v>
                </c:pt>
                <c:pt idx="8">
                  <c:v>1.6480000000000001</c:v>
                </c:pt>
                <c:pt idx="9">
                  <c:v>1.6520000000000001</c:v>
                </c:pt>
                <c:pt idx="10">
                  <c:v>1.6579999999999999</c:v>
                </c:pt>
                <c:pt idx="11">
                  <c:v>1.6640000000000001</c:v>
                </c:pt>
                <c:pt idx="12">
                  <c:v>1.6719999999999999</c:v>
                </c:pt>
                <c:pt idx="13">
                  <c:v>1.6800000000000002</c:v>
                </c:pt>
                <c:pt idx="14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DF-4B7D-8A65-D0CD6000A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795552"/>
        <c:axId val="1264796512"/>
      </c:scatterChart>
      <c:valAx>
        <c:axId val="126479555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sg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4796512"/>
        <c:crosses val="autoZero"/>
        <c:crossBetween val="midCat"/>
      </c:valAx>
      <c:valAx>
        <c:axId val="1264796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Deformación mm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479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Descarga Progresiva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'descarga progresiva'!$I$5:$I$11</c:f>
              <c:numCache>
                <c:formatCode>General</c:formatCode>
                <c:ptCount val="7"/>
                <c:pt idx="0">
                  <c:v>0</c:v>
                </c:pt>
                <c:pt idx="1">
                  <c:v>1200</c:v>
                </c:pt>
                <c:pt idx="2">
                  <c:v>2400</c:v>
                </c:pt>
                <c:pt idx="3">
                  <c:v>3600</c:v>
                </c:pt>
                <c:pt idx="4">
                  <c:v>4800</c:v>
                </c:pt>
                <c:pt idx="5">
                  <c:v>6000</c:v>
                </c:pt>
                <c:pt idx="6">
                  <c:v>7200</c:v>
                </c:pt>
              </c:numCache>
            </c:numRef>
          </c:xVal>
          <c:yVal>
            <c:numRef>
              <c:f>'descarga progresiva'!$H$5:$H$11</c:f>
              <c:numCache>
                <c:formatCode>General</c:formatCode>
                <c:ptCount val="7"/>
                <c:pt idx="0">
                  <c:v>1.69</c:v>
                </c:pt>
                <c:pt idx="1">
                  <c:v>1.67</c:v>
                </c:pt>
                <c:pt idx="2">
                  <c:v>1.6620000000000001</c:v>
                </c:pt>
                <c:pt idx="3">
                  <c:v>1.6340000000000001</c:v>
                </c:pt>
                <c:pt idx="4">
                  <c:v>1.6040000000000001</c:v>
                </c:pt>
                <c:pt idx="5">
                  <c:v>1.5960000000000001</c:v>
                </c:pt>
                <c:pt idx="6">
                  <c:v>1.526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4A-4500-BF6B-C598C0356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757151"/>
        <c:axId val="2048756671"/>
      </c:scatterChart>
      <c:valAx>
        <c:axId val="204875715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8756671"/>
        <c:crosses val="autoZero"/>
        <c:crossBetween val="midCat"/>
      </c:valAx>
      <c:valAx>
        <c:axId val="204875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875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1.xml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35</xdr:row>
      <xdr:rowOff>0</xdr:rowOff>
    </xdr:from>
    <xdr:to>
      <xdr:col>19</xdr:col>
      <xdr:colOff>1008184</xdr:colOff>
      <xdr:row>42</xdr:row>
      <xdr:rowOff>129886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F43D36-9B92-7EEA-CEA6-9EE842EEA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380" t="70030" r="7098" b="13429"/>
        <a:stretch/>
      </xdr:blipFill>
      <xdr:spPr bwMode="auto">
        <a:xfrm>
          <a:off x="22340455" y="7071591"/>
          <a:ext cx="7629349" cy="154420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16710</xdr:colOff>
      <xdr:row>45</xdr:row>
      <xdr:rowOff>17439</xdr:rowOff>
    </xdr:from>
    <xdr:to>
      <xdr:col>19</xdr:col>
      <xdr:colOff>1282914</xdr:colOff>
      <xdr:row>54</xdr:row>
      <xdr:rowOff>917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C755F2-C6E5-F20A-3DAD-1437A58FF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25263" y="9041123"/>
          <a:ext cx="7887369" cy="1783792"/>
        </a:xfrm>
        <a:prstGeom prst="rect">
          <a:avLst/>
        </a:prstGeom>
      </xdr:spPr>
    </xdr:pic>
    <xdr:clientData/>
  </xdr:twoCellAnchor>
  <xdr:twoCellAnchor>
    <xdr:from>
      <xdr:col>18</xdr:col>
      <xdr:colOff>14757</xdr:colOff>
      <xdr:row>70</xdr:row>
      <xdr:rowOff>63857</xdr:rowOff>
    </xdr:from>
    <xdr:to>
      <xdr:col>20</xdr:col>
      <xdr:colOff>764683</xdr:colOff>
      <xdr:row>87</xdr:row>
      <xdr:rowOff>147570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2704173-804F-49EB-0331-80055678A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43484</xdr:colOff>
      <xdr:row>89</xdr:row>
      <xdr:rowOff>181390</xdr:rowOff>
    </xdr:from>
    <xdr:to>
      <xdr:col>20</xdr:col>
      <xdr:colOff>724728</xdr:colOff>
      <xdr:row>113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CFBD92E-2050-9E6A-9984-D4194BD21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117</xdr:row>
      <xdr:rowOff>196849</xdr:rowOff>
    </xdr:from>
    <xdr:to>
      <xdr:col>19</xdr:col>
      <xdr:colOff>2251424</xdr:colOff>
      <xdr:row>151</xdr:row>
      <xdr:rowOff>20706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8CA52B9-795E-FCE0-4971-CB43A73C2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15543" y="24423479"/>
          <a:ext cx="8869982" cy="686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158</xdr:row>
      <xdr:rowOff>0</xdr:rowOff>
    </xdr:from>
    <xdr:to>
      <xdr:col>24</xdr:col>
      <xdr:colOff>358428</xdr:colOff>
      <xdr:row>161</xdr:row>
      <xdr:rowOff>200949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3910DBA-9803-9766-4E5F-1F4A55EA8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2482" t="43764" r="21979" b="46984"/>
        <a:stretch/>
      </xdr:blipFill>
      <xdr:spPr bwMode="auto">
        <a:xfrm>
          <a:off x="29469773" y="31923182"/>
          <a:ext cx="5885815" cy="8070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0</xdr:colOff>
      <xdr:row>172</xdr:row>
      <xdr:rowOff>0</xdr:rowOff>
    </xdr:from>
    <xdr:to>
      <xdr:col>22</xdr:col>
      <xdr:colOff>673850</xdr:colOff>
      <xdr:row>175</xdr:row>
      <xdr:rowOff>106333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D2D5D9E-1A0C-62C0-2A7E-77F74702F7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6852" t="32926" r="26684" b="59556"/>
        <a:stretch/>
      </xdr:blipFill>
      <xdr:spPr bwMode="auto">
        <a:xfrm>
          <a:off x="29469773" y="34751818"/>
          <a:ext cx="4758055" cy="71247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0</xdr:colOff>
      <xdr:row>179</xdr:row>
      <xdr:rowOff>0</xdr:rowOff>
    </xdr:from>
    <xdr:to>
      <xdr:col>22</xdr:col>
      <xdr:colOff>285865</xdr:colOff>
      <xdr:row>182</xdr:row>
      <xdr:rowOff>82203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3BB0B80-60B8-F754-69E4-203C05BE28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4493" t="38945" r="27306" b="52622"/>
        <a:stretch/>
      </xdr:blipFill>
      <xdr:spPr bwMode="auto">
        <a:xfrm>
          <a:off x="29469773" y="36166136"/>
          <a:ext cx="4370070" cy="6883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24</xdr:row>
      <xdr:rowOff>38100</xdr:rowOff>
    </xdr:from>
    <xdr:ext cx="4286250" cy="2876550"/>
    <xdr:graphicFrame macro="">
      <xdr:nvGraphicFramePr>
        <xdr:cNvPr id="1897584500" name="Chart 1">
          <a:extLst>
            <a:ext uri="{FF2B5EF4-FFF2-40B4-BE49-F238E27FC236}">
              <a16:creationId xmlns:a16="http://schemas.microsoft.com/office/drawing/2014/main" id="{00000000-0008-0000-0100-000074D71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25</xdr:row>
      <xdr:rowOff>9525</xdr:rowOff>
    </xdr:from>
    <xdr:ext cx="4286250" cy="2876550"/>
    <xdr:graphicFrame macro="">
      <xdr:nvGraphicFramePr>
        <xdr:cNvPr id="116796487" name="Chart 2">
          <a:extLst>
            <a:ext uri="{FF2B5EF4-FFF2-40B4-BE49-F238E27FC236}">
              <a16:creationId xmlns:a16="http://schemas.microsoft.com/office/drawing/2014/main" id="{00000000-0008-0000-0200-0000472CF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24</xdr:row>
      <xdr:rowOff>9525</xdr:rowOff>
    </xdr:from>
    <xdr:ext cx="4381500" cy="2857500"/>
    <xdr:graphicFrame macro="">
      <xdr:nvGraphicFramePr>
        <xdr:cNvPr id="1365176233" name="Chart 3">
          <a:extLst>
            <a:ext uri="{FF2B5EF4-FFF2-40B4-BE49-F238E27FC236}">
              <a16:creationId xmlns:a16="http://schemas.microsoft.com/office/drawing/2014/main" id="{00000000-0008-0000-0300-0000A9EF5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23</xdr:row>
      <xdr:rowOff>123825</xdr:rowOff>
    </xdr:from>
    <xdr:ext cx="4381500" cy="2838450"/>
    <xdr:graphicFrame macro="">
      <xdr:nvGraphicFramePr>
        <xdr:cNvPr id="162267421" name="Chart 4">
          <a:extLst>
            <a:ext uri="{FF2B5EF4-FFF2-40B4-BE49-F238E27FC236}">
              <a16:creationId xmlns:a16="http://schemas.microsoft.com/office/drawing/2014/main" id="{00000000-0008-0000-0400-00001D01A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24</xdr:row>
      <xdr:rowOff>61912</xdr:rowOff>
    </xdr:from>
    <xdr:to>
      <xdr:col>10</xdr:col>
      <xdr:colOff>114300</xdr:colOff>
      <xdr:row>38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DA1165-30E3-641D-15C0-A8C92B0EB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22</xdr:row>
      <xdr:rowOff>61912</xdr:rowOff>
    </xdr:from>
    <xdr:to>
      <xdr:col>7</xdr:col>
      <xdr:colOff>752475</xdr:colOff>
      <xdr:row>36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04B583-0D47-AE38-519C-F98B79E1E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22</xdr:row>
      <xdr:rowOff>42862</xdr:rowOff>
    </xdr:from>
    <xdr:to>
      <xdr:col>8</xdr:col>
      <xdr:colOff>695325</xdr:colOff>
      <xdr:row>36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858595-670E-6049-DC73-2BEB4AE42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22</xdr:row>
      <xdr:rowOff>33337</xdr:rowOff>
    </xdr:from>
    <xdr:to>
      <xdr:col>10</xdr:col>
      <xdr:colOff>9525</xdr:colOff>
      <xdr:row>36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E76588-F491-4A96-93BA-70D1E996E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24</xdr:row>
      <xdr:rowOff>61912</xdr:rowOff>
    </xdr:from>
    <xdr:to>
      <xdr:col>9</xdr:col>
      <xdr:colOff>742950</xdr:colOff>
      <xdr:row>38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0C6F12-7B03-F0E3-EAA6-234819848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701901</xdr:colOff>
      <xdr:row>25</xdr:row>
      <xdr:rowOff>130855</xdr:rowOff>
    </xdr:from>
    <xdr:to>
      <xdr:col>11</xdr:col>
      <xdr:colOff>273276</xdr:colOff>
      <xdr:row>39</xdr:row>
      <xdr:rowOff>16555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4F4977-F845-BD42-0616-DDAA75D88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13</xdr:row>
      <xdr:rowOff>90487</xdr:rowOff>
    </xdr:from>
    <xdr:to>
      <xdr:col>5</xdr:col>
      <xdr:colOff>1628775</xdr:colOff>
      <xdr:row>27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D3BF0A-6DA4-3B86-FEBF-A39C48D3F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R91" zoomScale="66" zoomScaleNormal="66" workbookViewId="0">
      <selection activeCell="S173" sqref="S173:S182"/>
    </sheetView>
  </sheetViews>
  <sheetFormatPr baseColWidth="10" defaultColWidth="14.42578125" defaultRowHeight="15" customHeight="1"/>
  <cols>
    <col min="1" max="1" width="10.7109375" customWidth="1"/>
    <col min="2" max="2" width="18.140625" customWidth="1"/>
    <col min="3" max="3" width="14.42578125" customWidth="1"/>
    <col min="4" max="4" width="13.85546875" customWidth="1"/>
    <col min="5" max="5" width="15" customWidth="1"/>
    <col min="6" max="6" width="13" customWidth="1"/>
    <col min="7" max="7" width="9.85546875" customWidth="1"/>
    <col min="8" max="8" width="21.85546875" customWidth="1"/>
    <col min="9" max="10" width="21.5703125" customWidth="1"/>
    <col min="11" max="11" width="28.140625" bestFit="1" customWidth="1"/>
    <col min="12" max="12" width="26.28515625" bestFit="1" customWidth="1"/>
    <col min="13" max="13" width="30.85546875" bestFit="1" customWidth="1"/>
    <col min="14" max="14" width="25.7109375" bestFit="1" customWidth="1"/>
    <col min="15" max="15" width="25.7109375" customWidth="1"/>
    <col min="16" max="16" width="16.28515625" bestFit="1" customWidth="1"/>
    <col min="17" max="17" width="26" bestFit="1" customWidth="1"/>
    <col min="18" max="18" width="10.7109375" customWidth="1"/>
    <col min="19" max="19" width="99.28515625" bestFit="1" customWidth="1"/>
    <col min="20" max="20" width="38.7109375" bestFit="1" customWidth="1"/>
    <col min="21" max="21" width="11.7109375" customWidth="1"/>
    <col min="22" max="32" width="10.7109375" customWidth="1"/>
  </cols>
  <sheetData>
    <row r="1" spans="1:20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5" t="s">
        <v>7</v>
      </c>
      <c r="I1" s="76"/>
      <c r="J1" s="32" t="s">
        <v>8</v>
      </c>
      <c r="K1" s="40" t="s">
        <v>85</v>
      </c>
      <c r="L1" s="40" t="s">
        <v>87</v>
      </c>
      <c r="M1" s="40" t="s">
        <v>91</v>
      </c>
      <c r="N1" s="40" t="s">
        <v>88</v>
      </c>
      <c r="O1" s="51" t="s">
        <v>106</v>
      </c>
      <c r="P1" s="51" t="s">
        <v>103</v>
      </c>
      <c r="Q1" s="51" t="s">
        <v>116</v>
      </c>
    </row>
    <row r="2" spans="1:20" ht="15.75">
      <c r="A2" s="2" t="s">
        <v>104</v>
      </c>
      <c r="B2" s="2"/>
      <c r="C2" s="2"/>
      <c r="D2" s="2"/>
      <c r="E2" s="2"/>
      <c r="F2" s="2"/>
      <c r="G2" s="2"/>
      <c r="H2" s="2" t="s">
        <v>9</v>
      </c>
      <c r="I2" s="2" t="s">
        <v>10</v>
      </c>
      <c r="J2" s="39" t="s">
        <v>11</v>
      </c>
      <c r="K2" s="41" t="s">
        <v>86</v>
      </c>
      <c r="L2" s="41" t="s">
        <v>89</v>
      </c>
      <c r="M2" s="41" t="s">
        <v>92</v>
      </c>
      <c r="N2" s="41" t="s">
        <v>90</v>
      </c>
      <c r="O2" s="52" t="s">
        <v>107</v>
      </c>
      <c r="P2" s="52" t="s">
        <v>105</v>
      </c>
      <c r="Q2" s="52" t="s">
        <v>116</v>
      </c>
    </row>
    <row r="3" spans="1:20" ht="15.75">
      <c r="A3" s="53">
        <v>1</v>
      </c>
      <c r="B3" s="3" t="s">
        <v>12</v>
      </c>
      <c r="C3" s="3" t="s">
        <v>13</v>
      </c>
      <c r="D3" s="3" t="s">
        <v>14</v>
      </c>
      <c r="E3" s="3">
        <v>0</v>
      </c>
      <c r="F3" s="3">
        <v>0</v>
      </c>
      <c r="G3" s="3">
        <v>0</v>
      </c>
      <c r="H3" s="4"/>
      <c r="I3" s="4">
        <v>1.6</v>
      </c>
      <c r="J3" s="42">
        <f>I3*S13</f>
        <v>0.32000000000000006</v>
      </c>
      <c r="K3" s="44">
        <f>(J3/($T$6*10)*100)</f>
        <v>1.4545454545454548</v>
      </c>
      <c r="L3" s="44">
        <f>($T$6*10)-J3</f>
        <v>21.68</v>
      </c>
      <c r="M3" s="44">
        <f>$T$12*(L3/10)</f>
        <v>44.28835110656982</v>
      </c>
      <c r="N3" s="44">
        <f>T32/T31</f>
        <v>2.0580126258023688</v>
      </c>
      <c r="O3" s="65">
        <f>A3*$T$28</f>
        <v>9.81</v>
      </c>
      <c r="P3" s="65">
        <f>O3/$T$12</f>
        <v>0.48021837500391956</v>
      </c>
      <c r="Q3" s="83">
        <f>LOG10(P3)</f>
        <v>-0.31856122618209565</v>
      </c>
    </row>
    <row r="4" spans="1:20" ht="15.75">
      <c r="A4" s="54">
        <v>1</v>
      </c>
      <c r="B4" s="3" t="s">
        <v>12</v>
      </c>
      <c r="C4" s="3" t="s">
        <v>15</v>
      </c>
      <c r="D4" s="3" t="s">
        <v>16</v>
      </c>
      <c r="E4" s="3">
        <v>6</v>
      </c>
      <c r="F4" s="3">
        <v>0.1</v>
      </c>
      <c r="G4" s="3">
        <v>0</v>
      </c>
      <c r="H4" s="4"/>
      <c r="I4" s="4">
        <v>2</v>
      </c>
      <c r="J4" s="42">
        <f>I4*S13</f>
        <v>0.4</v>
      </c>
      <c r="K4" s="44">
        <f t="shared" ref="K4:K67" si="0">(J4/($T$6*10)*100)</f>
        <v>1.8181818181818183</v>
      </c>
      <c r="L4" s="44">
        <f t="shared" ref="L4:L67" si="1">($T$6*10)-J4</f>
        <v>21.6</v>
      </c>
      <c r="M4" s="44">
        <f t="shared" ref="M4:M67" si="2">$T$12*(L4/10)</f>
        <v>44.124925456730082</v>
      </c>
      <c r="N4" s="44">
        <f>$N$3- (J4/($T$31))</f>
        <v>2.0024123962423257</v>
      </c>
      <c r="O4" s="65">
        <f t="shared" ref="O4:O67" si="3">A4*$T$28</f>
        <v>9.81</v>
      </c>
      <c r="P4" s="65">
        <f t="shared" ref="P4:P67" si="4">O4/$T$12</f>
        <v>0.48021837500391956</v>
      </c>
      <c r="Q4" s="83">
        <f t="shared" ref="Q4:Q67" si="5">LOG10(P4)</f>
        <v>-0.31856122618209565</v>
      </c>
      <c r="S4" s="77" t="s">
        <v>17</v>
      </c>
      <c r="T4" s="76"/>
    </row>
    <row r="5" spans="1:20" ht="15.75">
      <c r="A5" s="53">
        <v>1</v>
      </c>
      <c r="B5" s="3" t="s">
        <v>12</v>
      </c>
      <c r="C5" s="3" t="s">
        <v>18</v>
      </c>
      <c r="D5" s="3" t="s">
        <v>19</v>
      </c>
      <c r="E5" s="3">
        <v>15</v>
      </c>
      <c r="F5" s="3">
        <v>0.25</v>
      </c>
      <c r="G5" s="3">
        <v>0</v>
      </c>
      <c r="H5" s="4"/>
      <c r="I5" s="4">
        <v>2.2999999999999998</v>
      </c>
      <c r="J5" s="42">
        <f>I5*S13</f>
        <v>0.45999999999999996</v>
      </c>
      <c r="K5" s="44">
        <f t="shared" si="0"/>
        <v>2.0909090909090908</v>
      </c>
      <c r="L5" s="44">
        <f t="shared" si="1"/>
        <v>21.54</v>
      </c>
      <c r="M5" s="44">
        <f t="shared" si="2"/>
        <v>44.002356219350268</v>
      </c>
      <c r="N5" s="44">
        <f>$N$3-(J5/$T$31)</f>
        <v>1.9940723618083191</v>
      </c>
      <c r="O5" s="65">
        <f t="shared" si="3"/>
        <v>9.81</v>
      </c>
      <c r="P5" s="65">
        <f t="shared" si="4"/>
        <v>0.48021837500391956</v>
      </c>
      <c r="Q5" s="83">
        <f t="shared" si="5"/>
        <v>-0.31856122618209565</v>
      </c>
      <c r="S5" s="46" t="s">
        <v>20</v>
      </c>
      <c r="T5" s="70">
        <v>5.0999999999999996</v>
      </c>
    </row>
    <row r="6" spans="1:20" ht="15.75">
      <c r="A6" s="54">
        <v>1</v>
      </c>
      <c r="B6" s="3" t="s">
        <v>12</v>
      </c>
      <c r="C6" s="3" t="s">
        <v>21</v>
      </c>
      <c r="D6" s="3" t="s">
        <v>22</v>
      </c>
      <c r="E6" s="3">
        <v>30</v>
      </c>
      <c r="F6" s="3">
        <v>0.5</v>
      </c>
      <c r="G6" s="3">
        <v>0.01</v>
      </c>
      <c r="H6" s="4"/>
      <c r="I6" s="4">
        <v>2.8</v>
      </c>
      <c r="J6" s="42">
        <f>I6*S13</f>
        <v>0.55999999999999994</v>
      </c>
      <c r="K6" s="44">
        <f t="shared" si="0"/>
        <v>2.545454545454545</v>
      </c>
      <c r="L6" s="44">
        <f t="shared" si="1"/>
        <v>21.44</v>
      </c>
      <c r="M6" s="44">
        <f t="shared" si="2"/>
        <v>43.7980741570506</v>
      </c>
      <c r="N6" s="44">
        <f t="shared" ref="N6:N37" si="6">$N$3- (J6/($T$31))</f>
        <v>1.9801723044183084</v>
      </c>
      <c r="O6" s="65">
        <f t="shared" si="3"/>
        <v>9.81</v>
      </c>
      <c r="P6" s="65">
        <f t="shared" si="4"/>
        <v>0.48021837500391956</v>
      </c>
      <c r="Q6" s="83">
        <f t="shared" si="5"/>
        <v>-0.31856122618209565</v>
      </c>
      <c r="S6" s="47" t="s">
        <v>114</v>
      </c>
      <c r="T6" s="70">
        <v>2.2000000000000002</v>
      </c>
    </row>
    <row r="7" spans="1:20" ht="15.75">
      <c r="A7" s="53">
        <v>1</v>
      </c>
      <c r="B7" s="3" t="s">
        <v>12</v>
      </c>
      <c r="C7" s="3" t="s">
        <v>23</v>
      </c>
      <c r="D7" s="3" t="s">
        <v>24</v>
      </c>
      <c r="E7" s="3">
        <v>60</v>
      </c>
      <c r="F7" s="3">
        <v>1</v>
      </c>
      <c r="G7" s="3">
        <v>0.02</v>
      </c>
      <c r="H7" s="4"/>
      <c r="I7" s="4">
        <v>3.2</v>
      </c>
      <c r="J7" s="42">
        <f>I7*S13</f>
        <v>0.64000000000000012</v>
      </c>
      <c r="K7" s="44">
        <f t="shared" si="0"/>
        <v>2.9090909090909096</v>
      </c>
      <c r="L7" s="44">
        <f t="shared" si="1"/>
        <v>21.36</v>
      </c>
      <c r="M7" s="44">
        <f t="shared" si="2"/>
        <v>43.634648507210855</v>
      </c>
      <c r="N7" s="44">
        <f t="shared" ref="N7:N38" si="7">$N$3-(J7/$T$31)</f>
        <v>1.9690522585062999</v>
      </c>
      <c r="O7" s="65">
        <f t="shared" si="3"/>
        <v>9.81</v>
      </c>
      <c r="P7" s="65">
        <f t="shared" si="4"/>
        <v>0.48021837500391956</v>
      </c>
      <c r="Q7" s="83">
        <f t="shared" si="5"/>
        <v>-0.31856122618209565</v>
      </c>
      <c r="S7" s="46" t="s">
        <v>25</v>
      </c>
      <c r="T7" s="70">
        <v>180</v>
      </c>
    </row>
    <row r="8" spans="1:20" ht="15.75">
      <c r="A8" s="54">
        <v>1</v>
      </c>
      <c r="B8" s="3" t="s">
        <v>12</v>
      </c>
      <c r="C8" s="3" t="s">
        <v>26</v>
      </c>
      <c r="D8" s="3" t="s">
        <v>27</v>
      </c>
      <c r="E8" s="3">
        <v>120</v>
      </c>
      <c r="F8" s="3">
        <v>2</v>
      </c>
      <c r="G8" s="3">
        <v>0.03</v>
      </c>
      <c r="H8" s="4"/>
      <c r="I8" s="4">
        <v>3.3</v>
      </c>
      <c r="J8" s="42">
        <f>I8*S13</f>
        <v>0.66</v>
      </c>
      <c r="K8" s="44">
        <f t="shared" si="0"/>
        <v>3.0000000000000004</v>
      </c>
      <c r="L8" s="44">
        <f t="shared" si="1"/>
        <v>21.34</v>
      </c>
      <c r="M8" s="44">
        <f t="shared" si="2"/>
        <v>43.593792094750917</v>
      </c>
      <c r="N8" s="44">
        <f t="shared" ref="N8:N39" si="8">$N$3- (J8/($T$31))</f>
        <v>1.9662722470282976</v>
      </c>
      <c r="O8" s="65">
        <f t="shared" si="3"/>
        <v>9.81</v>
      </c>
      <c r="P8" s="65">
        <f t="shared" si="4"/>
        <v>0.48021837500391956</v>
      </c>
      <c r="Q8" s="83">
        <f t="shared" si="5"/>
        <v>-0.31856122618209565</v>
      </c>
      <c r="S8" s="46" t="s">
        <v>28</v>
      </c>
      <c r="T8" s="70">
        <v>221.33</v>
      </c>
    </row>
    <row r="9" spans="1:20" ht="15.75">
      <c r="A9" s="53">
        <v>1</v>
      </c>
      <c r="B9" s="3" t="s">
        <v>12</v>
      </c>
      <c r="C9" s="3" t="s">
        <v>29</v>
      </c>
      <c r="D9" s="3" t="s">
        <v>30</v>
      </c>
      <c r="E9" s="3">
        <v>240</v>
      </c>
      <c r="F9" s="3">
        <v>4</v>
      </c>
      <c r="G9" s="3">
        <v>7.0000000000000007E-2</v>
      </c>
      <c r="H9" s="4"/>
      <c r="I9" s="4">
        <v>3.4</v>
      </c>
      <c r="J9" s="42">
        <f>I9*S13</f>
        <v>0.68</v>
      </c>
      <c r="K9" s="44">
        <f t="shared" si="0"/>
        <v>3.0909090909090908</v>
      </c>
      <c r="L9" s="44">
        <f t="shared" si="1"/>
        <v>21.32</v>
      </c>
      <c r="M9" s="44">
        <f t="shared" si="2"/>
        <v>43.552935682290986</v>
      </c>
      <c r="N9" s="44">
        <f t="shared" ref="N9:N40" si="9">$N$3-(J9/$T$31)</f>
        <v>1.9634922355502955</v>
      </c>
      <c r="O9" s="65">
        <f t="shared" si="3"/>
        <v>9.81</v>
      </c>
      <c r="P9" s="65">
        <f t="shared" si="4"/>
        <v>0.48021837500391956</v>
      </c>
      <c r="Q9" s="83">
        <f t="shared" si="5"/>
        <v>-0.31856122618209565</v>
      </c>
      <c r="S9" s="46" t="s">
        <v>31</v>
      </c>
      <c r="T9" s="37">
        <v>219.7</v>
      </c>
    </row>
    <row r="10" spans="1:20" ht="15.75">
      <c r="A10" s="54">
        <v>1</v>
      </c>
      <c r="B10" s="3" t="s">
        <v>12</v>
      </c>
      <c r="C10" s="3" t="s">
        <v>32</v>
      </c>
      <c r="D10" s="3" t="s">
        <v>33</v>
      </c>
      <c r="E10" s="3">
        <v>480</v>
      </c>
      <c r="F10" s="3">
        <v>8</v>
      </c>
      <c r="G10" s="3">
        <v>0.13</v>
      </c>
      <c r="H10" s="4"/>
      <c r="I10" s="4">
        <v>3.5</v>
      </c>
      <c r="J10" s="42">
        <f>I10*S13</f>
        <v>0.70000000000000007</v>
      </c>
      <c r="K10" s="44">
        <f t="shared" si="0"/>
        <v>3.1818181818181821</v>
      </c>
      <c r="L10" s="44">
        <f t="shared" si="1"/>
        <v>21.3</v>
      </c>
      <c r="M10" s="44">
        <f t="shared" si="2"/>
        <v>43.512079269831048</v>
      </c>
      <c r="N10" s="44">
        <f t="shared" ref="N10:N41" si="10">$N$3- (J10/($T$31))</f>
        <v>1.9607122240722934</v>
      </c>
      <c r="O10" s="65">
        <f t="shared" si="3"/>
        <v>9.81</v>
      </c>
      <c r="P10" s="65">
        <f t="shared" si="4"/>
        <v>0.48021837500391956</v>
      </c>
      <c r="Q10" s="83">
        <f t="shared" si="5"/>
        <v>-0.31856122618209565</v>
      </c>
      <c r="S10" s="48" t="s">
        <v>34</v>
      </c>
      <c r="T10" s="71">
        <v>2.65</v>
      </c>
    </row>
    <row r="11" spans="1:20" ht="15.75">
      <c r="A11" s="53">
        <v>1</v>
      </c>
      <c r="B11" s="3" t="s">
        <v>12</v>
      </c>
      <c r="C11" s="3" t="s">
        <v>35</v>
      </c>
      <c r="D11" s="3" t="s">
        <v>36</v>
      </c>
      <c r="E11" s="3">
        <v>900</v>
      </c>
      <c r="F11" s="3">
        <v>15</v>
      </c>
      <c r="G11" s="3">
        <v>0.25</v>
      </c>
      <c r="H11" s="4"/>
      <c r="I11" s="4">
        <v>3.6</v>
      </c>
      <c r="J11" s="42">
        <f t="shared" ref="J11:J18" si="11">I11*$S$13</f>
        <v>0.72000000000000008</v>
      </c>
      <c r="K11" s="44">
        <f t="shared" si="0"/>
        <v>3.2727272727272729</v>
      </c>
      <c r="L11" s="44">
        <f t="shared" si="1"/>
        <v>21.28</v>
      </c>
      <c r="M11" s="44">
        <f t="shared" si="2"/>
        <v>43.471222857371117</v>
      </c>
      <c r="N11" s="44">
        <f t="shared" ref="N11:N42" si="12">$N$3-(J11/$T$31)</f>
        <v>1.9579322125942913</v>
      </c>
      <c r="O11" s="65">
        <f t="shared" si="3"/>
        <v>9.81</v>
      </c>
      <c r="P11" s="65">
        <f t="shared" si="4"/>
        <v>0.48021837500391956</v>
      </c>
      <c r="Q11" s="83">
        <f t="shared" si="5"/>
        <v>-0.31856122618209565</v>
      </c>
      <c r="S11" s="49" t="s">
        <v>82</v>
      </c>
      <c r="T11" s="38">
        <f>T9-T7</f>
        <v>39.699999999999989</v>
      </c>
    </row>
    <row r="12" spans="1:20" ht="15.75">
      <c r="A12" s="54">
        <v>1</v>
      </c>
      <c r="B12" s="3" t="s">
        <v>12</v>
      </c>
      <c r="C12" s="3" t="s">
        <v>37</v>
      </c>
      <c r="D12" s="3" t="s">
        <v>38</v>
      </c>
      <c r="E12" s="3">
        <v>1800</v>
      </c>
      <c r="F12" s="3">
        <v>30</v>
      </c>
      <c r="G12" s="3">
        <v>0.5</v>
      </c>
      <c r="H12" s="4"/>
      <c r="I12" s="4">
        <v>3.7</v>
      </c>
      <c r="J12" s="42">
        <f t="shared" si="11"/>
        <v>0.7400000000000001</v>
      </c>
      <c r="K12" s="44">
        <f t="shared" si="0"/>
        <v>3.3636363636363638</v>
      </c>
      <c r="L12" s="44">
        <f t="shared" si="1"/>
        <v>21.26</v>
      </c>
      <c r="M12" s="44">
        <f t="shared" si="2"/>
        <v>43.430366444911186</v>
      </c>
      <c r="N12" s="44">
        <f t="shared" ref="N12:N43" si="13">$N$3- (J12/($T$31))</f>
        <v>1.9551522011162892</v>
      </c>
      <c r="O12" s="65">
        <f t="shared" si="3"/>
        <v>9.81</v>
      </c>
      <c r="P12" s="65">
        <f t="shared" si="4"/>
        <v>0.48021837500391956</v>
      </c>
      <c r="Q12" s="83">
        <f t="shared" si="5"/>
        <v>-0.31856122618209565</v>
      </c>
      <c r="S12" s="49" t="s">
        <v>83</v>
      </c>
      <c r="T12" s="38">
        <f>PI() * (T5/2)^2</f>
        <v>20.428206229967628</v>
      </c>
    </row>
    <row r="13" spans="1:20" ht="15.75">
      <c r="A13" s="53">
        <v>1</v>
      </c>
      <c r="B13" s="3" t="s">
        <v>12</v>
      </c>
      <c r="C13" s="3" t="s">
        <v>39</v>
      </c>
      <c r="D13" s="3" t="s">
        <v>40</v>
      </c>
      <c r="E13" s="3">
        <v>3600</v>
      </c>
      <c r="F13" s="3">
        <v>60</v>
      </c>
      <c r="G13" s="3">
        <v>1</v>
      </c>
      <c r="H13" s="4"/>
      <c r="I13" s="4">
        <v>3.7</v>
      </c>
      <c r="J13" s="42">
        <f t="shared" si="11"/>
        <v>0.7400000000000001</v>
      </c>
      <c r="K13" s="44">
        <f t="shared" si="0"/>
        <v>3.3636363636363638</v>
      </c>
      <c r="L13" s="44">
        <f t="shared" si="1"/>
        <v>21.26</v>
      </c>
      <c r="M13" s="44">
        <f t="shared" si="2"/>
        <v>43.430366444911186</v>
      </c>
      <c r="N13" s="44">
        <f t="shared" ref="N13:N44" si="14">$N$3-(J13/$T$31)</f>
        <v>1.9551522011162892</v>
      </c>
      <c r="O13" s="65">
        <f t="shared" si="3"/>
        <v>9.81</v>
      </c>
      <c r="P13" s="65">
        <f t="shared" si="4"/>
        <v>0.48021837500391956</v>
      </c>
      <c r="Q13" s="83">
        <f t="shared" si="5"/>
        <v>-0.31856122618209565</v>
      </c>
      <c r="S13" s="50">
        <v>0.2</v>
      </c>
      <c r="T13" s="72" t="s">
        <v>41</v>
      </c>
    </row>
    <row r="14" spans="1:20" ht="15.75">
      <c r="A14" s="54">
        <v>1</v>
      </c>
      <c r="B14" s="3" t="s">
        <v>12</v>
      </c>
      <c r="C14" s="3" t="s">
        <v>42</v>
      </c>
      <c r="D14" s="3" t="s">
        <v>43</v>
      </c>
      <c r="E14" s="3">
        <v>7200</v>
      </c>
      <c r="F14" s="3">
        <v>120</v>
      </c>
      <c r="G14" s="3">
        <v>2</v>
      </c>
      <c r="H14" s="4"/>
      <c r="I14" s="4">
        <v>3.81</v>
      </c>
      <c r="J14" s="42">
        <f t="shared" si="11"/>
        <v>0.76200000000000001</v>
      </c>
      <c r="K14" s="44">
        <f t="shared" si="0"/>
        <v>3.4636363636363638</v>
      </c>
      <c r="L14" s="44">
        <f t="shared" si="1"/>
        <v>21.238</v>
      </c>
      <c r="M14" s="44">
        <f t="shared" si="2"/>
        <v>43.385424391205255</v>
      </c>
      <c r="N14" s="44">
        <f t="shared" ref="N14:N45" si="15">$N$3- (J14/($T$31))</f>
        <v>1.9520941884904868</v>
      </c>
      <c r="O14" s="65">
        <f t="shared" si="3"/>
        <v>9.81</v>
      </c>
      <c r="P14" s="65">
        <f t="shared" si="4"/>
        <v>0.48021837500391956</v>
      </c>
      <c r="Q14" s="83">
        <f t="shared" si="5"/>
        <v>-0.31856122618209565</v>
      </c>
      <c r="S14" s="66">
        <v>2E-3</v>
      </c>
      <c r="T14" s="73" t="s">
        <v>44</v>
      </c>
    </row>
    <row r="15" spans="1:20" ht="15.75">
      <c r="A15" s="53">
        <v>1</v>
      </c>
      <c r="B15" s="3" t="s">
        <v>12</v>
      </c>
      <c r="C15" s="3" t="s">
        <v>45</v>
      </c>
      <c r="D15" s="3" t="s">
        <v>46</v>
      </c>
      <c r="E15" s="3">
        <v>14400</v>
      </c>
      <c r="F15" s="3">
        <v>240</v>
      </c>
      <c r="G15" s="3">
        <v>4</v>
      </c>
      <c r="H15" s="4"/>
      <c r="I15" s="4">
        <v>3.82</v>
      </c>
      <c r="J15" s="42">
        <f t="shared" si="11"/>
        <v>0.76400000000000001</v>
      </c>
      <c r="K15" s="44">
        <f t="shared" si="0"/>
        <v>3.4727272727272727</v>
      </c>
      <c r="L15" s="44">
        <f t="shared" si="1"/>
        <v>21.236000000000001</v>
      </c>
      <c r="M15" s="44">
        <f t="shared" si="2"/>
        <v>43.381338749959262</v>
      </c>
      <c r="N15" s="44">
        <f t="shared" ref="N15:N46" si="16">$N$3-(J15/$T$31)</f>
        <v>1.9518161873426865</v>
      </c>
      <c r="O15" s="65">
        <f t="shared" si="3"/>
        <v>9.81</v>
      </c>
      <c r="P15" s="65">
        <f t="shared" si="4"/>
        <v>0.48021837500391956</v>
      </c>
      <c r="Q15" s="83">
        <f t="shared" si="5"/>
        <v>-0.31856122618209565</v>
      </c>
      <c r="S15" s="67" t="s">
        <v>84</v>
      </c>
      <c r="T15" s="43">
        <f>T12*T6</f>
        <v>44.942053705928785</v>
      </c>
    </row>
    <row r="16" spans="1:20" ht="15.75">
      <c r="A16" s="54">
        <v>1</v>
      </c>
      <c r="B16" s="3" t="s">
        <v>12</v>
      </c>
      <c r="C16" s="3" t="s">
        <v>47</v>
      </c>
      <c r="D16" s="3" t="s">
        <v>48</v>
      </c>
      <c r="E16" s="3">
        <v>28800</v>
      </c>
      <c r="F16" s="3">
        <v>480</v>
      </c>
      <c r="G16" s="3">
        <v>8</v>
      </c>
      <c r="H16" s="4"/>
      <c r="I16" s="4">
        <v>3.84</v>
      </c>
      <c r="J16" s="42">
        <f t="shared" si="11"/>
        <v>0.76800000000000002</v>
      </c>
      <c r="K16" s="44">
        <f t="shared" si="0"/>
        <v>3.4909090909090912</v>
      </c>
      <c r="L16" s="44">
        <f t="shared" si="1"/>
        <v>21.231999999999999</v>
      </c>
      <c r="M16" s="44">
        <f t="shared" si="2"/>
        <v>43.373167467467262</v>
      </c>
      <c r="N16" s="44">
        <f t="shared" ref="N16:N47" si="17">$N$3- (J16/($T$31))</f>
        <v>1.9512601850470861</v>
      </c>
      <c r="O16" s="65">
        <f t="shared" si="3"/>
        <v>9.81</v>
      </c>
      <c r="P16" s="65">
        <f t="shared" si="4"/>
        <v>0.48021837500391956</v>
      </c>
      <c r="Q16" s="83">
        <f t="shared" si="5"/>
        <v>-0.31856122618209565</v>
      </c>
      <c r="S16" s="67" t="s">
        <v>93</v>
      </c>
      <c r="T16" s="43">
        <f>((T18-T19)/T19)*100</f>
        <v>4.1057934508816842</v>
      </c>
    </row>
    <row r="17" spans="1:20" ht="15.75">
      <c r="A17" s="53">
        <v>1</v>
      </c>
      <c r="B17" s="3" t="s">
        <v>49</v>
      </c>
      <c r="C17" s="3" t="s">
        <v>13</v>
      </c>
      <c r="D17" s="3" t="s">
        <v>50</v>
      </c>
      <c r="E17" s="3">
        <v>86400</v>
      </c>
      <c r="F17" s="3">
        <v>1440</v>
      </c>
      <c r="G17" s="3">
        <v>24</v>
      </c>
      <c r="H17" s="4"/>
      <c r="I17" s="4">
        <v>3.85</v>
      </c>
      <c r="J17" s="42">
        <f t="shared" si="11"/>
        <v>0.77</v>
      </c>
      <c r="K17" s="44">
        <f t="shared" si="0"/>
        <v>3.5000000000000004</v>
      </c>
      <c r="L17" s="44">
        <f t="shared" si="1"/>
        <v>21.23</v>
      </c>
      <c r="M17" s="44">
        <f t="shared" si="2"/>
        <v>43.369081826221283</v>
      </c>
      <c r="N17" s="44">
        <f t="shared" ref="N17:N48" si="18">$N$3-(J17/$T$31)</f>
        <v>1.9509821838992858</v>
      </c>
      <c r="O17" s="65">
        <f t="shared" si="3"/>
        <v>9.81</v>
      </c>
      <c r="P17" s="65">
        <f t="shared" si="4"/>
        <v>0.48021837500391956</v>
      </c>
      <c r="Q17" s="83">
        <f t="shared" si="5"/>
        <v>-0.31856122618209565</v>
      </c>
      <c r="S17" s="67" t="s">
        <v>94</v>
      </c>
      <c r="T17" s="43">
        <f>T8-T7</f>
        <v>41.330000000000013</v>
      </c>
    </row>
    <row r="18" spans="1:20" ht="15.75">
      <c r="A18" s="54">
        <v>1</v>
      </c>
      <c r="B18" s="3" t="s">
        <v>51</v>
      </c>
      <c r="C18" s="3" t="s">
        <v>13</v>
      </c>
      <c r="D18" s="3" t="s">
        <v>52</v>
      </c>
      <c r="E18" s="3">
        <v>172800</v>
      </c>
      <c r="F18" s="3">
        <v>2880</v>
      </c>
      <c r="G18" s="3">
        <v>48</v>
      </c>
      <c r="H18" s="4"/>
      <c r="I18" s="4">
        <v>3.86</v>
      </c>
      <c r="J18" s="42">
        <f t="shared" si="11"/>
        <v>0.77200000000000002</v>
      </c>
      <c r="K18" s="44">
        <f t="shared" si="0"/>
        <v>3.5090909090909088</v>
      </c>
      <c r="L18" s="44">
        <f t="shared" si="1"/>
        <v>21.228000000000002</v>
      </c>
      <c r="M18" s="44">
        <f t="shared" si="2"/>
        <v>43.36499618497529</v>
      </c>
      <c r="N18" s="44">
        <f t="shared" ref="N18:N49" si="19">$N$3- (J18/($T$31))</f>
        <v>1.9507041827514857</v>
      </c>
      <c r="O18" s="65">
        <f t="shared" si="3"/>
        <v>9.81</v>
      </c>
      <c r="P18" s="65">
        <f t="shared" si="4"/>
        <v>0.48021837500391956</v>
      </c>
      <c r="Q18" s="83">
        <f t="shared" si="5"/>
        <v>-0.31856122618209565</v>
      </c>
      <c r="S18" s="67" t="s">
        <v>95</v>
      </c>
      <c r="T18" s="43">
        <f>T17*9.81</f>
        <v>405.44730000000015</v>
      </c>
    </row>
    <row r="19" spans="1:20" ht="15.75">
      <c r="A19" s="55">
        <v>2</v>
      </c>
      <c r="B19" s="5" t="s">
        <v>51</v>
      </c>
      <c r="C19" s="5" t="s">
        <v>13</v>
      </c>
      <c r="D19" s="5" t="s">
        <v>14</v>
      </c>
      <c r="E19" s="5">
        <v>0</v>
      </c>
      <c r="F19" s="5">
        <v>0</v>
      </c>
      <c r="G19" s="5">
        <v>0</v>
      </c>
      <c r="H19" s="4"/>
      <c r="I19" s="4">
        <f>387/100</f>
        <v>3.87</v>
      </c>
      <c r="J19" s="42">
        <f>(I19*0.2)</f>
        <v>0.77400000000000002</v>
      </c>
      <c r="K19" s="44">
        <f t="shared" si="0"/>
        <v>3.5181818181818181</v>
      </c>
      <c r="L19" s="44">
        <f t="shared" si="1"/>
        <v>21.225999999999999</v>
      </c>
      <c r="M19" s="44">
        <f t="shared" si="2"/>
        <v>43.360910543729283</v>
      </c>
      <c r="N19" s="44">
        <f t="shared" ref="N19:N50" si="20">$N$3-(J19/$T$31)</f>
        <v>1.9504261816036854</v>
      </c>
      <c r="O19" s="65">
        <f t="shared" si="3"/>
        <v>19.62</v>
      </c>
      <c r="P19" s="65">
        <f t="shared" si="4"/>
        <v>0.96043675000783912</v>
      </c>
      <c r="Q19" s="83">
        <f t="shared" si="5"/>
        <v>-1.7531230518114425E-2</v>
      </c>
      <c r="S19" s="67" t="s">
        <v>96</v>
      </c>
      <c r="T19" s="43">
        <f>T11*9.81</f>
        <v>389.45699999999988</v>
      </c>
    </row>
    <row r="20" spans="1:20" ht="15.75">
      <c r="A20" s="56">
        <v>2</v>
      </c>
      <c r="B20" s="5" t="s">
        <v>51</v>
      </c>
      <c r="C20" s="5" t="s">
        <v>15</v>
      </c>
      <c r="D20" s="5" t="s">
        <v>16</v>
      </c>
      <c r="E20" s="5">
        <v>6</v>
      </c>
      <c r="F20" s="5">
        <v>0.1</v>
      </c>
      <c r="G20" s="5">
        <v>0</v>
      </c>
      <c r="H20" s="4"/>
      <c r="I20" s="4">
        <f>3.88</f>
        <v>3.88</v>
      </c>
      <c r="J20" s="42">
        <f t="shared" ref="J20:J66" si="21">I20*0.2</f>
        <v>0.77600000000000002</v>
      </c>
      <c r="K20" s="44">
        <f t="shared" si="0"/>
        <v>3.5272727272727273</v>
      </c>
      <c r="L20" s="44">
        <f t="shared" si="1"/>
        <v>21.224</v>
      </c>
      <c r="M20" s="44">
        <f t="shared" si="2"/>
        <v>43.356824902483289</v>
      </c>
      <c r="N20" s="44">
        <f t="shared" ref="N20:N51" si="22">$N$3- (J20/($T$31))</f>
        <v>1.9501481804558851</v>
      </c>
      <c r="O20" s="65">
        <f t="shared" si="3"/>
        <v>19.62</v>
      </c>
      <c r="P20" s="65">
        <f t="shared" si="4"/>
        <v>0.96043675000783912</v>
      </c>
      <c r="Q20" s="83">
        <f t="shared" si="5"/>
        <v>-1.7531230518114425E-2</v>
      </c>
      <c r="S20" s="67" t="s">
        <v>109</v>
      </c>
      <c r="T20" s="43"/>
    </row>
    <row r="21" spans="1:20" ht="15.75" customHeight="1">
      <c r="A21" s="55">
        <v>2</v>
      </c>
      <c r="B21" s="5" t="s">
        <v>51</v>
      </c>
      <c r="C21" s="5" t="s">
        <v>18</v>
      </c>
      <c r="D21" s="5" t="s">
        <v>19</v>
      </c>
      <c r="E21" s="5">
        <v>15</v>
      </c>
      <c r="F21" s="5">
        <v>0.25</v>
      </c>
      <c r="G21" s="5">
        <v>0</v>
      </c>
      <c r="H21" s="4"/>
      <c r="I21" s="4">
        <f>389/100</f>
        <v>3.89</v>
      </c>
      <c r="J21" s="42">
        <f t="shared" si="21"/>
        <v>0.77800000000000002</v>
      </c>
      <c r="K21" s="44">
        <f t="shared" si="0"/>
        <v>3.5363636363636366</v>
      </c>
      <c r="L21" s="44">
        <f t="shared" si="1"/>
        <v>21.222000000000001</v>
      </c>
      <c r="M21" s="44">
        <f t="shared" si="2"/>
        <v>43.352739261237311</v>
      </c>
      <c r="N21" s="44">
        <f t="shared" ref="N21:N52" si="23">$N$3-(J21/$T$31)</f>
        <v>1.949870179308085</v>
      </c>
      <c r="O21" s="65">
        <f t="shared" si="3"/>
        <v>19.62</v>
      </c>
      <c r="P21" s="65">
        <f t="shared" si="4"/>
        <v>0.96043675000783912</v>
      </c>
      <c r="Q21" s="83">
        <f t="shared" si="5"/>
        <v>-1.7531230518114425E-2</v>
      </c>
      <c r="S21" s="67" t="s">
        <v>99</v>
      </c>
      <c r="T21" s="43">
        <f>T11/T15</f>
        <v>0.88335972049187284</v>
      </c>
    </row>
    <row r="22" spans="1:20" ht="15.75" customHeight="1">
      <c r="A22" s="56">
        <v>2</v>
      </c>
      <c r="B22" s="5" t="s">
        <v>51</v>
      </c>
      <c r="C22" s="5" t="s">
        <v>21</v>
      </c>
      <c r="D22" s="5" t="s">
        <v>22</v>
      </c>
      <c r="E22" s="5">
        <v>30</v>
      </c>
      <c r="F22" s="5">
        <v>0.5</v>
      </c>
      <c r="G22" s="5">
        <v>0.01</v>
      </c>
      <c r="H22" s="4"/>
      <c r="I22" s="4">
        <f>391/100</f>
        <v>3.91</v>
      </c>
      <c r="J22" s="42">
        <f t="shared" si="21"/>
        <v>0.78200000000000003</v>
      </c>
      <c r="K22" s="44">
        <f t="shared" si="0"/>
        <v>3.5545454545454547</v>
      </c>
      <c r="L22" s="44">
        <f t="shared" si="1"/>
        <v>21.218</v>
      </c>
      <c r="M22" s="44">
        <f t="shared" si="2"/>
        <v>43.34456797874531</v>
      </c>
      <c r="N22" s="44">
        <f t="shared" ref="N22:N53" si="24">$N$3- (J22/($T$31))</f>
        <v>1.9493141770124847</v>
      </c>
      <c r="O22" s="65">
        <f t="shared" si="3"/>
        <v>19.62</v>
      </c>
      <c r="P22" s="65">
        <f t="shared" si="4"/>
        <v>0.96043675000783912</v>
      </c>
      <c r="Q22" s="83">
        <f t="shared" si="5"/>
        <v>-1.7531230518114425E-2</v>
      </c>
      <c r="S22" s="67" t="s">
        <v>98</v>
      </c>
      <c r="T22" s="43">
        <f>T17/T15</f>
        <v>0.91962864604355476</v>
      </c>
    </row>
    <row r="23" spans="1:20" ht="15.75" customHeight="1">
      <c r="A23" s="55">
        <v>2</v>
      </c>
      <c r="B23" s="5" t="s">
        <v>51</v>
      </c>
      <c r="C23" s="5" t="s">
        <v>23</v>
      </c>
      <c r="D23" s="5" t="s">
        <v>24</v>
      </c>
      <c r="E23" s="5">
        <v>60</v>
      </c>
      <c r="F23" s="5">
        <v>1</v>
      </c>
      <c r="G23" s="5">
        <v>0.02</v>
      </c>
      <c r="H23" s="4"/>
      <c r="I23" s="4">
        <f>396/100</f>
        <v>3.96</v>
      </c>
      <c r="J23" s="42">
        <f t="shared" si="21"/>
        <v>0.79200000000000004</v>
      </c>
      <c r="K23" s="44">
        <f t="shared" si="0"/>
        <v>3.6000000000000005</v>
      </c>
      <c r="L23" s="44">
        <f t="shared" si="1"/>
        <v>21.207999999999998</v>
      </c>
      <c r="M23" s="44">
        <f t="shared" si="2"/>
        <v>43.324139772515345</v>
      </c>
      <c r="N23" s="44">
        <f t="shared" ref="N23:N54" si="25">$N$3-(J23/$T$31)</f>
        <v>1.9479241712734834</v>
      </c>
      <c r="O23" s="65">
        <f t="shared" si="3"/>
        <v>19.62</v>
      </c>
      <c r="P23" s="65">
        <f t="shared" si="4"/>
        <v>0.96043675000783912</v>
      </c>
      <c r="Q23" s="83">
        <f t="shared" si="5"/>
        <v>-1.7531230518114425E-2</v>
      </c>
      <c r="S23" s="67" t="s">
        <v>97</v>
      </c>
      <c r="T23" s="43">
        <f>((T10*T24)/T29)-1</f>
        <v>1.9999094366962504</v>
      </c>
    </row>
    <row r="24" spans="1:20" ht="15.75" customHeight="1">
      <c r="A24" s="56">
        <v>2</v>
      </c>
      <c r="B24" s="5" t="s">
        <v>51</v>
      </c>
      <c r="C24" s="5" t="s">
        <v>26</v>
      </c>
      <c r="D24" s="5" t="s">
        <v>27</v>
      </c>
      <c r="E24" s="5">
        <v>120</v>
      </c>
      <c r="F24" s="5">
        <v>2</v>
      </c>
      <c r="G24" s="5">
        <v>0.03</v>
      </c>
      <c r="H24" s="4"/>
      <c r="I24" s="4">
        <f>417/100</f>
        <v>4.17</v>
      </c>
      <c r="J24" s="42">
        <f t="shared" si="21"/>
        <v>0.83400000000000007</v>
      </c>
      <c r="K24" s="44">
        <f t="shared" si="0"/>
        <v>3.7909090909090915</v>
      </c>
      <c r="L24" s="44">
        <f t="shared" si="1"/>
        <v>21.166</v>
      </c>
      <c r="M24" s="44">
        <f t="shared" si="2"/>
        <v>43.238341306349483</v>
      </c>
      <c r="N24" s="44">
        <f t="shared" ref="N24:N55" si="26">$N$3- (J24/($T$31))</f>
        <v>1.9420861471696789</v>
      </c>
      <c r="O24" s="65">
        <f t="shared" si="3"/>
        <v>19.62</v>
      </c>
      <c r="P24" s="65">
        <f t="shared" si="4"/>
        <v>0.96043675000783912</v>
      </c>
      <c r="Q24" s="83">
        <f t="shared" si="5"/>
        <v>-1.7531230518114425E-2</v>
      </c>
      <c r="S24" s="67" t="s">
        <v>110</v>
      </c>
      <c r="T24" s="43">
        <v>1</v>
      </c>
    </row>
    <row r="25" spans="1:20" ht="15.75" customHeight="1">
      <c r="A25" s="55">
        <v>2</v>
      </c>
      <c r="B25" s="5" t="s">
        <v>51</v>
      </c>
      <c r="C25" s="5" t="s">
        <v>29</v>
      </c>
      <c r="D25" s="5" t="s">
        <v>30</v>
      </c>
      <c r="E25" s="5">
        <v>240</v>
      </c>
      <c r="F25" s="5">
        <v>4</v>
      </c>
      <c r="G25" s="5">
        <v>7.0000000000000007E-2</v>
      </c>
      <c r="H25" s="4"/>
      <c r="I25" s="4">
        <v>4.25</v>
      </c>
      <c r="J25" s="42">
        <f t="shared" si="21"/>
        <v>0.85000000000000009</v>
      </c>
      <c r="K25" s="44">
        <f t="shared" si="0"/>
        <v>3.8636363636363642</v>
      </c>
      <c r="L25" s="44">
        <f t="shared" si="1"/>
        <v>21.15</v>
      </c>
      <c r="M25" s="44">
        <f t="shared" si="2"/>
        <v>43.205656176381531</v>
      </c>
      <c r="N25" s="44">
        <f t="shared" ref="N25:N56" si="27">$N$3-(J25/$T$31)</f>
        <v>1.9398621379872774</v>
      </c>
      <c r="O25" s="65">
        <f t="shared" si="3"/>
        <v>19.62</v>
      </c>
      <c r="P25" s="65">
        <f t="shared" si="4"/>
        <v>0.96043675000783912</v>
      </c>
      <c r="Q25" s="83">
        <f t="shared" si="5"/>
        <v>-1.7531230518114425E-2</v>
      </c>
      <c r="S25" s="67" t="s">
        <v>100</v>
      </c>
      <c r="T25" s="43">
        <f>(T16*T10)/T23</f>
        <v>5.4404226737437957</v>
      </c>
    </row>
    <row r="26" spans="1:20" ht="15.75" customHeight="1">
      <c r="A26" s="56">
        <v>2</v>
      </c>
      <c r="B26" s="5" t="s">
        <v>51</v>
      </c>
      <c r="C26" s="5" t="s">
        <v>32</v>
      </c>
      <c r="D26" s="5" t="s">
        <v>33</v>
      </c>
      <c r="E26" s="5">
        <v>480</v>
      </c>
      <c r="F26" s="5">
        <v>8</v>
      </c>
      <c r="G26" s="5">
        <v>0.13</v>
      </c>
      <c r="H26" s="4"/>
      <c r="I26" s="4">
        <v>4.3099999999999996</v>
      </c>
      <c r="J26" s="42">
        <f t="shared" si="21"/>
        <v>0.86199999999999999</v>
      </c>
      <c r="K26" s="44">
        <f t="shared" si="0"/>
        <v>3.918181818181818</v>
      </c>
      <c r="L26" s="44">
        <f t="shared" si="1"/>
        <v>21.138000000000002</v>
      </c>
      <c r="M26" s="44">
        <f t="shared" si="2"/>
        <v>43.18114232890558</v>
      </c>
      <c r="N26" s="44">
        <f t="shared" ref="N26:N57" si="28">$N$3- (J26/($T$31))</f>
        <v>1.938194131100476</v>
      </c>
      <c r="O26" s="65">
        <f t="shared" si="3"/>
        <v>19.62</v>
      </c>
      <c r="P26" s="65">
        <f t="shared" si="4"/>
        <v>0.96043675000783912</v>
      </c>
      <c r="Q26" s="83">
        <f t="shared" si="5"/>
        <v>-1.7531230518114425E-2</v>
      </c>
      <c r="S26" s="68" t="s">
        <v>101</v>
      </c>
      <c r="T26" s="43">
        <f>T19/(T10*T12*T24)</f>
        <v>7.1942149010021135</v>
      </c>
    </row>
    <row r="27" spans="1:20" ht="15.75" customHeight="1">
      <c r="A27" s="55">
        <v>2</v>
      </c>
      <c r="B27" s="5" t="s">
        <v>51</v>
      </c>
      <c r="C27" s="5" t="s">
        <v>35</v>
      </c>
      <c r="D27" s="5" t="s">
        <v>36</v>
      </c>
      <c r="E27" s="5">
        <v>900</v>
      </c>
      <c r="F27" s="5">
        <v>15</v>
      </c>
      <c r="G27" s="5">
        <v>0.25</v>
      </c>
      <c r="H27" s="4"/>
      <c r="I27" s="4">
        <v>4.49</v>
      </c>
      <c r="J27" s="42">
        <f t="shared" si="21"/>
        <v>0.89800000000000013</v>
      </c>
      <c r="K27" s="44">
        <f t="shared" si="0"/>
        <v>4.081818181818182</v>
      </c>
      <c r="L27" s="44">
        <f t="shared" si="1"/>
        <v>21.102</v>
      </c>
      <c r="M27" s="44">
        <f t="shared" si="2"/>
        <v>43.10760078647769</v>
      </c>
      <c r="N27" s="44">
        <f t="shared" ref="N27:N58" si="29">$N$3-(J27/$T$31)</f>
        <v>1.9331901104400722</v>
      </c>
      <c r="O27" s="65">
        <f t="shared" si="3"/>
        <v>19.62</v>
      </c>
      <c r="P27" s="65">
        <f t="shared" si="4"/>
        <v>0.96043675000783912</v>
      </c>
      <c r="Q27" s="83">
        <f t="shared" si="5"/>
        <v>-1.7531230518114425E-2</v>
      </c>
      <c r="S27" s="68" t="s">
        <v>102</v>
      </c>
      <c r="T27" s="43">
        <f>T15/(1+T23)</f>
        <v>14.981136815724247</v>
      </c>
    </row>
    <row r="28" spans="1:20" ht="15.75" customHeight="1">
      <c r="A28" s="56">
        <v>2</v>
      </c>
      <c r="B28" s="5" t="s">
        <v>51</v>
      </c>
      <c r="C28" s="5" t="s">
        <v>37</v>
      </c>
      <c r="D28" s="5" t="s">
        <v>38</v>
      </c>
      <c r="E28" s="5">
        <v>1800</v>
      </c>
      <c r="F28" s="5">
        <v>30</v>
      </c>
      <c r="G28" s="5">
        <v>0.5</v>
      </c>
      <c r="H28" s="4"/>
      <c r="I28" s="4">
        <v>4.54</v>
      </c>
      <c r="J28" s="42">
        <f t="shared" si="21"/>
        <v>0.90800000000000003</v>
      </c>
      <c r="K28" s="44">
        <f t="shared" si="0"/>
        <v>4.127272727272727</v>
      </c>
      <c r="L28" s="44">
        <f t="shared" si="1"/>
        <v>21.091999999999999</v>
      </c>
      <c r="M28" s="44">
        <f t="shared" si="2"/>
        <v>43.087172580247724</v>
      </c>
      <c r="N28" s="44">
        <f t="shared" ref="N28:N59" si="30">$N$3- (J28/($T$31))</f>
        <v>1.9318001047010709</v>
      </c>
      <c r="O28" s="65">
        <f t="shared" si="3"/>
        <v>19.62</v>
      </c>
      <c r="P28" s="65">
        <f t="shared" si="4"/>
        <v>0.96043675000783912</v>
      </c>
      <c r="Q28" s="83">
        <f t="shared" si="5"/>
        <v>-1.7531230518114425E-2</v>
      </c>
      <c r="S28" s="69" t="s">
        <v>108</v>
      </c>
      <c r="T28" s="74">
        <v>9.81</v>
      </c>
    </row>
    <row r="29" spans="1:20" ht="15.75" customHeight="1">
      <c r="A29" s="55">
        <v>2</v>
      </c>
      <c r="B29" s="5" t="s">
        <v>51</v>
      </c>
      <c r="C29" s="5" t="s">
        <v>39</v>
      </c>
      <c r="D29" s="5" t="s">
        <v>40</v>
      </c>
      <c r="E29" s="5">
        <v>3600</v>
      </c>
      <c r="F29" s="5">
        <v>60</v>
      </c>
      <c r="G29" s="5">
        <v>1</v>
      </c>
      <c r="H29" s="4"/>
      <c r="I29" s="4">
        <v>4.6399999999999997</v>
      </c>
      <c r="J29" s="42">
        <f t="shared" si="21"/>
        <v>0.92799999999999994</v>
      </c>
      <c r="K29" s="44">
        <f t="shared" si="0"/>
        <v>4.2181818181818178</v>
      </c>
      <c r="L29" s="44">
        <f t="shared" si="1"/>
        <v>21.071999999999999</v>
      </c>
      <c r="M29" s="44">
        <f t="shared" si="2"/>
        <v>43.046316167787779</v>
      </c>
      <c r="N29" s="44">
        <f t="shared" ref="N29:N60" si="31">$N$3-(J29/$T$31)</f>
        <v>1.9290200932230688</v>
      </c>
      <c r="O29" s="65">
        <f t="shared" si="3"/>
        <v>19.62</v>
      </c>
      <c r="P29" s="65">
        <f t="shared" si="4"/>
        <v>0.96043675000783912</v>
      </c>
      <c r="Q29" s="83">
        <f t="shared" si="5"/>
        <v>-1.7531230518114425E-2</v>
      </c>
      <c r="R29" s="45"/>
      <c r="S29" s="69" t="s">
        <v>112</v>
      </c>
      <c r="T29" s="43">
        <v>0.88336000000000003</v>
      </c>
    </row>
    <row r="30" spans="1:20" ht="15.75" customHeight="1">
      <c r="A30" s="56">
        <v>2</v>
      </c>
      <c r="B30" s="5" t="s">
        <v>51</v>
      </c>
      <c r="C30" s="5" t="s">
        <v>42</v>
      </c>
      <c r="D30" s="5" t="s">
        <v>43</v>
      </c>
      <c r="E30" s="5">
        <v>7200</v>
      </c>
      <c r="F30" s="5">
        <v>120</v>
      </c>
      <c r="G30" s="5">
        <v>2</v>
      </c>
      <c r="H30" s="4"/>
      <c r="I30" s="4">
        <v>4.72</v>
      </c>
      <c r="J30" s="42">
        <f t="shared" si="21"/>
        <v>0.94399999999999995</v>
      </c>
      <c r="K30" s="44">
        <f t="shared" si="0"/>
        <v>4.2909090909090901</v>
      </c>
      <c r="L30" s="44">
        <f t="shared" si="1"/>
        <v>21.056000000000001</v>
      </c>
      <c r="M30" s="44">
        <f t="shared" si="2"/>
        <v>43.013631037819835</v>
      </c>
      <c r="N30" s="44">
        <f t="shared" ref="N30:N61" si="32">$N$3- (J30/($T$31))</f>
        <v>1.926796084040667</v>
      </c>
      <c r="O30" s="65">
        <f t="shared" si="3"/>
        <v>19.62</v>
      </c>
      <c r="P30" s="65">
        <f t="shared" si="4"/>
        <v>0.96043675000783912</v>
      </c>
      <c r="Q30" s="83">
        <f t="shared" si="5"/>
        <v>-1.7531230518114425E-2</v>
      </c>
      <c r="S30" s="69" t="s">
        <v>111</v>
      </c>
      <c r="T30" s="43">
        <f>T18/T15</f>
        <v>9.0215570176872735</v>
      </c>
    </row>
    <row r="31" spans="1:20" ht="15.75" customHeight="1">
      <c r="A31" s="55">
        <v>2</v>
      </c>
      <c r="B31" s="5" t="s">
        <v>51</v>
      </c>
      <c r="C31" s="5" t="s">
        <v>45</v>
      </c>
      <c r="D31" s="5" t="s">
        <v>46</v>
      </c>
      <c r="E31" s="5">
        <v>14400</v>
      </c>
      <c r="F31" s="5">
        <v>240</v>
      </c>
      <c r="G31" s="5">
        <v>4</v>
      </c>
      <c r="H31" s="4"/>
      <c r="I31" s="4">
        <v>4.88</v>
      </c>
      <c r="J31" s="42">
        <f t="shared" si="21"/>
        <v>0.97599999999999998</v>
      </c>
      <c r="K31" s="44">
        <f t="shared" si="0"/>
        <v>4.4363636363636365</v>
      </c>
      <c r="L31" s="44">
        <f t="shared" si="1"/>
        <v>21.024000000000001</v>
      </c>
      <c r="M31" s="44">
        <f t="shared" si="2"/>
        <v>42.948260777883945</v>
      </c>
      <c r="N31" s="44">
        <f t="shared" ref="N31:N62" si="33">$N$3-(J31/$T$31)</f>
        <v>1.9223480656758638</v>
      </c>
      <c r="O31" s="65">
        <f t="shared" si="3"/>
        <v>19.62</v>
      </c>
      <c r="P31" s="65">
        <f t="shared" si="4"/>
        <v>0.96043675000783912</v>
      </c>
      <c r="Q31" s="83">
        <f t="shared" si="5"/>
        <v>-1.7531230518114425E-2</v>
      </c>
      <c r="S31" s="69" t="s">
        <v>113</v>
      </c>
      <c r="T31" s="81">
        <f>T19/(T12*T10*T24)</f>
        <v>7.1942149010021135</v>
      </c>
    </row>
    <row r="32" spans="1:20" ht="15.75" customHeight="1">
      <c r="A32" s="56">
        <v>2</v>
      </c>
      <c r="B32" s="5" t="s">
        <v>51</v>
      </c>
      <c r="C32" s="5" t="s">
        <v>47</v>
      </c>
      <c r="D32" s="5" t="s">
        <v>48</v>
      </c>
      <c r="E32" s="5">
        <v>28800</v>
      </c>
      <c r="F32" s="5">
        <v>480</v>
      </c>
      <c r="G32" s="5">
        <v>8</v>
      </c>
      <c r="H32" s="4"/>
      <c r="I32" s="4">
        <v>4.91</v>
      </c>
      <c r="J32" s="42">
        <f t="shared" si="21"/>
        <v>0.9820000000000001</v>
      </c>
      <c r="K32" s="44">
        <f t="shared" si="0"/>
        <v>4.4636363636363638</v>
      </c>
      <c r="L32" s="44">
        <f t="shared" si="1"/>
        <v>21.018000000000001</v>
      </c>
      <c r="M32" s="44">
        <f t="shared" si="2"/>
        <v>42.936003854145959</v>
      </c>
      <c r="N32" s="44">
        <f t="shared" ref="N32:N63" si="34">$N$3- (J32/($T$31))</f>
        <v>1.9215140622324629</v>
      </c>
      <c r="O32" s="65">
        <f t="shared" si="3"/>
        <v>19.62</v>
      </c>
      <c r="P32" s="65">
        <f t="shared" si="4"/>
        <v>0.96043675000783912</v>
      </c>
      <c r="Q32" s="83">
        <f t="shared" si="5"/>
        <v>-1.7531230518114425E-2</v>
      </c>
      <c r="S32" s="69" t="s">
        <v>115</v>
      </c>
      <c r="T32" s="83">
        <f>22-T31</f>
        <v>14.805785098997887</v>
      </c>
    </row>
    <row r="33" spans="1:17" ht="15.75" customHeight="1">
      <c r="A33" s="55">
        <v>2</v>
      </c>
      <c r="B33" s="6">
        <v>45782</v>
      </c>
      <c r="C33" s="5" t="s">
        <v>13</v>
      </c>
      <c r="D33" s="5" t="s">
        <v>50</v>
      </c>
      <c r="E33" s="5">
        <v>86400</v>
      </c>
      <c r="F33" s="5">
        <v>1440</v>
      </c>
      <c r="G33" s="5">
        <v>24</v>
      </c>
      <c r="H33" s="4"/>
      <c r="I33" s="4">
        <v>5.12</v>
      </c>
      <c r="J33" s="42">
        <f t="shared" si="21"/>
        <v>1.024</v>
      </c>
      <c r="K33" s="44">
        <f t="shared" si="0"/>
        <v>4.6545454545454552</v>
      </c>
      <c r="L33" s="44">
        <f t="shared" si="1"/>
        <v>20.975999999999999</v>
      </c>
      <c r="M33" s="44">
        <f t="shared" si="2"/>
        <v>42.850205387980097</v>
      </c>
      <c r="N33" s="44">
        <f t="shared" ref="N33:N64" si="35">$N$3-(J33/$T$31)</f>
        <v>1.9156760381286586</v>
      </c>
      <c r="O33" s="65">
        <f t="shared" si="3"/>
        <v>19.62</v>
      </c>
      <c r="P33" s="65">
        <f t="shared" si="4"/>
        <v>0.96043675000783912</v>
      </c>
      <c r="Q33" s="83">
        <f t="shared" si="5"/>
        <v>-1.7531230518114425E-2</v>
      </c>
    </row>
    <row r="34" spans="1:17" ht="15.75" customHeight="1">
      <c r="A34" s="56">
        <v>2</v>
      </c>
      <c r="B34" s="6">
        <v>45783</v>
      </c>
      <c r="C34" s="5" t="s">
        <v>13</v>
      </c>
      <c r="D34" s="5" t="s">
        <v>52</v>
      </c>
      <c r="E34" s="5">
        <v>172800</v>
      </c>
      <c r="F34" s="5">
        <v>2880</v>
      </c>
      <c r="G34" s="5">
        <v>48</v>
      </c>
      <c r="H34" s="4"/>
      <c r="I34" s="4">
        <v>5.25</v>
      </c>
      <c r="J34" s="42">
        <f t="shared" si="21"/>
        <v>1.05</v>
      </c>
      <c r="K34" s="44">
        <f t="shared" si="0"/>
        <v>4.7727272727272734</v>
      </c>
      <c r="L34" s="44">
        <f t="shared" si="1"/>
        <v>20.95</v>
      </c>
      <c r="M34" s="44">
        <f t="shared" si="2"/>
        <v>42.79709205178218</v>
      </c>
      <c r="N34" s="44">
        <f t="shared" ref="N34:N65" si="36">$N$3- (J34/($T$31))</f>
        <v>1.9120620232072558</v>
      </c>
      <c r="O34" s="65">
        <f t="shared" si="3"/>
        <v>19.62</v>
      </c>
      <c r="P34" s="65">
        <f t="shared" si="4"/>
        <v>0.96043675000783912</v>
      </c>
      <c r="Q34" s="83">
        <f t="shared" si="5"/>
        <v>-1.7531230518114425E-2</v>
      </c>
    </row>
    <row r="35" spans="1:17" ht="15.75" customHeight="1">
      <c r="A35" s="57">
        <v>4</v>
      </c>
      <c r="B35" s="8">
        <v>45783</v>
      </c>
      <c r="C35" s="7" t="s">
        <v>13</v>
      </c>
      <c r="D35" s="7" t="s">
        <v>14</v>
      </c>
      <c r="E35" s="7">
        <v>0</v>
      </c>
      <c r="F35" s="7">
        <v>0</v>
      </c>
      <c r="G35" s="7">
        <v>0</v>
      </c>
      <c r="H35" s="4"/>
      <c r="I35" s="9">
        <v>5.8</v>
      </c>
      <c r="J35" s="42">
        <f t="shared" si="21"/>
        <v>1.1599999999999999</v>
      </c>
      <c r="K35" s="44">
        <f t="shared" si="0"/>
        <v>5.2727272727272725</v>
      </c>
      <c r="L35" s="44">
        <f t="shared" si="1"/>
        <v>20.84</v>
      </c>
      <c r="M35" s="44">
        <f t="shared" si="2"/>
        <v>42.572381783252538</v>
      </c>
      <c r="N35" s="44">
        <f t="shared" ref="N35:N66" si="37">$N$3-(J35/$T$31)</f>
        <v>1.8967719600782438</v>
      </c>
      <c r="O35" s="65">
        <f t="shared" si="3"/>
        <v>39.24</v>
      </c>
      <c r="P35" s="65">
        <f t="shared" si="4"/>
        <v>1.9208735000156782</v>
      </c>
      <c r="Q35" s="83">
        <f t="shared" si="5"/>
        <v>0.28349876514586675</v>
      </c>
    </row>
    <row r="36" spans="1:17" ht="15.75" customHeight="1">
      <c r="A36" s="58">
        <v>4</v>
      </c>
      <c r="B36" s="8">
        <v>45783</v>
      </c>
      <c r="C36" s="7" t="s">
        <v>15</v>
      </c>
      <c r="D36" s="7" t="s">
        <v>16</v>
      </c>
      <c r="E36" s="7">
        <v>6</v>
      </c>
      <c r="F36" s="7">
        <v>0.1</v>
      </c>
      <c r="G36" s="7">
        <v>0</v>
      </c>
      <c r="H36" s="4"/>
      <c r="I36" s="9">
        <v>5.81</v>
      </c>
      <c r="J36" s="42">
        <f t="shared" si="21"/>
        <v>1.1619999999999999</v>
      </c>
      <c r="K36" s="44">
        <f t="shared" si="0"/>
        <v>5.2818181818181813</v>
      </c>
      <c r="L36" s="44">
        <f t="shared" si="1"/>
        <v>20.838000000000001</v>
      </c>
      <c r="M36" s="44">
        <f t="shared" si="2"/>
        <v>42.568296142006545</v>
      </c>
      <c r="N36" s="44">
        <f t="shared" ref="N36:N67" si="38">$N$3- (J36/($T$31))</f>
        <v>1.8964939589304437</v>
      </c>
      <c r="O36" s="65">
        <f t="shared" si="3"/>
        <v>39.24</v>
      </c>
      <c r="P36" s="65">
        <f t="shared" si="4"/>
        <v>1.9208735000156782</v>
      </c>
      <c r="Q36" s="83">
        <f t="shared" si="5"/>
        <v>0.28349876514586675</v>
      </c>
    </row>
    <row r="37" spans="1:17" ht="15.75" customHeight="1">
      <c r="A37" s="57">
        <v>4</v>
      </c>
      <c r="B37" s="8">
        <v>45783</v>
      </c>
      <c r="C37" s="7" t="s">
        <v>18</v>
      </c>
      <c r="D37" s="7" t="s">
        <v>19</v>
      </c>
      <c r="E37" s="7">
        <v>15</v>
      </c>
      <c r="F37" s="7">
        <v>0.25</v>
      </c>
      <c r="G37" s="7">
        <v>0</v>
      </c>
      <c r="H37" s="4"/>
      <c r="I37" s="9">
        <v>5.83</v>
      </c>
      <c r="J37" s="42">
        <f t="shared" si="21"/>
        <v>1.1660000000000001</v>
      </c>
      <c r="K37" s="44">
        <f t="shared" si="0"/>
        <v>5.3000000000000007</v>
      </c>
      <c r="L37" s="44">
        <f t="shared" si="1"/>
        <v>20.834</v>
      </c>
      <c r="M37" s="44">
        <f t="shared" si="2"/>
        <v>42.560124859514559</v>
      </c>
      <c r="N37" s="44">
        <f t="shared" ref="N37:N68" si="39">$N$3-(J37/$T$31)</f>
        <v>1.8959379566348433</v>
      </c>
      <c r="O37" s="65">
        <f t="shared" si="3"/>
        <v>39.24</v>
      </c>
      <c r="P37" s="65">
        <f t="shared" si="4"/>
        <v>1.9208735000156782</v>
      </c>
      <c r="Q37" s="83">
        <f t="shared" si="5"/>
        <v>0.28349876514586675</v>
      </c>
    </row>
    <row r="38" spans="1:17" ht="15.75" customHeight="1">
      <c r="A38" s="58">
        <v>4</v>
      </c>
      <c r="B38" s="8">
        <v>45783</v>
      </c>
      <c r="C38" s="7" t="s">
        <v>21</v>
      </c>
      <c r="D38" s="7" t="s">
        <v>22</v>
      </c>
      <c r="E38" s="7">
        <v>30</v>
      </c>
      <c r="F38" s="7">
        <v>0.5</v>
      </c>
      <c r="G38" s="7">
        <v>0.01</v>
      </c>
      <c r="H38" s="4"/>
      <c r="I38" s="9">
        <v>5.86</v>
      </c>
      <c r="J38" s="42">
        <f t="shared" si="21"/>
        <v>1.1720000000000002</v>
      </c>
      <c r="K38" s="44">
        <f t="shared" si="0"/>
        <v>5.327272727272728</v>
      </c>
      <c r="L38" s="44">
        <f t="shared" si="1"/>
        <v>20.827999999999999</v>
      </c>
      <c r="M38" s="44">
        <f t="shared" si="2"/>
        <v>42.547867935776573</v>
      </c>
      <c r="N38" s="44">
        <f t="shared" ref="N38:N69" si="40">$N$3- (J38/($T$31))</f>
        <v>1.8951039531914426</v>
      </c>
      <c r="O38" s="65">
        <f t="shared" si="3"/>
        <v>39.24</v>
      </c>
      <c r="P38" s="65">
        <f t="shared" si="4"/>
        <v>1.9208735000156782</v>
      </c>
      <c r="Q38" s="83">
        <f t="shared" si="5"/>
        <v>0.28349876514586675</v>
      </c>
    </row>
    <row r="39" spans="1:17" ht="15.75" customHeight="1">
      <c r="A39" s="57">
        <v>4</v>
      </c>
      <c r="B39" s="8">
        <v>45783</v>
      </c>
      <c r="C39" s="7" t="s">
        <v>23</v>
      </c>
      <c r="D39" s="7" t="s">
        <v>24</v>
      </c>
      <c r="E39" s="7">
        <v>60</v>
      </c>
      <c r="F39" s="7">
        <v>1</v>
      </c>
      <c r="G39" s="7">
        <v>0.02</v>
      </c>
      <c r="H39" s="4"/>
      <c r="I39" s="9">
        <v>5.95</v>
      </c>
      <c r="J39" s="42">
        <f t="shared" si="21"/>
        <v>1.1900000000000002</v>
      </c>
      <c r="K39" s="44">
        <f t="shared" si="0"/>
        <v>5.4090909090909101</v>
      </c>
      <c r="L39" s="44">
        <f t="shared" si="1"/>
        <v>20.81</v>
      </c>
      <c r="M39" s="44">
        <f t="shared" si="2"/>
        <v>42.511097164562635</v>
      </c>
      <c r="N39" s="44">
        <f t="shared" ref="N39:N70" si="41">$N$3-(J39/$T$31)</f>
        <v>1.8926019428612406</v>
      </c>
      <c r="O39" s="65">
        <f t="shared" si="3"/>
        <v>39.24</v>
      </c>
      <c r="P39" s="65">
        <f t="shared" si="4"/>
        <v>1.9208735000156782</v>
      </c>
      <c r="Q39" s="83">
        <f t="shared" si="5"/>
        <v>0.28349876514586675</v>
      </c>
    </row>
    <row r="40" spans="1:17" ht="15.75" customHeight="1">
      <c r="A40" s="58">
        <v>4</v>
      </c>
      <c r="B40" s="8">
        <v>45783</v>
      </c>
      <c r="C40" s="7" t="s">
        <v>26</v>
      </c>
      <c r="D40" s="7" t="s">
        <v>27</v>
      </c>
      <c r="E40" s="7">
        <v>120</v>
      </c>
      <c r="F40" s="7">
        <v>2</v>
      </c>
      <c r="G40" s="7">
        <v>0.03</v>
      </c>
      <c r="H40" s="4"/>
      <c r="I40" s="9">
        <v>5.97</v>
      </c>
      <c r="J40" s="42">
        <f t="shared" si="21"/>
        <v>1.194</v>
      </c>
      <c r="K40" s="44">
        <f t="shared" si="0"/>
        <v>5.4272727272727268</v>
      </c>
      <c r="L40" s="44">
        <f t="shared" si="1"/>
        <v>20.806000000000001</v>
      </c>
      <c r="M40" s="44">
        <f t="shared" si="2"/>
        <v>42.502925882070649</v>
      </c>
      <c r="N40" s="44">
        <f t="shared" ref="N40:N71" si="42">$N$3- (J40/($T$31))</f>
        <v>1.8920459405656402</v>
      </c>
      <c r="O40" s="65">
        <f t="shared" si="3"/>
        <v>39.24</v>
      </c>
      <c r="P40" s="65">
        <f t="shared" si="4"/>
        <v>1.9208735000156782</v>
      </c>
      <c r="Q40" s="83">
        <f t="shared" si="5"/>
        <v>0.28349876514586675</v>
      </c>
    </row>
    <row r="41" spans="1:17" ht="15.75" customHeight="1">
      <c r="A41" s="57">
        <v>4</v>
      </c>
      <c r="B41" s="8">
        <v>45783</v>
      </c>
      <c r="C41" s="7" t="s">
        <v>29</v>
      </c>
      <c r="D41" s="7" t="s">
        <v>30</v>
      </c>
      <c r="E41" s="7">
        <v>240</v>
      </c>
      <c r="F41" s="7">
        <v>4</v>
      </c>
      <c r="G41" s="7">
        <v>7.0000000000000007E-2</v>
      </c>
      <c r="H41" s="4"/>
      <c r="I41" s="9">
        <v>6.02</v>
      </c>
      <c r="J41" s="42">
        <f t="shared" si="21"/>
        <v>1.204</v>
      </c>
      <c r="K41" s="44">
        <f t="shared" si="0"/>
        <v>5.4727272727272727</v>
      </c>
      <c r="L41" s="44">
        <f t="shared" si="1"/>
        <v>20.795999999999999</v>
      </c>
      <c r="M41" s="44">
        <f t="shared" si="2"/>
        <v>42.482497675840683</v>
      </c>
      <c r="N41" s="44">
        <f t="shared" ref="N41:N72" si="43">$N$3-(J41/$T$31)</f>
        <v>1.8906559348266392</v>
      </c>
      <c r="O41" s="65">
        <f t="shared" si="3"/>
        <v>39.24</v>
      </c>
      <c r="P41" s="65">
        <f t="shared" si="4"/>
        <v>1.9208735000156782</v>
      </c>
      <c r="Q41" s="83">
        <f t="shared" si="5"/>
        <v>0.28349876514586675</v>
      </c>
    </row>
    <row r="42" spans="1:17" ht="15.75" customHeight="1">
      <c r="A42" s="58">
        <v>4</v>
      </c>
      <c r="B42" s="8">
        <v>45783</v>
      </c>
      <c r="C42" s="7" t="s">
        <v>32</v>
      </c>
      <c r="D42" s="7" t="s">
        <v>33</v>
      </c>
      <c r="E42" s="7">
        <v>480</v>
      </c>
      <c r="F42" s="7">
        <v>8</v>
      </c>
      <c r="G42" s="7">
        <v>0.13</v>
      </c>
      <c r="H42" s="4"/>
      <c r="I42" s="9">
        <v>6.03</v>
      </c>
      <c r="J42" s="42">
        <f t="shared" si="21"/>
        <v>1.2060000000000002</v>
      </c>
      <c r="K42" s="44">
        <f t="shared" si="0"/>
        <v>5.4818181818181833</v>
      </c>
      <c r="L42" s="44">
        <f t="shared" si="1"/>
        <v>20.794</v>
      </c>
      <c r="M42" s="44">
        <f t="shared" si="2"/>
        <v>42.47841203459469</v>
      </c>
      <c r="N42" s="44">
        <f t="shared" ref="N42:N73" si="44">$N$3- (J42/($T$31))</f>
        <v>1.8903779336788389</v>
      </c>
      <c r="O42" s="65">
        <f t="shared" si="3"/>
        <v>39.24</v>
      </c>
      <c r="P42" s="65">
        <f t="shared" si="4"/>
        <v>1.9208735000156782</v>
      </c>
      <c r="Q42" s="83">
        <f t="shared" si="5"/>
        <v>0.28349876514586675</v>
      </c>
    </row>
    <row r="43" spans="1:17" ht="15.75" customHeight="1">
      <c r="A43" s="57">
        <v>4</v>
      </c>
      <c r="B43" s="8">
        <v>45783</v>
      </c>
      <c r="C43" s="7" t="s">
        <v>35</v>
      </c>
      <c r="D43" s="7" t="s">
        <v>36</v>
      </c>
      <c r="E43" s="7">
        <v>900</v>
      </c>
      <c r="F43" s="7">
        <v>15</v>
      </c>
      <c r="G43" s="7">
        <v>0.25</v>
      </c>
      <c r="H43" s="4"/>
      <c r="I43" s="9">
        <v>6.15</v>
      </c>
      <c r="J43" s="42">
        <f t="shared" si="21"/>
        <v>1.2300000000000002</v>
      </c>
      <c r="K43" s="44">
        <f t="shared" si="0"/>
        <v>5.5909090909090917</v>
      </c>
      <c r="L43" s="44">
        <f t="shared" si="1"/>
        <v>20.77</v>
      </c>
      <c r="M43" s="44">
        <f t="shared" si="2"/>
        <v>42.429384339642766</v>
      </c>
      <c r="N43" s="44">
        <f t="shared" ref="N43:N74" si="45">$N$3-(J43/$T$31)</f>
        <v>1.8870419199052364</v>
      </c>
      <c r="O43" s="65">
        <f t="shared" si="3"/>
        <v>39.24</v>
      </c>
      <c r="P43" s="65">
        <f t="shared" si="4"/>
        <v>1.9208735000156782</v>
      </c>
      <c r="Q43" s="83">
        <f t="shared" si="5"/>
        <v>0.28349876514586675</v>
      </c>
    </row>
    <row r="44" spans="1:17" ht="15.75" customHeight="1">
      <c r="A44" s="58">
        <v>4</v>
      </c>
      <c r="B44" s="8">
        <v>45783</v>
      </c>
      <c r="C44" s="7" t="s">
        <v>37</v>
      </c>
      <c r="D44" s="7" t="s">
        <v>38</v>
      </c>
      <c r="E44" s="7">
        <v>1800</v>
      </c>
      <c r="F44" s="7">
        <v>30</v>
      </c>
      <c r="G44" s="7">
        <v>0.5</v>
      </c>
      <c r="H44" s="4"/>
      <c r="I44" s="9">
        <v>6.18</v>
      </c>
      <c r="J44" s="42">
        <f t="shared" si="21"/>
        <v>1.236</v>
      </c>
      <c r="K44" s="44">
        <f t="shared" si="0"/>
        <v>5.6181818181818182</v>
      </c>
      <c r="L44" s="44">
        <f t="shared" si="1"/>
        <v>20.763999999999999</v>
      </c>
      <c r="M44" s="44">
        <f t="shared" si="2"/>
        <v>42.417127415904787</v>
      </c>
      <c r="N44" s="44">
        <f t="shared" ref="N44:N75" si="46">$N$3- (J44/($T$31))</f>
        <v>1.8862079164618357</v>
      </c>
      <c r="O44" s="65">
        <f t="shared" si="3"/>
        <v>39.24</v>
      </c>
      <c r="P44" s="65">
        <f t="shared" si="4"/>
        <v>1.9208735000156782</v>
      </c>
      <c r="Q44" s="83">
        <f t="shared" si="5"/>
        <v>0.28349876514586675</v>
      </c>
    </row>
    <row r="45" spans="1:17" ht="15.75" customHeight="1">
      <c r="A45" s="57">
        <v>4</v>
      </c>
      <c r="B45" s="8">
        <v>45783</v>
      </c>
      <c r="C45" s="7" t="s">
        <v>39</v>
      </c>
      <c r="D45" s="7" t="s">
        <v>40</v>
      </c>
      <c r="E45" s="7">
        <v>3600</v>
      </c>
      <c r="F45" s="7">
        <v>60</v>
      </c>
      <c r="G45" s="7">
        <v>1</v>
      </c>
      <c r="H45" s="4"/>
      <c r="I45" s="9">
        <v>6.21</v>
      </c>
      <c r="J45" s="42">
        <f t="shared" si="21"/>
        <v>1.242</v>
      </c>
      <c r="K45" s="44">
        <f t="shared" si="0"/>
        <v>5.6454545454545455</v>
      </c>
      <c r="L45" s="44">
        <f t="shared" si="1"/>
        <v>20.757999999999999</v>
      </c>
      <c r="M45" s="44">
        <f t="shared" si="2"/>
        <v>42.404870492166808</v>
      </c>
      <c r="N45" s="44">
        <f t="shared" ref="N45:N76" si="47">$N$3-(J45/$T$31)</f>
        <v>1.885373913018435</v>
      </c>
      <c r="O45" s="65">
        <f t="shared" si="3"/>
        <v>39.24</v>
      </c>
      <c r="P45" s="65">
        <f t="shared" si="4"/>
        <v>1.9208735000156782</v>
      </c>
      <c r="Q45" s="83">
        <f t="shared" si="5"/>
        <v>0.28349876514586675</v>
      </c>
    </row>
    <row r="46" spans="1:17" ht="15.75" customHeight="1">
      <c r="A46" s="58">
        <v>4</v>
      </c>
      <c r="B46" s="8">
        <v>45783</v>
      </c>
      <c r="C46" s="7" t="s">
        <v>42</v>
      </c>
      <c r="D46" s="7" t="s">
        <v>43</v>
      </c>
      <c r="E46" s="7">
        <v>7200</v>
      </c>
      <c r="F46" s="7">
        <v>120</v>
      </c>
      <c r="G46" s="7">
        <v>2</v>
      </c>
      <c r="H46" s="4"/>
      <c r="I46" s="9">
        <v>6.24</v>
      </c>
      <c r="J46" s="42">
        <f t="shared" si="21"/>
        <v>1.2480000000000002</v>
      </c>
      <c r="K46" s="44">
        <f t="shared" si="0"/>
        <v>5.6727272727272737</v>
      </c>
      <c r="L46" s="44">
        <f t="shared" si="1"/>
        <v>20.751999999999999</v>
      </c>
      <c r="M46" s="44">
        <f t="shared" si="2"/>
        <v>42.392613568428814</v>
      </c>
      <c r="N46" s="44">
        <f t="shared" ref="N46:N77" si="48">$N$3- (J46/($T$31))</f>
        <v>1.8845399095750344</v>
      </c>
      <c r="O46" s="65">
        <f t="shared" si="3"/>
        <v>39.24</v>
      </c>
      <c r="P46" s="65">
        <f t="shared" si="4"/>
        <v>1.9208735000156782</v>
      </c>
      <c r="Q46" s="83">
        <f t="shared" si="5"/>
        <v>0.28349876514586675</v>
      </c>
    </row>
    <row r="47" spans="1:17" ht="15.75" customHeight="1">
      <c r="A47" s="57">
        <v>4</v>
      </c>
      <c r="B47" s="8">
        <v>45783</v>
      </c>
      <c r="C47" s="7" t="s">
        <v>45</v>
      </c>
      <c r="D47" s="7" t="s">
        <v>46</v>
      </c>
      <c r="E47" s="7">
        <v>14400</v>
      </c>
      <c r="F47" s="7">
        <v>240</v>
      </c>
      <c r="G47" s="7">
        <v>4</v>
      </c>
      <c r="H47" s="4"/>
      <c r="I47" s="9">
        <v>6.26</v>
      </c>
      <c r="J47" s="42">
        <f t="shared" si="21"/>
        <v>1.252</v>
      </c>
      <c r="K47" s="44">
        <f t="shared" si="0"/>
        <v>5.6909090909090914</v>
      </c>
      <c r="L47" s="44">
        <f t="shared" si="1"/>
        <v>20.748000000000001</v>
      </c>
      <c r="M47" s="44">
        <f t="shared" si="2"/>
        <v>42.384442285936842</v>
      </c>
      <c r="N47" s="44">
        <f t="shared" ref="N47:N78" si="49">$N$3-(J47/$T$31)</f>
        <v>1.883983907279434</v>
      </c>
      <c r="O47" s="65">
        <f t="shared" si="3"/>
        <v>39.24</v>
      </c>
      <c r="P47" s="65">
        <f t="shared" si="4"/>
        <v>1.9208735000156782</v>
      </c>
      <c r="Q47" s="83">
        <f t="shared" si="5"/>
        <v>0.28349876514586675</v>
      </c>
    </row>
    <row r="48" spans="1:17" ht="15.75" customHeight="1">
      <c r="A48" s="58">
        <v>4</v>
      </c>
      <c r="B48" s="8">
        <v>45783</v>
      </c>
      <c r="C48" s="7" t="s">
        <v>47</v>
      </c>
      <c r="D48" s="7" t="s">
        <v>48</v>
      </c>
      <c r="E48" s="7">
        <v>28800</v>
      </c>
      <c r="F48" s="7">
        <v>480</v>
      </c>
      <c r="G48" s="7">
        <v>8</v>
      </c>
      <c r="H48" s="4"/>
      <c r="I48" s="9">
        <v>6.27</v>
      </c>
      <c r="J48" s="42">
        <f t="shared" si="21"/>
        <v>1.254</v>
      </c>
      <c r="K48" s="44">
        <f t="shared" si="0"/>
        <v>5.7</v>
      </c>
      <c r="L48" s="44">
        <f t="shared" si="1"/>
        <v>20.745999999999999</v>
      </c>
      <c r="M48" s="44">
        <f t="shared" si="2"/>
        <v>42.380356644690835</v>
      </c>
      <c r="N48" s="44">
        <f t="shared" ref="N48:N79" si="50">$N$3- (J48/($T$31))</f>
        <v>1.8837059061316337</v>
      </c>
      <c r="O48" s="65">
        <f t="shared" si="3"/>
        <v>39.24</v>
      </c>
      <c r="P48" s="65">
        <f t="shared" si="4"/>
        <v>1.9208735000156782</v>
      </c>
      <c r="Q48" s="83">
        <f t="shared" si="5"/>
        <v>0.28349876514586675</v>
      </c>
    </row>
    <row r="49" spans="1:24" ht="15.75" customHeight="1">
      <c r="A49" s="57">
        <v>4</v>
      </c>
      <c r="B49" s="8">
        <v>45784</v>
      </c>
      <c r="C49" s="7" t="s">
        <v>13</v>
      </c>
      <c r="D49" s="7" t="s">
        <v>50</v>
      </c>
      <c r="E49" s="7">
        <v>86400</v>
      </c>
      <c r="F49" s="7">
        <v>1440</v>
      </c>
      <c r="G49" s="7">
        <v>24</v>
      </c>
      <c r="H49" s="4"/>
      <c r="I49" s="9">
        <v>6.28</v>
      </c>
      <c r="J49" s="42">
        <f t="shared" si="21"/>
        <v>1.2560000000000002</v>
      </c>
      <c r="K49" s="44">
        <f t="shared" si="0"/>
        <v>5.7090909090909099</v>
      </c>
      <c r="L49" s="44">
        <f t="shared" si="1"/>
        <v>20.744</v>
      </c>
      <c r="M49" s="44">
        <f t="shared" si="2"/>
        <v>42.376271003444842</v>
      </c>
      <c r="N49" s="44">
        <f t="shared" ref="N49:N80" si="51">$N$3-(J49/$T$31)</f>
        <v>1.8834279049838334</v>
      </c>
      <c r="O49" s="65">
        <f t="shared" si="3"/>
        <v>39.24</v>
      </c>
      <c r="P49" s="65">
        <f t="shared" si="4"/>
        <v>1.9208735000156782</v>
      </c>
      <c r="Q49" s="83">
        <f t="shared" si="5"/>
        <v>0.28349876514586675</v>
      </c>
    </row>
    <row r="50" spans="1:24" ht="15.75" customHeight="1">
      <c r="A50" s="58">
        <v>4</v>
      </c>
      <c r="B50" s="8">
        <v>45785</v>
      </c>
      <c r="C50" s="7" t="s">
        <v>13</v>
      </c>
      <c r="D50" s="7" t="s">
        <v>52</v>
      </c>
      <c r="E50" s="7">
        <v>172800</v>
      </c>
      <c r="F50" s="7">
        <v>2880</v>
      </c>
      <c r="G50" s="7">
        <v>48</v>
      </c>
      <c r="H50" s="4"/>
      <c r="I50" s="9">
        <v>6.29</v>
      </c>
      <c r="J50" s="42">
        <f t="shared" si="21"/>
        <v>1.258</v>
      </c>
      <c r="K50" s="44">
        <f t="shared" si="0"/>
        <v>5.7181818181818178</v>
      </c>
      <c r="L50" s="44">
        <f t="shared" si="1"/>
        <v>20.742000000000001</v>
      </c>
      <c r="M50" s="44">
        <f t="shared" si="2"/>
        <v>42.372185362198863</v>
      </c>
      <c r="N50" s="44">
        <f t="shared" ref="N50:N81" si="52">$N$3- (J50/($T$31))</f>
        <v>1.8831499038360333</v>
      </c>
      <c r="O50" s="65">
        <f t="shared" si="3"/>
        <v>39.24</v>
      </c>
      <c r="P50" s="65">
        <f t="shared" si="4"/>
        <v>1.9208735000156782</v>
      </c>
      <c r="Q50" s="83">
        <f t="shared" si="5"/>
        <v>0.28349876514586675</v>
      </c>
    </row>
    <row r="51" spans="1:24" ht="15.75" customHeight="1">
      <c r="A51" s="59">
        <v>8</v>
      </c>
      <c r="B51" s="10" t="s">
        <v>53</v>
      </c>
      <c r="C51" s="10" t="s">
        <v>13</v>
      </c>
      <c r="D51" s="10" t="s">
        <v>14</v>
      </c>
      <c r="E51" s="10">
        <v>0</v>
      </c>
      <c r="F51" s="10">
        <v>0</v>
      </c>
      <c r="G51" s="10">
        <v>0</v>
      </c>
      <c r="H51" s="4"/>
      <c r="I51" s="4">
        <v>6.3</v>
      </c>
      <c r="J51" s="42">
        <f t="shared" si="21"/>
        <v>1.26</v>
      </c>
      <c r="K51" s="44">
        <f t="shared" si="0"/>
        <v>5.7272727272727275</v>
      </c>
      <c r="L51" s="44">
        <f t="shared" si="1"/>
        <v>20.74</v>
      </c>
      <c r="M51" s="44">
        <f t="shared" si="2"/>
        <v>42.368099720952856</v>
      </c>
      <c r="N51" s="44">
        <f t="shared" ref="N51:N82" si="53">$N$3-(J51/$T$31)</f>
        <v>1.8828719026882332</v>
      </c>
      <c r="O51" s="65">
        <f t="shared" si="3"/>
        <v>78.48</v>
      </c>
      <c r="P51" s="65">
        <f t="shared" si="4"/>
        <v>3.8417470000313565</v>
      </c>
      <c r="Q51" s="83">
        <f t="shared" si="5"/>
        <v>0.58452876080984795</v>
      </c>
    </row>
    <row r="52" spans="1:24" ht="15.75" customHeight="1">
      <c r="A52" s="60">
        <v>8</v>
      </c>
      <c r="B52" s="10" t="s">
        <v>53</v>
      </c>
      <c r="C52" s="10" t="s">
        <v>15</v>
      </c>
      <c r="D52" s="10" t="s">
        <v>16</v>
      </c>
      <c r="E52" s="10">
        <v>6</v>
      </c>
      <c r="F52" s="10">
        <v>0.1</v>
      </c>
      <c r="G52" s="10">
        <v>0</v>
      </c>
      <c r="H52" s="4"/>
      <c r="I52" s="4">
        <v>6.34</v>
      </c>
      <c r="J52" s="42">
        <f t="shared" si="21"/>
        <v>1.268</v>
      </c>
      <c r="K52" s="44">
        <f t="shared" si="0"/>
        <v>5.7636363636363637</v>
      </c>
      <c r="L52" s="44">
        <f t="shared" si="1"/>
        <v>20.731999999999999</v>
      </c>
      <c r="M52" s="44">
        <f t="shared" si="2"/>
        <v>42.351757155968883</v>
      </c>
      <c r="N52" s="44">
        <f t="shared" ref="N52:N83" si="54">$N$3- (J52/($T$31))</f>
        <v>1.8817598980970323</v>
      </c>
      <c r="O52" s="65">
        <f t="shared" si="3"/>
        <v>78.48</v>
      </c>
      <c r="P52" s="65">
        <f t="shared" si="4"/>
        <v>3.8417470000313565</v>
      </c>
      <c r="Q52" s="83">
        <f t="shared" si="5"/>
        <v>0.58452876080984795</v>
      </c>
    </row>
    <row r="53" spans="1:24" ht="15.75" customHeight="1">
      <c r="A53" s="59">
        <v>8</v>
      </c>
      <c r="B53" s="10" t="s">
        <v>53</v>
      </c>
      <c r="C53" s="10" t="s">
        <v>18</v>
      </c>
      <c r="D53" s="10" t="s">
        <v>19</v>
      </c>
      <c r="E53" s="10">
        <v>15</v>
      </c>
      <c r="F53" s="10">
        <v>0.25</v>
      </c>
      <c r="G53" s="10">
        <v>0</v>
      </c>
      <c r="H53" s="4"/>
      <c r="I53" s="4">
        <v>6.36</v>
      </c>
      <c r="J53" s="42">
        <f t="shared" si="21"/>
        <v>1.2720000000000002</v>
      </c>
      <c r="K53" s="44">
        <f t="shared" si="0"/>
        <v>5.7818181818181831</v>
      </c>
      <c r="L53" s="44">
        <f t="shared" si="1"/>
        <v>20.728000000000002</v>
      </c>
      <c r="M53" s="44">
        <f t="shared" si="2"/>
        <v>42.343585873476897</v>
      </c>
      <c r="N53" s="44">
        <f t="shared" ref="N53:N84" si="55">$N$3-(J53/$T$31)</f>
        <v>1.8812038958014319</v>
      </c>
      <c r="O53" s="65">
        <f t="shared" si="3"/>
        <v>78.48</v>
      </c>
      <c r="P53" s="65">
        <f t="shared" si="4"/>
        <v>3.8417470000313565</v>
      </c>
      <c r="Q53" s="83">
        <f t="shared" si="5"/>
        <v>0.58452876080984795</v>
      </c>
    </row>
    <row r="54" spans="1:24" ht="15.75" customHeight="1">
      <c r="A54" s="60">
        <v>8</v>
      </c>
      <c r="B54" s="10" t="s">
        <v>53</v>
      </c>
      <c r="C54" s="10" t="s">
        <v>21</v>
      </c>
      <c r="D54" s="10" t="s">
        <v>22</v>
      </c>
      <c r="E54" s="10">
        <v>30</v>
      </c>
      <c r="F54" s="10">
        <v>0.5</v>
      </c>
      <c r="G54" s="10">
        <v>0.01</v>
      </c>
      <c r="H54" s="4"/>
      <c r="I54" s="4">
        <v>6.38</v>
      </c>
      <c r="J54" s="42">
        <f t="shared" si="21"/>
        <v>1.276</v>
      </c>
      <c r="K54" s="44">
        <f t="shared" si="0"/>
        <v>5.8000000000000007</v>
      </c>
      <c r="L54" s="44">
        <f t="shared" si="1"/>
        <v>20.724</v>
      </c>
      <c r="M54" s="44">
        <f t="shared" si="2"/>
        <v>42.335414590984911</v>
      </c>
      <c r="N54" s="44">
        <f t="shared" ref="N54:N85" si="56">$N$3- (J54/($T$31))</f>
        <v>1.8806478935058313</v>
      </c>
      <c r="O54" s="65">
        <f t="shared" si="3"/>
        <v>78.48</v>
      </c>
      <c r="P54" s="65">
        <f t="shared" si="4"/>
        <v>3.8417470000313565</v>
      </c>
      <c r="Q54" s="83">
        <f t="shared" si="5"/>
        <v>0.58452876080984795</v>
      </c>
    </row>
    <row r="55" spans="1:24" ht="15.75" customHeight="1">
      <c r="A55" s="59">
        <v>8</v>
      </c>
      <c r="B55" s="10" t="s">
        <v>53</v>
      </c>
      <c r="C55" s="10" t="s">
        <v>23</v>
      </c>
      <c r="D55" s="10" t="s">
        <v>24</v>
      </c>
      <c r="E55" s="10">
        <v>60</v>
      </c>
      <c r="F55" s="10">
        <v>1</v>
      </c>
      <c r="G55" s="10">
        <v>0.02</v>
      </c>
      <c r="H55" s="4"/>
      <c r="I55" s="4">
        <v>6.39</v>
      </c>
      <c r="J55" s="42">
        <f t="shared" si="21"/>
        <v>1.278</v>
      </c>
      <c r="K55" s="44">
        <f t="shared" si="0"/>
        <v>5.8090909090909086</v>
      </c>
      <c r="L55" s="44">
        <f t="shared" si="1"/>
        <v>20.722000000000001</v>
      </c>
      <c r="M55" s="44">
        <f t="shared" si="2"/>
        <v>42.331328949738918</v>
      </c>
      <c r="N55" s="44">
        <f t="shared" ref="N55:N86" si="57">$N$3-(J55/$T$31)</f>
        <v>1.8803698923580312</v>
      </c>
      <c r="O55" s="65">
        <f t="shared" si="3"/>
        <v>78.48</v>
      </c>
      <c r="P55" s="65">
        <f t="shared" si="4"/>
        <v>3.8417470000313565</v>
      </c>
      <c r="Q55" s="83">
        <f t="shared" si="5"/>
        <v>0.58452876080984795</v>
      </c>
    </row>
    <row r="56" spans="1:24" ht="15.75" customHeight="1">
      <c r="A56" s="60">
        <v>8</v>
      </c>
      <c r="B56" s="10" t="s">
        <v>53</v>
      </c>
      <c r="C56" s="10" t="s">
        <v>26</v>
      </c>
      <c r="D56" s="10" t="s">
        <v>27</v>
      </c>
      <c r="E56" s="10">
        <v>120</v>
      </c>
      <c r="F56" s="10">
        <v>2</v>
      </c>
      <c r="G56" s="10">
        <v>0.03</v>
      </c>
      <c r="H56" s="4"/>
      <c r="I56" s="4">
        <v>6.4</v>
      </c>
      <c r="J56" s="42">
        <f t="shared" si="21"/>
        <v>1.2800000000000002</v>
      </c>
      <c r="K56" s="44">
        <f t="shared" si="0"/>
        <v>5.8181818181818192</v>
      </c>
      <c r="L56" s="44">
        <f t="shared" si="1"/>
        <v>20.72</v>
      </c>
      <c r="M56" s="44">
        <f t="shared" si="2"/>
        <v>42.327243308492925</v>
      </c>
      <c r="N56" s="44">
        <f t="shared" ref="N56:N87" si="58">$N$3- (J56/($T$31))</f>
        <v>1.8800918912102309</v>
      </c>
      <c r="O56" s="65">
        <f t="shared" si="3"/>
        <v>78.48</v>
      </c>
      <c r="P56" s="65">
        <f t="shared" si="4"/>
        <v>3.8417470000313565</v>
      </c>
      <c r="Q56" s="83">
        <f t="shared" si="5"/>
        <v>0.58452876080984795</v>
      </c>
    </row>
    <row r="57" spans="1:24" ht="15.75" customHeight="1">
      <c r="A57" s="59">
        <v>8</v>
      </c>
      <c r="B57" s="10" t="s">
        <v>53</v>
      </c>
      <c r="C57" s="10" t="s">
        <v>29</v>
      </c>
      <c r="D57" s="10" t="s">
        <v>30</v>
      </c>
      <c r="E57" s="10">
        <v>240</v>
      </c>
      <c r="F57" s="10">
        <v>4</v>
      </c>
      <c r="G57" s="10">
        <v>7.0000000000000007E-2</v>
      </c>
      <c r="H57" s="4"/>
      <c r="I57" s="4">
        <v>6.45</v>
      </c>
      <c r="J57" s="42">
        <f t="shared" si="21"/>
        <v>1.29</v>
      </c>
      <c r="K57" s="44">
        <f t="shared" si="0"/>
        <v>5.8636363636363642</v>
      </c>
      <c r="L57" s="44">
        <f t="shared" si="1"/>
        <v>20.71</v>
      </c>
      <c r="M57" s="44">
        <f t="shared" si="2"/>
        <v>42.306815102262959</v>
      </c>
      <c r="N57" s="44">
        <f t="shared" ref="N57:N88" si="59">$N$3-(J57/$T$31)</f>
        <v>1.8787018854712298</v>
      </c>
      <c r="O57" s="65">
        <f>A57*$T$28</f>
        <v>78.48</v>
      </c>
      <c r="P57" s="65">
        <f t="shared" si="4"/>
        <v>3.8417470000313565</v>
      </c>
      <c r="Q57" s="83">
        <f t="shared" si="5"/>
        <v>0.58452876080984795</v>
      </c>
    </row>
    <row r="58" spans="1:24" ht="15.75" customHeight="1">
      <c r="A58" s="60">
        <v>8</v>
      </c>
      <c r="B58" s="10" t="s">
        <v>53</v>
      </c>
      <c r="C58" s="10" t="s">
        <v>32</v>
      </c>
      <c r="D58" s="10" t="s">
        <v>33</v>
      </c>
      <c r="E58" s="10">
        <v>480</v>
      </c>
      <c r="F58" s="10">
        <v>8</v>
      </c>
      <c r="G58" s="10">
        <v>0.13</v>
      </c>
      <c r="H58" s="4"/>
      <c r="I58" s="4">
        <v>6.48</v>
      </c>
      <c r="J58" s="42">
        <f t="shared" si="21"/>
        <v>1.2960000000000003</v>
      </c>
      <c r="K58" s="44">
        <f t="shared" si="0"/>
        <v>5.8909090909090915</v>
      </c>
      <c r="L58" s="44">
        <f t="shared" si="1"/>
        <v>20.704000000000001</v>
      </c>
      <c r="M58" s="44">
        <f t="shared" si="2"/>
        <v>42.29455817852498</v>
      </c>
      <c r="N58" s="44">
        <f t="shared" ref="N58:N89" si="60">$N$3- (J58/($T$31))</f>
        <v>1.8778678820278292</v>
      </c>
      <c r="O58" s="65">
        <f t="shared" si="3"/>
        <v>78.48</v>
      </c>
      <c r="P58" s="65">
        <f t="shared" si="4"/>
        <v>3.8417470000313565</v>
      </c>
      <c r="Q58" s="83">
        <f t="shared" si="5"/>
        <v>0.58452876080984795</v>
      </c>
    </row>
    <row r="59" spans="1:24" ht="15.75" customHeight="1">
      <c r="A59" s="59">
        <v>8</v>
      </c>
      <c r="B59" s="10" t="s">
        <v>53</v>
      </c>
      <c r="C59" s="10" t="s">
        <v>35</v>
      </c>
      <c r="D59" s="10" t="s">
        <v>36</v>
      </c>
      <c r="E59" s="10">
        <v>900</v>
      </c>
      <c r="F59" s="10">
        <v>15</v>
      </c>
      <c r="G59" s="10">
        <v>0.25</v>
      </c>
      <c r="H59" s="4"/>
      <c r="I59" s="4">
        <v>6.49</v>
      </c>
      <c r="J59" s="42">
        <f t="shared" si="21"/>
        <v>1.298</v>
      </c>
      <c r="K59" s="44">
        <f t="shared" si="0"/>
        <v>5.9</v>
      </c>
      <c r="L59" s="44">
        <f t="shared" si="1"/>
        <v>20.701999999999998</v>
      </c>
      <c r="M59" s="44">
        <f t="shared" si="2"/>
        <v>42.29047253727898</v>
      </c>
      <c r="N59" s="44">
        <f t="shared" ref="N59:N90" si="61">$N$3-(J59/$T$31)</f>
        <v>1.8775898808800291</v>
      </c>
      <c r="O59" s="65">
        <f t="shared" si="3"/>
        <v>78.48</v>
      </c>
      <c r="P59" s="65">
        <f t="shared" si="4"/>
        <v>3.8417470000313565</v>
      </c>
      <c r="Q59" s="83">
        <f t="shared" si="5"/>
        <v>0.58452876080984795</v>
      </c>
      <c r="S59" s="87" t="s">
        <v>77</v>
      </c>
      <c r="T59" s="87" t="s">
        <v>117</v>
      </c>
      <c r="U59" s="87" t="s">
        <v>118</v>
      </c>
    </row>
    <row r="60" spans="1:24" ht="15.75" customHeight="1">
      <c r="A60" s="60">
        <v>8</v>
      </c>
      <c r="B60" s="10" t="s">
        <v>53</v>
      </c>
      <c r="C60" s="10" t="s">
        <v>37</v>
      </c>
      <c r="D60" s="10" t="s">
        <v>38</v>
      </c>
      <c r="E60" s="10">
        <v>1800</v>
      </c>
      <c r="F60" s="10">
        <v>30</v>
      </c>
      <c r="G60" s="10">
        <v>0.5</v>
      </c>
      <c r="H60" s="4"/>
      <c r="I60" s="4">
        <v>6.5</v>
      </c>
      <c r="J60" s="42">
        <f t="shared" si="21"/>
        <v>1.3</v>
      </c>
      <c r="K60" s="44">
        <f t="shared" si="0"/>
        <v>5.9090909090909092</v>
      </c>
      <c r="L60" s="44">
        <f t="shared" si="1"/>
        <v>20.7</v>
      </c>
      <c r="M60" s="44">
        <f t="shared" si="2"/>
        <v>42.286386896032987</v>
      </c>
      <c r="N60" s="44">
        <f t="shared" ref="N60:N91" si="62">$N$3- (J60/($T$31))</f>
        <v>1.8773118797322288</v>
      </c>
      <c r="O60" s="65">
        <f t="shared" si="3"/>
        <v>78.48</v>
      </c>
      <c r="P60" s="65">
        <f t="shared" si="4"/>
        <v>3.8417470000313565</v>
      </c>
      <c r="Q60" s="83">
        <f t="shared" si="5"/>
        <v>0.58452876080984795</v>
      </c>
      <c r="S60" s="88">
        <v>1</v>
      </c>
      <c r="T60" s="89">
        <v>2058</v>
      </c>
      <c r="U60" s="88" t="s">
        <v>119</v>
      </c>
    </row>
    <row r="61" spans="1:24" ht="15.75" customHeight="1">
      <c r="A61" s="59">
        <v>8</v>
      </c>
      <c r="B61" s="10" t="s">
        <v>53</v>
      </c>
      <c r="C61" s="10" t="s">
        <v>39</v>
      </c>
      <c r="D61" s="10" t="s">
        <v>40</v>
      </c>
      <c r="E61" s="10">
        <v>3600</v>
      </c>
      <c r="F61" s="10">
        <v>60</v>
      </c>
      <c r="G61" s="10">
        <v>1</v>
      </c>
      <c r="H61" s="4"/>
      <c r="I61" s="4">
        <v>6.51</v>
      </c>
      <c r="J61" s="42">
        <f t="shared" si="21"/>
        <v>1.302</v>
      </c>
      <c r="K61" s="44">
        <f t="shared" si="0"/>
        <v>5.918181818181818</v>
      </c>
      <c r="L61" s="44">
        <f t="shared" si="1"/>
        <v>20.698</v>
      </c>
      <c r="M61" s="44">
        <f t="shared" si="2"/>
        <v>42.282301254786994</v>
      </c>
      <c r="N61" s="44">
        <f t="shared" ref="N61:N92" si="63">$N$3-(J61/$T$31)</f>
        <v>1.8770338785844285</v>
      </c>
      <c r="O61" s="65">
        <f t="shared" si="3"/>
        <v>78.48</v>
      </c>
      <c r="P61" s="65">
        <f t="shared" si="4"/>
        <v>3.8417470000313565</v>
      </c>
      <c r="Q61" s="83">
        <f t="shared" si="5"/>
        <v>0.58452876080984795</v>
      </c>
      <c r="S61" s="88">
        <v>2</v>
      </c>
      <c r="T61" s="89">
        <v>1950</v>
      </c>
      <c r="U61" s="88" t="s">
        <v>120</v>
      </c>
      <c r="V61" s="84"/>
      <c r="W61" s="84"/>
      <c r="X61" s="84"/>
    </row>
    <row r="62" spans="1:24" ht="15.75" customHeight="1">
      <c r="A62" s="60">
        <v>8</v>
      </c>
      <c r="B62" s="10" t="s">
        <v>53</v>
      </c>
      <c r="C62" s="10" t="s">
        <v>42</v>
      </c>
      <c r="D62" s="10" t="s">
        <v>43</v>
      </c>
      <c r="E62" s="10">
        <v>7200</v>
      </c>
      <c r="F62" s="10">
        <v>120</v>
      </c>
      <c r="G62" s="10">
        <v>2</v>
      </c>
      <c r="H62" s="4"/>
      <c r="I62" s="4">
        <v>6.53</v>
      </c>
      <c r="J62" s="42">
        <f t="shared" si="21"/>
        <v>1.306</v>
      </c>
      <c r="K62" s="44">
        <f t="shared" si="0"/>
        <v>5.9363636363636365</v>
      </c>
      <c r="L62" s="44">
        <f t="shared" si="1"/>
        <v>20.693999999999999</v>
      </c>
      <c r="M62" s="44">
        <f t="shared" si="2"/>
        <v>42.274129972295007</v>
      </c>
      <c r="N62" s="44">
        <f t="shared" ref="N62:N93" si="64">$N$3- (J62/($T$31))</f>
        <v>1.8764778762888281</v>
      </c>
      <c r="O62" s="65">
        <f t="shared" si="3"/>
        <v>78.48</v>
      </c>
      <c r="P62" s="65">
        <f t="shared" si="4"/>
        <v>3.8417470000313565</v>
      </c>
      <c r="Q62" s="83">
        <f t="shared" si="5"/>
        <v>0.58452876080984795</v>
      </c>
      <c r="S62" s="88">
        <v>4</v>
      </c>
      <c r="T62" s="89">
        <v>1897</v>
      </c>
      <c r="U62" s="88" t="s">
        <v>121</v>
      </c>
      <c r="V62" s="85"/>
      <c r="W62" s="86"/>
      <c r="X62" s="85"/>
    </row>
    <row r="63" spans="1:24" ht="15.75" customHeight="1">
      <c r="A63" s="59">
        <v>8</v>
      </c>
      <c r="B63" s="10" t="s">
        <v>53</v>
      </c>
      <c r="C63" s="10" t="s">
        <v>45</v>
      </c>
      <c r="D63" s="10" t="s">
        <v>46</v>
      </c>
      <c r="E63" s="10">
        <v>14400</v>
      </c>
      <c r="F63" s="10">
        <v>240</v>
      </c>
      <c r="G63" s="10">
        <v>4</v>
      </c>
      <c r="H63" s="4"/>
      <c r="I63" s="4">
        <v>6.54</v>
      </c>
      <c r="J63" s="42">
        <f t="shared" si="21"/>
        <v>1.3080000000000001</v>
      </c>
      <c r="K63" s="44">
        <f t="shared" si="0"/>
        <v>5.9454545454545453</v>
      </c>
      <c r="L63" s="44">
        <f t="shared" si="1"/>
        <v>20.692</v>
      </c>
      <c r="M63" s="44">
        <f t="shared" si="2"/>
        <v>42.270044331049014</v>
      </c>
      <c r="N63" s="44">
        <f t="shared" ref="N63:N94" si="65">$N$3-(J63/$T$31)</f>
        <v>1.8761998751410278</v>
      </c>
      <c r="O63" s="65">
        <f t="shared" si="3"/>
        <v>78.48</v>
      </c>
      <c r="P63" s="65">
        <f t="shared" si="4"/>
        <v>3.8417470000313565</v>
      </c>
      <c r="Q63" s="83">
        <f t="shared" si="5"/>
        <v>0.58452876080984795</v>
      </c>
      <c r="S63" s="88">
        <v>8</v>
      </c>
      <c r="T63" s="89">
        <v>1883</v>
      </c>
      <c r="U63" s="88" t="s">
        <v>122</v>
      </c>
      <c r="V63" s="85"/>
      <c r="W63" s="86"/>
      <c r="X63" s="85"/>
    </row>
    <row r="64" spans="1:24" ht="15.75" customHeight="1">
      <c r="A64" s="60">
        <v>8</v>
      </c>
      <c r="B64" s="10" t="s">
        <v>53</v>
      </c>
      <c r="C64" s="10" t="s">
        <v>47</v>
      </c>
      <c r="D64" s="10" t="s">
        <v>48</v>
      </c>
      <c r="E64" s="10">
        <v>28800</v>
      </c>
      <c r="F64" s="10">
        <v>480</v>
      </c>
      <c r="G64" s="10">
        <v>8</v>
      </c>
      <c r="H64" s="4"/>
      <c r="I64" s="4">
        <v>6.55</v>
      </c>
      <c r="J64" s="42">
        <f t="shared" si="21"/>
        <v>1.31</v>
      </c>
      <c r="K64" s="44">
        <f t="shared" si="0"/>
        <v>5.954545454545455</v>
      </c>
      <c r="L64" s="44">
        <f t="shared" si="1"/>
        <v>20.69</v>
      </c>
      <c r="M64" s="44">
        <f t="shared" si="2"/>
        <v>42.265958689803021</v>
      </c>
      <c r="N64" s="44">
        <f t="shared" ref="N64:N95" si="66">$N$3- (J64/($T$31))</f>
        <v>1.8759218739932277</v>
      </c>
      <c r="O64" s="65">
        <f t="shared" si="3"/>
        <v>78.48</v>
      </c>
      <c r="P64" s="65">
        <f t="shared" si="4"/>
        <v>3.8417470000313565</v>
      </c>
      <c r="Q64" s="83">
        <f t="shared" si="5"/>
        <v>0.58452876080984795</v>
      </c>
      <c r="S64" s="88">
        <v>16</v>
      </c>
      <c r="T64" s="89">
        <v>1872</v>
      </c>
      <c r="U64" s="88" t="s">
        <v>123</v>
      </c>
      <c r="V64" s="85"/>
      <c r="W64" s="86"/>
      <c r="X64" s="85"/>
    </row>
    <row r="65" spans="1:24" ht="15.75" customHeight="1">
      <c r="A65" s="59">
        <v>8</v>
      </c>
      <c r="B65" s="10" t="s">
        <v>54</v>
      </c>
      <c r="C65" s="10" t="s">
        <v>13</v>
      </c>
      <c r="D65" s="10" t="s">
        <v>50</v>
      </c>
      <c r="E65" s="10">
        <v>86400</v>
      </c>
      <c r="F65" s="10">
        <v>1440</v>
      </c>
      <c r="G65" s="10">
        <v>24</v>
      </c>
      <c r="H65" s="4"/>
      <c r="I65" s="4">
        <v>6.56</v>
      </c>
      <c r="J65" s="42">
        <f t="shared" si="21"/>
        <v>1.3120000000000001</v>
      </c>
      <c r="K65" s="44">
        <f t="shared" si="0"/>
        <v>5.9636363636363638</v>
      </c>
      <c r="L65" s="44">
        <f t="shared" si="1"/>
        <v>20.687999999999999</v>
      </c>
      <c r="M65" s="44">
        <f t="shared" si="2"/>
        <v>42.261873048557028</v>
      </c>
      <c r="N65" s="44">
        <f t="shared" ref="N65:N96" si="67">$N$3-(J65/$T$31)</f>
        <v>1.8756438728454274</v>
      </c>
      <c r="O65" s="65">
        <f t="shared" si="3"/>
        <v>78.48</v>
      </c>
      <c r="P65" s="65">
        <f t="shared" si="4"/>
        <v>3.8417470000313565</v>
      </c>
      <c r="Q65" s="83">
        <f t="shared" si="5"/>
        <v>0.58452876080984795</v>
      </c>
      <c r="S65" s="88">
        <v>8</v>
      </c>
      <c r="T65" s="89">
        <v>1875</v>
      </c>
      <c r="U65" s="89" t="s">
        <v>124</v>
      </c>
      <c r="V65" s="85"/>
      <c r="W65" s="86"/>
      <c r="X65" s="85"/>
    </row>
    <row r="66" spans="1:24" ht="15.75" customHeight="1">
      <c r="A66" s="60">
        <v>8</v>
      </c>
      <c r="B66" s="11">
        <v>45789</v>
      </c>
      <c r="C66" s="10" t="s">
        <v>13</v>
      </c>
      <c r="D66" s="10" t="s">
        <v>52</v>
      </c>
      <c r="E66" s="10">
        <v>172800</v>
      </c>
      <c r="F66" s="10">
        <v>2880</v>
      </c>
      <c r="G66" s="10">
        <v>48</v>
      </c>
      <c r="H66" s="4"/>
      <c r="I66" s="4">
        <v>6.58</v>
      </c>
      <c r="J66" s="42">
        <f t="shared" si="21"/>
        <v>1.3160000000000001</v>
      </c>
      <c r="K66" s="44">
        <f t="shared" si="0"/>
        <v>5.9818181818181815</v>
      </c>
      <c r="L66" s="44">
        <f t="shared" si="1"/>
        <v>20.684000000000001</v>
      </c>
      <c r="M66" s="44">
        <f t="shared" si="2"/>
        <v>42.253701766065042</v>
      </c>
      <c r="N66" s="44">
        <f t="shared" ref="N66:N97" si="68">$N$3- (J66/($T$31))</f>
        <v>1.8750878705498271</v>
      </c>
      <c r="O66" s="65">
        <f t="shared" si="3"/>
        <v>78.48</v>
      </c>
      <c r="P66" s="65">
        <f t="shared" si="4"/>
        <v>3.8417470000313565</v>
      </c>
      <c r="Q66" s="83">
        <f t="shared" si="5"/>
        <v>0.58452876080984795</v>
      </c>
      <c r="S66" s="88">
        <v>4</v>
      </c>
      <c r="T66" s="90">
        <v>1877</v>
      </c>
      <c r="U66" s="91" t="s">
        <v>125</v>
      </c>
      <c r="V66" s="85"/>
      <c r="W66" s="86"/>
      <c r="X66" s="85"/>
    </row>
    <row r="67" spans="1:24" ht="15.75" customHeight="1">
      <c r="A67" s="61">
        <v>16</v>
      </c>
      <c r="B67" s="12" t="s">
        <v>55</v>
      </c>
      <c r="C67" s="12" t="s">
        <v>13</v>
      </c>
      <c r="D67" s="12" t="s">
        <v>14</v>
      </c>
      <c r="E67" s="12">
        <v>0</v>
      </c>
      <c r="F67" s="12">
        <v>0</v>
      </c>
      <c r="G67" s="12">
        <v>0</v>
      </c>
      <c r="H67" s="4"/>
      <c r="I67" s="4">
        <v>6.59</v>
      </c>
      <c r="J67" s="42">
        <f>I67*0.2</f>
        <v>1.3180000000000001</v>
      </c>
      <c r="K67" s="44">
        <f t="shared" si="0"/>
        <v>5.9909090909090912</v>
      </c>
      <c r="L67" s="44">
        <f t="shared" si="1"/>
        <v>20.681999999999999</v>
      </c>
      <c r="M67" s="44">
        <f t="shared" si="2"/>
        <v>42.249616124819049</v>
      </c>
      <c r="N67" s="44">
        <f>$N$3-(J67/$T$31)</f>
        <v>1.8748098694020268</v>
      </c>
      <c r="O67" s="65">
        <f t="shared" si="3"/>
        <v>156.96</v>
      </c>
      <c r="P67" s="65">
        <f t="shared" si="4"/>
        <v>7.683494000062713</v>
      </c>
      <c r="Q67" s="83">
        <f t="shared" si="5"/>
        <v>0.8855587564738292</v>
      </c>
      <c r="S67" s="88">
        <v>8</v>
      </c>
      <c r="T67" s="90">
        <v>1877</v>
      </c>
      <c r="U67" s="91" t="s">
        <v>126</v>
      </c>
      <c r="V67" s="85"/>
      <c r="W67" s="86"/>
      <c r="X67" s="86"/>
    </row>
    <row r="68" spans="1:24" ht="15.75" customHeight="1">
      <c r="A68" s="62">
        <v>16</v>
      </c>
      <c r="B68" s="12" t="s">
        <v>55</v>
      </c>
      <c r="C68" s="12" t="s">
        <v>15</v>
      </c>
      <c r="D68" s="12" t="s">
        <v>16</v>
      </c>
      <c r="E68" s="12">
        <v>6</v>
      </c>
      <c r="F68" s="12">
        <v>0.1</v>
      </c>
      <c r="G68" s="12">
        <v>0</v>
      </c>
      <c r="H68" s="4"/>
      <c r="I68" s="4">
        <v>6.6</v>
      </c>
      <c r="J68" s="42">
        <f>I68*S13</f>
        <v>1.32</v>
      </c>
      <c r="K68" s="44">
        <f t="shared" ref="K68:K131" si="69">(J68/($T$6*10)*100)</f>
        <v>6.0000000000000009</v>
      </c>
      <c r="L68" s="44">
        <f t="shared" ref="L68:L131" si="70">($T$6*10)-J68</f>
        <v>20.68</v>
      </c>
      <c r="M68" s="44">
        <f t="shared" ref="M68:M131" si="71">$T$12*(L68/10)</f>
        <v>42.245530483573056</v>
      </c>
      <c r="N68" s="44">
        <f t="shared" ref="N68:N99" si="72">$N$3- (J68/($T$31))</f>
        <v>1.8745318682542267</v>
      </c>
      <c r="O68" s="65">
        <f t="shared" ref="O68:O131" si="73">A68*$T$28</f>
        <v>156.96</v>
      </c>
      <c r="P68" s="65">
        <f t="shared" ref="P68:P131" si="74">O68/$T$12</f>
        <v>7.683494000062713</v>
      </c>
      <c r="Q68" s="83">
        <f t="shared" ref="Q68:Q131" si="75">LOG10(P68)</f>
        <v>0.8855587564738292</v>
      </c>
      <c r="S68" s="88">
        <v>16</v>
      </c>
      <c r="T68" s="90">
        <v>18578</v>
      </c>
      <c r="U68" s="91" t="s">
        <v>127</v>
      </c>
    </row>
    <row r="69" spans="1:24" ht="15.75" customHeight="1">
      <c r="A69" s="61">
        <v>16</v>
      </c>
      <c r="B69" s="12" t="s">
        <v>55</v>
      </c>
      <c r="C69" s="12" t="s">
        <v>18</v>
      </c>
      <c r="D69" s="12" t="s">
        <v>19</v>
      </c>
      <c r="E69" s="12">
        <v>15</v>
      </c>
      <c r="F69" s="12">
        <v>0.25</v>
      </c>
      <c r="G69" s="12">
        <v>0</v>
      </c>
      <c r="H69" s="4"/>
      <c r="I69" s="4">
        <v>6.6</v>
      </c>
      <c r="J69" s="42">
        <f>I69*S13</f>
        <v>1.32</v>
      </c>
      <c r="K69" s="44">
        <f t="shared" si="69"/>
        <v>6.0000000000000009</v>
      </c>
      <c r="L69" s="44">
        <f t="shared" si="70"/>
        <v>20.68</v>
      </c>
      <c r="M69" s="44">
        <f t="shared" si="71"/>
        <v>42.245530483573056</v>
      </c>
      <c r="N69" s="44">
        <f t="shared" ref="N69:N100" si="76">$N$3-(J69/$T$31)</f>
        <v>1.8745318682542267</v>
      </c>
      <c r="O69" s="65">
        <f t="shared" si="73"/>
        <v>156.96</v>
      </c>
      <c r="P69" s="65">
        <f t="shared" si="74"/>
        <v>7.683494000062713</v>
      </c>
      <c r="Q69" s="83">
        <f t="shared" si="75"/>
        <v>0.8855587564738292</v>
      </c>
      <c r="S69" s="88">
        <v>32</v>
      </c>
      <c r="T69" s="89">
        <v>1849</v>
      </c>
      <c r="U69" s="90">
        <v>1187</v>
      </c>
    </row>
    <row r="70" spans="1:24" ht="15.75" customHeight="1">
      <c r="A70" s="62">
        <v>16</v>
      </c>
      <c r="B70" s="12" t="s">
        <v>55</v>
      </c>
      <c r="C70" s="12" t="s">
        <v>21</v>
      </c>
      <c r="D70" s="12" t="s">
        <v>22</v>
      </c>
      <c r="E70" s="12">
        <v>30</v>
      </c>
      <c r="F70" s="12">
        <v>0.5</v>
      </c>
      <c r="G70" s="12">
        <v>0.01</v>
      </c>
      <c r="H70" s="4"/>
      <c r="I70" s="4">
        <v>6.62</v>
      </c>
      <c r="J70" s="42">
        <f t="shared" ref="J70:J156" si="77">I70*$S$13</f>
        <v>1.3240000000000001</v>
      </c>
      <c r="K70" s="44">
        <f t="shared" si="69"/>
        <v>6.0181818181818185</v>
      </c>
      <c r="L70" s="44">
        <f t="shared" si="70"/>
        <v>20.675999999999998</v>
      </c>
      <c r="M70" s="44">
        <f t="shared" si="71"/>
        <v>42.237359201081063</v>
      </c>
      <c r="N70" s="44">
        <f t="shared" ref="N70:N101" si="78">$N$3- (J70/($T$31))</f>
        <v>1.8739758659586263</v>
      </c>
      <c r="O70" s="65">
        <f t="shared" si="73"/>
        <v>156.96</v>
      </c>
      <c r="P70" s="65">
        <f t="shared" si="74"/>
        <v>7.683494000062713</v>
      </c>
      <c r="Q70" s="83">
        <f t="shared" si="75"/>
        <v>0.8855587564738292</v>
      </c>
    </row>
    <row r="71" spans="1:24" ht="15.75" customHeight="1">
      <c r="A71" s="61">
        <v>16</v>
      </c>
      <c r="B71" s="12" t="s">
        <v>55</v>
      </c>
      <c r="C71" s="12" t="s">
        <v>23</v>
      </c>
      <c r="D71" s="12" t="s">
        <v>24</v>
      </c>
      <c r="E71" s="12">
        <v>60</v>
      </c>
      <c r="F71" s="12">
        <v>1</v>
      </c>
      <c r="G71" s="12">
        <v>0.02</v>
      </c>
      <c r="H71" s="4"/>
      <c r="I71" s="4">
        <v>6.63</v>
      </c>
      <c r="J71" s="42">
        <f t="shared" si="77"/>
        <v>1.3260000000000001</v>
      </c>
      <c r="K71" s="44">
        <f t="shared" si="69"/>
        <v>6.0272727272727273</v>
      </c>
      <c r="L71" s="44">
        <f t="shared" si="70"/>
        <v>20.673999999999999</v>
      </c>
      <c r="M71" s="44">
        <f t="shared" si="71"/>
        <v>42.233273559835077</v>
      </c>
      <c r="N71" s="44">
        <f t="shared" ref="N71:N102" si="79">$N$3-(J71/$T$31)</f>
        <v>1.873697864810826</v>
      </c>
      <c r="O71" s="65">
        <f t="shared" si="73"/>
        <v>156.96</v>
      </c>
      <c r="P71" s="65">
        <f t="shared" si="74"/>
        <v>7.683494000062713</v>
      </c>
      <c r="Q71" s="83">
        <f t="shared" si="75"/>
        <v>0.8855587564738292</v>
      </c>
    </row>
    <row r="72" spans="1:24" ht="15.75" customHeight="1">
      <c r="A72" s="62">
        <v>16</v>
      </c>
      <c r="B72" s="12" t="s">
        <v>55</v>
      </c>
      <c r="C72" s="12" t="s">
        <v>26</v>
      </c>
      <c r="D72" s="12" t="s">
        <v>27</v>
      </c>
      <c r="E72" s="12">
        <v>120</v>
      </c>
      <c r="F72" s="12">
        <v>2</v>
      </c>
      <c r="G72" s="12">
        <v>0.03</v>
      </c>
      <c r="H72" s="4"/>
      <c r="I72" s="4">
        <v>6.63</v>
      </c>
      <c r="J72" s="42">
        <f t="shared" si="77"/>
        <v>1.3260000000000001</v>
      </c>
      <c r="K72" s="44">
        <f t="shared" si="69"/>
        <v>6.0272727272727273</v>
      </c>
      <c r="L72" s="44">
        <f t="shared" si="70"/>
        <v>20.673999999999999</v>
      </c>
      <c r="M72" s="44">
        <f t="shared" si="71"/>
        <v>42.233273559835077</v>
      </c>
      <c r="N72" s="44">
        <f t="shared" ref="N72:N103" si="80">$N$3- (J72/($T$31))</f>
        <v>1.873697864810826</v>
      </c>
      <c r="O72" s="65">
        <f t="shared" si="73"/>
        <v>156.96</v>
      </c>
      <c r="P72" s="65">
        <f t="shared" si="74"/>
        <v>7.683494000062713</v>
      </c>
      <c r="Q72" s="83">
        <f t="shared" si="75"/>
        <v>0.8855587564738292</v>
      </c>
    </row>
    <row r="73" spans="1:24" ht="15.75" customHeight="1">
      <c r="A73" s="61">
        <v>16</v>
      </c>
      <c r="B73" s="12" t="s">
        <v>55</v>
      </c>
      <c r="C73" s="12" t="s">
        <v>29</v>
      </c>
      <c r="D73" s="12" t="s">
        <v>30</v>
      </c>
      <c r="E73" s="12">
        <v>240</v>
      </c>
      <c r="F73" s="12">
        <v>4</v>
      </c>
      <c r="G73" s="12">
        <v>7.0000000000000007E-2</v>
      </c>
      <c r="H73" s="4"/>
      <c r="I73" s="4">
        <v>6.64</v>
      </c>
      <c r="J73" s="42">
        <f t="shared" si="77"/>
        <v>1.3280000000000001</v>
      </c>
      <c r="K73" s="44">
        <f t="shared" si="69"/>
        <v>6.036363636363637</v>
      </c>
      <c r="L73" s="44">
        <f t="shared" si="70"/>
        <v>20.672000000000001</v>
      </c>
      <c r="M73" s="44">
        <f t="shared" si="71"/>
        <v>42.229187918589083</v>
      </c>
      <c r="N73" s="44">
        <f t="shared" ref="N73:N104" si="81">$N$3-(J73/$T$31)</f>
        <v>1.8734198636630257</v>
      </c>
      <c r="O73" s="65">
        <f t="shared" si="73"/>
        <v>156.96</v>
      </c>
      <c r="P73" s="65">
        <f t="shared" si="74"/>
        <v>7.683494000062713</v>
      </c>
      <c r="Q73" s="83">
        <f t="shared" si="75"/>
        <v>0.8855587564738292</v>
      </c>
    </row>
    <row r="74" spans="1:24" ht="15.75" customHeight="1">
      <c r="A74" s="62">
        <v>16</v>
      </c>
      <c r="B74" s="12" t="s">
        <v>55</v>
      </c>
      <c r="C74" s="12" t="s">
        <v>32</v>
      </c>
      <c r="D74" s="12" t="s">
        <v>33</v>
      </c>
      <c r="E74" s="12">
        <v>480</v>
      </c>
      <c r="F74" s="12">
        <v>8</v>
      </c>
      <c r="G74" s="12">
        <v>0.13</v>
      </c>
      <c r="H74" s="4"/>
      <c r="I74" s="4">
        <v>6.65</v>
      </c>
      <c r="J74" s="42">
        <f t="shared" si="77"/>
        <v>1.33</v>
      </c>
      <c r="K74" s="44">
        <f t="shared" si="69"/>
        <v>6.0454545454545459</v>
      </c>
      <c r="L74" s="44">
        <f t="shared" si="70"/>
        <v>20.67</v>
      </c>
      <c r="M74" s="44">
        <f t="shared" si="71"/>
        <v>42.22510227734309</v>
      </c>
      <c r="N74" s="44">
        <f t="shared" ref="N74:N105" si="82">$N$3- (J74/($T$31))</f>
        <v>1.8731418625152256</v>
      </c>
      <c r="O74" s="65">
        <f t="shared" si="73"/>
        <v>156.96</v>
      </c>
      <c r="P74" s="65">
        <f t="shared" si="74"/>
        <v>7.683494000062713</v>
      </c>
      <c r="Q74" s="83">
        <f t="shared" si="75"/>
        <v>0.8855587564738292</v>
      </c>
    </row>
    <row r="75" spans="1:24" ht="15.75" customHeight="1">
      <c r="A75" s="61">
        <v>16</v>
      </c>
      <c r="B75" s="12" t="s">
        <v>55</v>
      </c>
      <c r="C75" s="12" t="s">
        <v>35</v>
      </c>
      <c r="D75" s="12" t="s">
        <v>36</v>
      </c>
      <c r="E75" s="12">
        <v>900</v>
      </c>
      <c r="F75" s="12">
        <v>15</v>
      </c>
      <c r="G75" s="12">
        <v>0.25</v>
      </c>
      <c r="H75" s="4"/>
      <c r="I75" s="4">
        <v>6.65</v>
      </c>
      <c r="J75" s="42">
        <f t="shared" si="77"/>
        <v>1.33</v>
      </c>
      <c r="K75" s="44">
        <f t="shared" si="69"/>
        <v>6.0454545454545459</v>
      </c>
      <c r="L75" s="44">
        <f t="shared" si="70"/>
        <v>20.67</v>
      </c>
      <c r="M75" s="44">
        <f t="shared" si="71"/>
        <v>42.22510227734309</v>
      </c>
      <c r="N75" s="44">
        <f t="shared" ref="N75:N106" si="83">$N$3-(J75/$T$31)</f>
        <v>1.8731418625152256</v>
      </c>
      <c r="O75" s="65">
        <f t="shared" si="73"/>
        <v>156.96</v>
      </c>
      <c r="P75" s="65">
        <f t="shared" si="74"/>
        <v>7.683494000062713</v>
      </c>
      <c r="Q75" s="83">
        <f t="shared" si="75"/>
        <v>0.8855587564738292</v>
      </c>
    </row>
    <row r="76" spans="1:24" ht="15.75" customHeight="1">
      <c r="A76" s="62">
        <v>16</v>
      </c>
      <c r="B76" s="12" t="s">
        <v>55</v>
      </c>
      <c r="C76" s="12" t="s">
        <v>37</v>
      </c>
      <c r="D76" s="12" t="s">
        <v>38</v>
      </c>
      <c r="E76" s="12">
        <v>1800</v>
      </c>
      <c r="F76" s="12">
        <v>30</v>
      </c>
      <c r="G76" s="12">
        <v>0.5</v>
      </c>
      <c r="H76" s="4"/>
      <c r="I76" s="4">
        <v>6.66</v>
      </c>
      <c r="J76" s="42">
        <f t="shared" si="77"/>
        <v>1.3320000000000001</v>
      </c>
      <c r="K76" s="44">
        <f t="shared" si="69"/>
        <v>6.0545454545454547</v>
      </c>
      <c r="L76" s="44">
        <f t="shared" si="70"/>
        <v>20.667999999999999</v>
      </c>
      <c r="M76" s="44">
        <f t="shared" si="71"/>
        <v>42.22101663609709</v>
      </c>
      <c r="N76" s="44">
        <f t="shared" ref="N76:N107" si="84">$N$3- (J76/($T$31))</f>
        <v>1.8728638613674253</v>
      </c>
      <c r="O76" s="65">
        <f t="shared" si="73"/>
        <v>156.96</v>
      </c>
      <c r="P76" s="65">
        <f t="shared" si="74"/>
        <v>7.683494000062713</v>
      </c>
      <c r="Q76" s="83">
        <f t="shared" si="75"/>
        <v>0.8855587564738292</v>
      </c>
    </row>
    <row r="77" spans="1:24" ht="15.75" customHeight="1">
      <c r="A77" s="61">
        <v>16</v>
      </c>
      <c r="B77" s="12" t="s">
        <v>55</v>
      </c>
      <c r="C77" s="12" t="s">
        <v>39</v>
      </c>
      <c r="D77" s="12" t="s">
        <v>40</v>
      </c>
      <c r="E77" s="12">
        <v>3600</v>
      </c>
      <c r="F77" s="12">
        <v>60</v>
      </c>
      <c r="G77" s="12">
        <v>1</v>
      </c>
      <c r="H77" s="4"/>
      <c r="I77" s="4">
        <v>6.68</v>
      </c>
      <c r="J77" s="42">
        <f t="shared" si="77"/>
        <v>1.3360000000000001</v>
      </c>
      <c r="K77" s="44">
        <f t="shared" si="69"/>
        <v>6.0727272727272732</v>
      </c>
      <c r="L77" s="44">
        <f t="shared" si="70"/>
        <v>20.664000000000001</v>
      </c>
      <c r="M77" s="44">
        <f t="shared" si="71"/>
        <v>42.212845353605111</v>
      </c>
      <c r="N77" s="44">
        <f t="shared" ref="N77:N108" si="85">$N$3-(J77/$T$31)</f>
        <v>1.872307859071825</v>
      </c>
      <c r="O77" s="65">
        <f t="shared" si="73"/>
        <v>156.96</v>
      </c>
      <c r="P77" s="65">
        <f t="shared" si="74"/>
        <v>7.683494000062713</v>
      </c>
      <c r="Q77" s="83">
        <f t="shared" si="75"/>
        <v>0.8855587564738292</v>
      </c>
    </row>
    <row r="78" spans="1:24" ht="15.75" customHeight="1">
      <c r="A78" s="62">
        <v>16</v>
      </c>
      <c r="B78" s="12" t="s">
        <v>55</v>
      </c>
      <c r="C78" s="12" t="s">
        <v>42</v>
      </c>
      <c r="D78" s="12" t="s">
        <v>43</v>
      </c>
      <c r="E78" s="12">
        <v>7200</v>
      </c>
      <c r="F78" s="12">
        <v>120</v>
      </c>
      <c r="G78" s="12">
        <v>2</v>
      </c>
      <c r="H78" s="4"/>
      <c r="I78" s="4">
        <v>6.68</v>
      </c>
      <c r="J78" s="42">
        <f t="shared" si="77"/>
        <v>1.3360000000000001</v>
      </c>
      <c r="K78" s="44">
        <f t="shared" si="69"/>
        <v>6.0727272727272732</v>
      </c>
      <c r="L78" s="44">
        <f t="shared" si="70"/>
        <v>20.664000000000001</v>
      </c>
      <c r="M78" s="44">
        <f t="shared" si="71"/>
        <v>42.212845353605111</v>
      </c>
      <c r="N78" s="44">
        <f t="shared" ref="N78:N109" si="86">$N$3- (J78/($T$31))</f>
        <v>1.872307859071825</v>
      </c>
      <c r="O78" s="65">
        <f t="shared" si="73"/>
        <v>156.96</v>
      </c>
      <c r="P78" s="65">
        <f t="shared" si="74"/>
        <v>7.683494000062713</v>
      </c>
      <c r="Q78" s="83">
        <f t="shared" si="75"/>
        <v>0.8855587564738292</v>
      </c>
    </row>
    <row r="79" spans="1:24" ht="15.75" customHeight="1">
      <c r="A79" s="61">
        <v>16</v>
      </c>
      <c r="B79" s="12" t="s">
        <v>55</v>
      </c>
      <c r="C79" s="12" t="s">
        <v>45</v>
      </c>
      <c r="D79" s="12" t="s">
        <v>46</v>
      </c>
      <c r="E79" s="12">
        <v>14400</v>
      </c>
      <c r="F79" s="12">
        <v>240</v>
      </c>
      <c r="G79" s="12">
        <v>4</v>
      </c>
      <c r="H79" s="4"/>
      <c r="I79" s="4">
        <v>6.69</v>
      </c>
      <c r="J79" s="42">
        <f t="shared" si="77"/>
        <v>1.3380000000000001</v>
      </c>
      <c r="K79" s="44">
        <f t="shared" si="69"/>
        <v>6.081818181818182</v>
      </c>
      <c r="L79" s="44">
        <f t="shared" si="70"/>
        <v>20.661999999999999</v>
      </c>
      <c r="M79" s="44">
        <f t="shared" si="71"/>
        <v>42.208759712359111</v>
      </c>
      <c r="N79" s="44">
        <f t="shared" ref="N79:N110" si="87">$N$3-(J79/$T$31)</f>
        <v>1.8720298579240247</v>
      </c>
      <c r="O79" s="65">
        <f t="shared" si="73"/>
        <v>156.96</v>
      </c>
      <c r="P79" s="65">
        <f t="shared" si="74"/>
        <v>7.683494000062713</v>
      </c>
      <c r="Q79" s="83">
        <f t="shared" si="75"/>
        <v>0.8855587564738292</v>
      </c>
    </row>
    <row r="80" spans="1:24" ht="15.75" customHeight="1">
      <c r="A80" s="62">
        <v>16</v>
      </c>
      <c r="B80" s="12" t="s">
        <v>55</v>
      </c>
      <c r="C80" s="12" t="s">
        <v>47</v>
      </c>
      <c r="D80" s="12" t="s">
        <v>48</v>
      </c>
      <c r="E80" s="12">
        <v>28800</v>
      </c>
      <c r="F80" s="12">
        <v>480</v>
      </c>
      <c r="G80" s="12">
        <v>8</v>
      </c>
      <c r="H80" s="4"/>
      <c r="I80" s="4">
        <v>6.69</v>
      </c>
      <c r="J80" s="42">
        <f t="shared" si="77"/>
        <v>1.3380000000000001</v>
      </c>
      <c r="K80" s="44">
        <f t="shared" si="69"/>
        <v>6.081818181818182</v>
      </c>
      <c r="L80" s="44">
        <f t="shared" si="70"/>
        <v>20.661999999999999</v>
      </c>
      <c r="M80" s="44">
        <f t="shared" si="71"/>
        <v>42.208759712359111</v>
      </c>
      <c r="N80" s="44">
        <f t="shared" ref="N80:N111" si="88">$N$3- (J80/($T$31))</f>
        <v>1.8720298579240247</v>
      </c>
      <c r="O80" s="65">
        <f t="shared" si="73"/>
        <v>156.96</v>
      </c>
      <c r="P80" s="65">
        <f t="shared" si="74"/>
        <v>7.683494000062713</v>
      </c>
      <c r="Q80" s="83">
        <f t="shared" si="75"/>
        <v>0.8855587564738292</v>
      </c>
    </row>
    <row r="81" spans="1:17" ht="15.75" customHeight="1">
      <c r="A81" s="61">
        <v>16</v>
      </c>
      <c r="B81" s="12" t="s">
        <v>56</v>
      </c>
      <c r="C81" s="12" t="s">
        <v>13</v>
      </c>
      <c r="D81" s="12" t="s">
        <v>50</v>
      </c>
      <c r="E81" s="12">
        <v>86400</v>
      </c>
      <c r="F81" s="12">
        <v>1440</v>
      </c>
      <c r="G81" s="12">
        <v>24</v>
      </c>
      <c r="H81" s="4"/>
      <c r="I81" s="4">
        <v>6.69</v>
      </c>
      <c r="J81" s="42">
        <f t="shared" si="77"/>
        <v>1.3380000000000001</v>
      </c>
      <c r="K81" s="44">
        <f t="shared" si="69"/>
        <v>6.081818181818182</v>
      </c>
      <c r="L81" s="44">
        <f t="shared" si="70"/>
        <v>20.661999999999999</v>
      </c>
      <c r="M81" s="44">
        <f t="shared" si="71"/>
        <v>42.208759712359111</v>
      </c>
      <c r="N81" s="44">
        <f t="shared" ref="N81:N112" si="89">$N$3-(J81/$T$31)</f>
        <v>1.8720298579240247</v>
      </c>
      <c r="O81" s="65">
        <f t="shared" si="73"/>
        <v>156.96</v>
      </c>
      <c r="P81" s="65">
        <f t="shared" si="74"/>
        <v>7.683494000062713</v>
      </c>
      <c r="Q81" s="83">
        <f t="shared" si="75"/>
        <v>0.8855587564738292</v>
      </c>
    </row>
    <row r="82" spans="1:17" ht="15.75" customHeight="1">
      <c r="A82" s="59">
        <v>8</v>
      </c>
      <c r="B82" s="11">
        <v>45790</v>
      </c>
      <c r="C82" s="10" t="s">
        <v>13</v>
      </c>
      <c r="D82" s="10" t="s">
        <v>14</v>
      </c>
      <c r="E82" s="10">
        <v>0</v>
      </c>
      <c r="F82" s="10">
        <v>0</v>
      </c>
      <c r="G82" s="10">
        <v>0</v>
      </c>
      <c r="H82" s="4"/>
      <c r="I82" s="4">
        <v>6.69</v>
      </c>
      <c r="J82" s="42">
        <f t="shared" si="77"/>
        <v>1.3380000000000001</v>
      </c>
      <c r="K82" s="44">
        <f t="shared" si="69"/>
        <v>6.081818181818182</v>
      </c>
      <c r="L82" s="44">
        <f t="shared" si="70"/>
        <v>20.661999999999999</v>
      </c>
      <c r="M82" s="44">
        <f t="shared" si="71"/>
        <v>42.208759712359111</v>
      </c>
      <c r="N82" s="44">
        <f t="shared" ref="N82:N113" si="90">$N$3- (J82/($T$31))</f>
        <v>1.8720298579240247</v>
      </c>
      <c r="O82" s="65">
        <f t="shared" si="73"/>
        <v>78.48</v>
      </c>
      <c r="P82" s="65">
        <f t="shared" si="74"/>
        <v>3.8417470000313565</v>
      </c>
      <c r="Q82" s="83">
        <f t="shared" si="75"/>
        <v>0.58452876080984795</v>
      </c>
    </row>
    <row r="83" spans="1:17" ht="15.75" customHeight="1">
      <c r="A83" s="60">
        <v>8</v>
      </c>
      <c r="B83" s="11">
        <v>45790</v>
      </c>
      <c r="C83" s="10" t="s">
        <v>15</v>
      </c>
      <c r="D83" s="10" t="s">
        <v>16</v>
      </c>
      <c r="E83" s="10">
        <v>6</v>
      </c>
      <c r="F83" s="10">
        <v>0.1</v>
      </c>
      <c r="G83" s="10">
        <v>0</v>
      </c>
      <c r="H83" s="4"/>
      <c r="I83" s="4">
        <v>6.67</v>
      </c>
      <c r="J83" s="42">
        <f t="shared" si="77"/>
        <v>1.3340000000000001</v>
      </c>
      <c r="K83" s="44">
        <f t="shared" si="69"/>
        <v>6.0636363636363644</v>
      </c>
      <c r="L83" s="44">
        <f t="shared" si="70"/>
        <v>20.666</v>
      </c>
      <c r="M83" s="44">
        <f t="shared" si="71"/>
        <v>42.216930994851104</v>
      </c>
      <c r="N83" s="44">
        <f t="shared" ref="N83:N114" si="91">$N$3-(J83/$T$31)</f>
        <v>1.8725858602196253</v>
      </c>
      <c r="O83" s="65">
        <f t="shared" si="73"/>
        <v>78.48</v>
      </c>
      <c r="P83" s="65">
        <f t="shared" si="74"/>
        <v>3.8417470000313565</v>
      </c>
      <c r="Q83" s="83">
        <f t="shared" si="75"/>
        <v>0.58452876080984795</v>
      </c>
    </row>
    <row r="84" spans="1:17" ht="15.75" customHeight="1">
      <c r="A84" s="59">
        <v>8</v>
      </c>
      <c r="B84" s="11">
        <v>45790</v>
      </c>
      <c r="C84" s="10" t="s">
        <v>18</v>
      </c>
      <c r="D84" s="10" t="s">
        <v>19</v>
      </c>
      <c r="E84" s="10">
        <v>15</v>
      </c>
      <c r="F84" s="10">
        <v>0.25</v>
      </c>
      <c r="G84" s="10">
        <v>0</v>
      </c>
      <c r="H84" s="4"/>
      <c r="I84" s="4">
        <v>6.66</v>
      </c>
      <c r="J84" s="42">
        <f t="shared" si="77"/>
        <v>1.3320000000000001</v>
      </c>
      <c r="K84" s="44">
        <f t="shared" si="69"/>
        <v>6.0545454545454547</v>
      </c>
      <c r="L84" s="44">
        <f t="shared" si="70"/>
        <v>20.667999999999999</v>
      </c>
      <c r="M84" s="44">
        <f t="shared" si="71"/>
        <v>42.22101663609709</v>
      </c>
      <c r="N84" s="44">
        <f t="shared" ref="N84:N115" si="92">$N$3- (J84/($T$31))</f>
        <v>1.8728638613674253</v>
      </c>
      <c r="O84" s="65">
        <f t="shared" si="73"/>
        <v>78.48</v>
      </c>
      <c r="P84" s="65">
        <f t="shared" si="74"/>
        <v>3.8417470000313565</v>
      </c>
      <c r="Q84" s="83">
        <f t="shared" si="75"/>
        <v>0.58452876080984795</v>
      </c>
    </row>
    <row r="85" spans="1:17" ht="15.75" customHeight="1">
      <c r="A85" s="60">
        <v>8</v>
      </c>
      <c r="B85" s="11">
        <v>45790</v>
      </c>
      <c r="C85" s="10" t="s">
        <v>21</v>
      </c>
      <c r="D85" s="10" t="s">
        <v>22</v>
      </c>
      <c r="E85" s="10">
        <v>30</v>
      </c>
      <c r="F85" s="10">
        <v>0.5</v>
      </c>
      <c r="G85" s="10">
        <v>0.01</v>
      </c>
      <c r="H85" s="4"/>
      <c r="I85" s="4">
        <v>6.65</v>
      </c>
      <c r="J85" s="42">
        <f t="shared" si="77"/>
        <v>1.33</v>
      </c>
      <c r="K85" s="44">
        <f t="shared" si="69"/>
        <v>6.0454545454545459</v>
      </c>
      <c r="L85" s="44">
        <f t="shared" si="70"/>
        <v>20.67</v>
      </c>
      <c r="M85" s="44">
        <f t="shared" si="71"/>
        <v>42.22510227734309</v>
      </c>
      <c r="N85" s="44">
        <f t="shared" ref="N85:N116" si="93">$N$3-(J85/$T$31)</f>
        <v>1.8731418625152256</v>
      </c>
      <c r="O85" s="65">
        <f t="shared" si="73"/>
        <v>78.48</v>
      </c>
      <c r="P85" s="65">
        <f t="shared" si="74"/>
        <v>3.8417470000313565</v>
      </c>
      <c r="Q85" s="83">
        <f t="shared" si="75"/>
        <v>0.58452876080984795</v>
      </c>
    </row>
    <row r="86" spans="1:17" ht="15.75" customHeight="1">
      <c r="A86" s="59">
        <v>8</v>
      </c>
      <c r="B86" s="11">
        <v>45790</v>
      </c>
      <c r="C86" s="10" t="s">
        <v>23</v>
      </c>
      <c r="D86" s="10" t="s">
        <v>24</v>
      </c>
      <c r="E86" s="10">
        <v>60</v>
      </c>
      <c r="F86" s="10">
        <v>1</v>
      </c>
      <c r="G86" s="10">
        <v>0.02</v>
      </c>
      <c r="H86" s="4"/>
      <c r="I86" s="4">
        <v>6.64</v>
      </c>
      <c r="J86" s="42">
        <f t="shared" si="77"/>
        <v>1.3280000000000001</v>
      </c>
      <c r="K86" s="44">
        <f t="shared" si="69"/>
        <v>6.036363636363637</v>
      </c>
      <c r="L86" s="44">
        <f t="shared" si="70"/>
        <v>20.672000000000001</v>
      </c>
      <c r="M86" s="44">
        <f t="shared" si="71"/>
        <v>42.229187918589083</v>
      </c>
      <c r="N86" s="44">
        <f t="shared" ref="N86:N117" si="94">$N$3- (J86/($T$31))</f>
        <v>1.8734198636630257</v>
      </c>
      <c r="O86" s="65">
        <f t="shared" si="73"/>
        <v>78.48</v>
      </c>
      <c r="P86" s="65">
        <f t="shared" si="74"/>
        <v>3.8417470000313565</v>
      </c>
      <c r="Q86" s="83">
        <f t="shared" si="75"/>
        <v>0.58452876080984795</v>
      </c>
    </row>
    <row r="87" spans="1:17" ht="15.75" customHeight="1">
      <c r="A87" s="60">
        <v>8</v>
      </c>
      <c r="B87" s="11">
        <v>45790</v>
      </c>
      <c r="C87" s="10" t="s">
        <v>26</v>
      </c>
      <c r="D87" s="10" t="s">
        <v>27</v>
      </c>
      <c r="E87" s="10">
        <v>120</v>
      </c>
      <c r="F87" s="10">
        <v>2</v>
      </c>
      <c r="G87" s="10">
        <v>0.03</v>
      </c>
      <c r="H87" s="4"/>
      <c r="I87" s="4">
        <v>6.64</v>
      </c>
      <c r="J87" s="42">
        <f t="shared" si="77"/>
        <v>1.3280000000000001</v>
      </c>
      <c r="K87" s="44">
        <f t="shared" si="69"/>
        <v>6.036363636363637</v>
      </c>
      <c r="L87" s="44">
        <f t="shared" si="70"/>
        <v>20.672000000000001</v>
      </c>
      <c r="M87" s="44">
        <f t="shared" si="71"/>
        <v>42.229187918589083</v>
      </c>
      <c r="N87" s="44">
        <f t="shared" ref="N87:N118" si="95">$N$3-(J87/$T$31)</f>
        <v>1.8734198636630257</v>
      </c>
      <c r="O87" s="65">
        <f t="shared" si="73"/>
        <v>78.48</v>
      </c>
      <c r="P87" s="65">
        <f t="shared" si="74"/>
        <v>3.8417470000313565</v>
      </c>
      <c r="Q87" s="83">
        <f t="shared" si="75"/>
        <v>0.58452876080984795</v>
      </c>
    </row>
    <row r="88" spans="1:17" ht="15.75" customHeight="1">
      <c r="A88" s="59">
        <v>8</v>
      </c>
      <c r="B88" s="11">
        <v>45790</v>
      </c>
      <c r="C88" s="10" t="s">
        <v>29</v>
      </c>
      <c r="D88" s="10" t="s">
        <v>30</v>
      </c>
      <c r="E88" s="10">
        <v>240</v>
      </c>
      <c r="F88" s="10">
        <v>4</v>
      </c>
      <c r="G88" s="10">
        <v>7.0000000000000007E-2</v>
      </c>
      <c r="H88" s="4"/>
      <c r="I88" s="4">
        <v>6.62</v>
      </c>
      <c r="J88" s="42">
        <f t="shared" si="77"/>
        <v>1.3240000000000001</v>
      </c>
      <c r="K88" s="44">
        <f t="shared" si="69"/>
        <v>6.0181818181818185</v>
      </c>
      <c r="L88" s="44">
        <f t="shared" si="70"/>
        <v>20.675999999999998</v>
      </c>
      <c r="M88" s="44">
        <f t="shared" si="71"/>
        <v>42.237359201081063</v>
      </c>
      <c r="N88" s="44">
        <f t="shared" ref="N88:N119" si="96">$N$3- (J88/($T$31))</f>
        <v>1.8739758659586263</v>
      </c>
      <c r="O88" s="65">
        <f t="shared" si="73"/>
        <v>78.48</v>
      </c>
      <c r="P88" s="65">
        <f t="shared" si="74"/>
        <v>3.8417470000313565</v>
      </c>
      <c r="Q88" s="83">
        <f t="shared" si="75"/>
        <v>0.58452876080984795</v>
      </c>
    </row>
    <row r="89" spans="1:17" ht="15.75" customHeight="1">
      <c r="A89" s="60">
        <v>8</v>
      </c>
      <c r="B89" s="11">
        <v>45790</v>
      </c>
      <c r="C89" s="10" t="s">
        <v>32</v>
      </c>
      <c r="D89" s="10" t="s">
        <v>33</v>
      </c>
      <c r="E89" s="10">
        <v>480</v>
      </c>
      <c r="F89" s="10">
        <v>8</v>
      </c>
      <c r="G89" s="10">
        <v>0.13</v>
      </c>
      <c r="H89" s="4"/>
      <c r="I89" s="4">
        <v>6.62</v>
      </c>
      <c r="J89" s="42">
        <f t="shared" si="77"/>
        <v>1.3240000000000001</v>
      </c>
      <c r="K89" s="44">
        <f t="shared" si="69"/>
        <v>6.0181818181818185</v>
      </c>
      <c r="L89" s="44">
        <f t="shared" si="70"/>
        <v>20.675999999999998</v>
      </c>
      <c r="M89" s="44">
        <f t="shared" si="71"/>
        <v>42.237359201081063</v>
      </c>
      <c r="N89" s="44">
        <f t="shared" ref="N89:N120" si="97">$N$3-(J89/$T$31)</f>
        <v>1.8739758659586263</v>
      </c>
      <c r="O89" s="65">
        <f t="shared" si="73"/>
        <v>78.48</v>
      </c>
      <c r="P89" s="65">
        <f t="shared" si="74"/>
        <v>3.8417470000313565</v>
      </c>
      <c r="Q89" s="83">
        <f t="shared" si="75"/>
        <v>0.58452876080984795</v>
      </c>
    </row>
    <row r="90" spans="1:17" ht="15.75" customHeight="1">
      <c r="A90" s="59">
        <v>8</v>
      </c>
      <c r="B90" s="11">
        <v>45790</v>
      </c>
      <c r="C90" s="10" t="s">
        <v>35</v>
      </c>
      <c r="D90" s="10" t="s">
        <v>36</v>
      </c>
      <c r="E90" s="10">
        <v>900</v>
      </c>
      <c r="F90" s="10">
        <v>15</v>
      </c>
      <c r="G90" s="10">
        <v>0.25</v>
      </c>
      <c r="H90" s="4"/>
      <c r="I90" s="4">
        <v>6.61</v>
      </c>
      <c r="J90" s="42">
        <f t="shared" si="77"/>
        <v>1.3220000000000001</v>
      </c>
      <c r="K90" s="44">
        <f t="shared" si="69"/>
        <v>6.0090909090909088</v>
      </c>
      <c r="L90" s="44">
        <f t="shared" si="70"/>
        <v>20.678000000000001</v>
      </c>
      <c r="M90" s="44">
        <f t="shared" si="71"/>
        <v>42.241444842327063</v>
      </c>
      <c r="N90" s="44">
        <f t="shared" ref="N90:N121" si="98">$N$3- (J90/($T$31))</f>
        <v>1.8742538671064264</v>
      </c>
      <c r="O90" s="65">
        <f t="shared" si="73"/>
        <v>78.48</v>
      </c>
      <c r="P90" s="65">
        <f t="shared" si="74"/>
        <v>3.8417470000313565</v>
      </c>
      <c r="Q90" s="83">
        <f t="shared" si="75"/>
        <v>0.58452876080984795</v>
      </c>
    </row>
    <row r="91" spans="1:17" ht="15.75" customHeight="1">
      <c r="A91" s="60">
        <v>8</v>
      </c>
      <c r="B91" s="11">
        <v>45790</v>
      </c>
      <c r="C91" s="10" t="s">
        <v>37</v>
      </c>
      <c r="D91" s="10" t="s">
        <v>38</v>
      </c>
      <c r="E91" s="10">
        <v>1800</v>
      </c>
      <c r="F91" s="10">
        <v>30</v>
      </c>
      <c r="G91" s="10">
        <v>0.5</v>
      </c>
      <c r="H91" s="4"/>
      <c r="I91" s="4">
        <v>6.58</v>
      </c>
      <c r="J91" s="42">
        <f t="shared" si="77"/>
        <v>1.3160000000000001</v>
      </c>
      <c r="K91" s="44">
        <f t="shared" si="69"/>
        <v>5.9818181818181815</v>
      </c>
      <c r="L91" s="44">
        <f t="shared" si="70"/>
        <v>20.684000000000001</v>
      </c>
      <c r="M91" s="44">
        <f t="shared" si="71"/>
        <v>42.253701766065042</v>
      </c>
      <c r="N91" s="44">
        <f t="shared" ref="N91:N122" si="99">$N$3-(J91/$T$31)</f>
        <v>1.8750878705498271</v>
      </c>
      <c r="O91" s="65">
        <f t="shared" si="73"/>
        <v>78.48</v>
      </c>
      <c r="P91" s="65">
        <f t="shared" si="74"/>
        <v>3.8417470000313565</v>
      </c>
      <c r="Q91" s="83">
        <f t="shared" si="75"/>
        <v>0.58452876080984795</v>
      </c>
    </row>
    <row r="92" spans="1:17" ht="15.75" customHeight="1">
      <c r="A92" s="59">
        <v>8</v>
      </c>
      <c r="B92" s="11">
        <v>45790</v>
      </c>
      <c r="C92" s="10" t="s">
        <v>39</v>
      </c>
      <c r="D92" s="10" t="s">
        <v>40</v>
      </c>
      <c r="E92" s="10">
        <v>3600</v>
      </c>
      <c r="F92" s="10">
        <v>60</v>
      </c>
      <c r="G92" s="10">
        <v>1</v>
      </c>
      <c r="H92" s="4"/>
      <c r="I92" s="4">
        <v>6.57</v>
      </c>
      <c r="J92" s="42">
        <f t="shared" si="77"/>
        <v>1.3140000000000001</v>
      </c>
      <c r="K92" s="44">
        <f t="shared" si="69"/>
        <v>5.9727272727272736</v>
      </c>
      <c r="L92" s="44">
        <f t="shared" si="70"/>
        <v>20.686</v>
      </c>
      <c r="M92" s="44">
        <f t="shared" si="71"/>
        <v>42.257787407311035</v>
      </c>
      <c r="N92" s="44">
        <f t="shared" ref="N92:N123" si="100">$N$3- (J92/($T$31))</f>
        <v>1.8753658716976274</v>
      </c>
      <c r="O92" s="65">
        <f t="shared" si="73"/>
        <v>78.48</v>
      </c>
      <c r="P92" s="65">
        <f t="shared" si="74"/>
        <v>3.8417470000313565</v>
      </c>
      <c r="Q92" s="83">
        <f t="shared" si="75"/>
        <v>0.58452876080984795</v>
      </c>
    </row>
    <row r="93" spans="1:17" ht="15.75" customHeight="1">
      <c r="A93" s="60">
        <v>8</v>
      </c>
      <c r="B93" s="11">
        <v>45790</v>
      </c>
      <c r="C93" s="10" t="s">
        <v>42</v>
      </c>
      <c r="D93" s="10" t="s">
        <v>43</v>
      </c>
      <c r="E93" s="10">
        <v>7200</v>
      </c>
      <c r="F93" s="10">
        <v>120</v>
      </c>
      <c r="G93" s="10">
        <v>2</v>
      </c>
      <c r="H93" s="4"/>
      <c r="I93" s="4">
        <v>6.57</v>
      </c>
      <c r="J93" s="42">
        <f t="shared" si="77"/>
        <v>1.3140000000000001</v>
      </c>
      <c r="K93" s="44">
        <f t="shared" si="69"/>
        <v>5.9727272727272736</v>
      </c>
      <c r="L93" s="44">
        <f t="shared" si="70"/>
        <v>20.686</v>
      </c>
      <c r="M93" s="44">
        <f t="shared" si="71"/>
        <v>42.257787407311035</v>
      </c>
      <c r="N93" s="44">
        <f t="shared" ref="N93:N124" si="101">$N$3-(J93/$T$31)</f>
        <v>1.8753658716976274</v>
      </c>
      <c r="O93" s="65">
        <f t="shared" si="73"/>
        <v>78.48</v>
      </c>
      <c r="P93" s="65">
        <f t="shared" si="74"/>
        <v>3.8417470000313565</v>
      </c>
      <c r="Q93" s="83">
        <f t="shared" si="75"/>
        <v>0.58452876080984795</v>
      </c>
    </row>
    <row r="94" spans="1:17" ht="15.75" customHeight="1">
      <c r="A94" s="59">
        <v>8</v>
      </c>
      <c r="B94" s="11">
        <v>45790</v>
      </c>
      <c r="C94" s="10" t="s">
        <v>45</v>
      </c>
      <c r="D94" s="10" t="s">
        <v>46</v>
      </c>
      <c r="E94" s="10">
        <v>14400</v>
      </c>
      <c r="F94" s="10">
        <v>240</v>
      </c>
      <c r="G94" s="10">
        <v>4</v>
      </c>
      <c r="H94" s="4"/>
      <c r="I94" s="4">
        <v>6.56</v>
      </c>
      <c r="J94" s="42">
        <f t="shared" si="77"/>
        <v>1.3120000000000001</v>
      </c>
      <c r="K94" s="44">
        <f t="shared" si="69"/>
        <v>5.9636363636363638</v>
      </c>
      <c r="L94" s="44">
        <f t="shared" si="70"/>
        <v>20.687999999999999</v>
      </c>
      <c r="M94" s="44">
        <f t="shared" si="71"/>
        <v>42.261873048557028</v>
      </c>
      <c r="N94" s="44">
        <f t="shared" ref="N94:N125" si="102">$N$3- (J94/($T$31))</f>
        <v>1.8756438728454274</v>
      </c>
      <c r="O94" s="65">
        <f t="shared" si="73"/>
        <v>78.48</v>
      </c>
      <c r="P94" s="65">
        <f t="shared" si="74"/>
        <v>3.8417470000313565</v>
      </c>
      <c r="Q94" s="83">
        <f t="shared" si="75"/>
        <v>0.58452876080984795</v>
      </c>
    </row>
    <row r="95" spans="1:17" ht="15.75" customHeight="1">
      <c r="A95" s="60">
        <v>8</v>
      </c>
      <c r="B95" s="11">
        <v>45790</v>
      </c>
      <c r="C95" s="10" t="s">
        <v>47</v>
      </c>
      <c r="D95" s="10" t="s">
        <v>48</v>
      </c>
      <c r="E95" s="10">
        <v>28800</v>
      </c>
      <c r="F95" s="10">
        <v>480</v>
      </c>
      <c r="G95" s="10">
        <v>8</v>
      </c>
      <c r="H95" s="4"/>
      <c r="I95" s="4">
        <v>6.55</v>
      </c>
      <c r="J95" s="42">
        <f t="shared" si="77"/>
        <v>1.31</v>
      </c>
      <c r="K95" s="44">
        <f t="shared" si="69"/>
        <v>5.954545454545455</v>
      </c>
      <c r="L95" s="44">
        <f t="shared" si="70"/>
        <v>20.69</v>
      </c>
      <c r="M95" s="44">
        <f t="shared" si="71"/>
        <v>42.265958689803021</v>
      </c>
      <c r="N95" s="44">
        <f t="shared" ref="N95:N126" si="103">$N$3-(J95/$T$31)</f>
        <v>1.8759218739932277</v>
      </c>
      <c r="O95" s="65">
        <f t="shared" si="73"/>
        <v>78.48</v>
      </c>
      <c r="P95" s="65">
        <f t="shared" si="74"/>
        <v>3.8417470000313565</v>
      </c>
      <c r="Q95" s="83">
        <f t="shared" si="75"/>
        <v>0.58452876080984795</v>
      </c>
    </row>
    <row r="96" spans="1:17" ht="15.75" customHeight="1">
      <c r="A96" s="59">
        <v>8</v>
      </c>
      <c r="B96" s="11">
        <v>45791</v>
      </c>
      <c r="C96" s="10" t="s">
        <v>13</v>
      </c>
      <c r="D96" s="10" t="s">
        <v>50</v>
      </c>
      <c r="E96" s="10">
        <v>86400</v>
      </c>
      <c r="F96" s="10">
        <v>1440</v>
      </c>
      <c r="G96" s="10">
        <v>24</v>
      </c>
      <c r="H96" s="4"/>
      <c r="I96" s="4">
        <v>6.55</v>
      </c>
      <c r="J96" s="42">
        <f t="shared" si="77"/>
        <v>1.31</v>
      </c>
      <c r="K96" s="44">
        <f t="shared" si="69"/>
        <v>5.954545454545455</v>
      </c>
      <c r="L96" s="44">
        <f t="shared" si="70"/>
        <v>20.69</v>
      </c>
      <c r="M96" s="44">
        <f t="shared" si="71"/>
        <v>42.265958689803021</v>
      </c>
      <c r="N96" s="44">
        <f t="shared" ref="N96:N127" si="104">$N$3- (J96/($T$31))</f>
        <v>1.8759218739932277</v>
      </c>
      <c r="O96" s="65">
        <f t="shared" si="73"/>
        <v>78.48</v>
      </c>
      <c r="P96" s="65">
        <f t="shared" si="74"/>
        <v>3.8417470000313565</v>
      </c>
      <c r="Q96" s="83">
        <f t="shared" si="75"/>
        <v>0.58452876080984795</v>
      </c>
    </row>
    <row r="97" spans="1:17" ht="15.75" customHeight="1">
      <c r="A97" s="57">
        <v>4</v>
      </c>
      <c r="B97" s="13">
        <v>45791</v>
      </c>
      <c r="C97" s="7" t="s">
        <v>13</v>
      </c>
      <c r="D97" s="7" t="s">
        <v>14</v>
      </c>
      <c r="E97" s="7">
        <v>0</v>
      </c>
      <c r="F97" s="7">
        <v>0</v>
      </c>
      <c r="G97" s="7">
        <v>0</v>
      </c>
      <c r="H97" s="4"/>
      <c r="I97" s="4">
        <v>6.54</v>
      </c>
      <c r="J97" s="42">
        <f t="shared" si="77"/>
        <v>1.3080000000000001</v>
      </c>
      <c r="K97" s="44">
        <f t="shared" si="69"/>
        <v>5.9454545454545453</v>
      </c>
      <c r="L97" s="44">
        <f t="shared" si="70"/>
        <v>20.692</v>
      </c>
      <c r="M97" s="44">
        <f t="shared" si="71"/>
        <v>42.270044331049014</v>
      </c>
      <c r="N97" s="44">
        <f t="shared" ref="N97:N128" si="105">$N$3-(J97/$T$31)</f>
        <v>1.8761998751410278</v>
      </c>
      <c r="O97" s="65">
        <f t="shared" si="73"/>
        <v>39.24</v>
      </c>
      <c r="P97" s="65">
        <f t="shared" si="74"/>
        <v>1.9208735000156782</v>
      </c>
      <c r="Q97" s="83">
        <f t="shared" si="75"/>
        <v>0.28349876514586675</v>
      </c>
    </row>
    <row r="98" spans="1:17" ht="15.75" customHeight="1">
      <c r="A98" s="58">
        <v>4</v>
      </c>
      <c r="B98" s="13">
        <v>45791</v>
      </c>
      <c r="C98" s="7" t="s">
        <v>15</v>
      </c>
      <c r="D98" s="7" t="s">
        <v>16</v>
      </c>
      <c r="E98" s="7">
        <v>6</v>
      </c>
      <c r="F98" s="7">
        <v>0.1</v>
      </c>
      <c r="G98" s="7">
        <v>0</v>
      </c>
      <c r="H98" s="4"/>
      <c r="I98" s="4">
        <v>6.54</v>
      </c>
      <c r="J98" s="42">
        <f t="shared" si="77"/>
        <v>1.3080000000000001</v>
      </c>
      <c r="K98" s="44">
        <f t="shared" si="69"/>
        <v>5.9454545454545453</v>
      </c>
      <c r="L98" s="44">
        <f t="shared" si="70"/>
        <v>20.692</v>
      </c>
      <c r="M98" s="44">
        <f t="shared" si="71"/>
        <v>42.270044331049014</v>
      </c>
      <c r="N98" s="44">
        <f t="shared" ref="N98:N129" si="106">$N$3- (J98/($T$31))</f>
        <v>1.8761998751410278</v>
      </c>
      <c r="O98" s="65">
        <f t="shared" si="73"/>
        <v>39.24</v>
      </c>
      <c r="P98" s="65">
        <f t="shared" si="74"/>
        <v>1.9208735000156782</v>
      </c>
      <c r="Q98" s="83">
        <f t="shared" si="75"/>
        <v>0.28349876514586675</v>
      </c>
    </row>
    <row r="99" spans="1:17" ht="15.75" customHeight="1">
      <c r="A99" s="57">
        <v>4</v>
      </c>
      <c r="B99" s="13">
        <v>45791</v>
      </c>
      <c r="C99" s="7" t="s">
        <v>18</v>
      </c>
      <c r="D99" s="7" t="s">
        <v>19</v>
      </c>
      <c r="E99" s="7">
        <v>15</v>
      </c>
      <c r="F99" s="7">
        <v>0.25</v>
      </c>
      <c r="G99" s="7">
        <v>0</v>
      </c>
      <c r="H99" s="4"/>
      <c r="I99" s="4">
        <v>6.53</v>
      </c>
      <c r="J99" s="42">
        <f t="shared" si="77"/>
        <v>1.306</v>
      </c>
      <c r="K99" s="44">
        <f t="shared" si="69"/>
        <v>5.9363636363636365</v>
      </c>
      <c r="L99" s="44">
        <f t="shared" si="70"/>
        <v>20.693999999999999</v>
      </c>
      <c r="M99" s="44">
        <f t="shared" si="71"/>
        <v>42.274129972295007</v>
      </c>
      <c r="N99" s="44">
        <f t="shared" ref="N99:N130" si="107">$N$3-(J99/$T$31)</f>
        <v>1.8764778762888281</v>
      </c>
      <c r="O99" s="65">
        <f t="shared" si="73"/>
        <v>39.24</v>
      </c>
      <c r="P99" s="65">
        <f t="shared" si="74"/>
        <v>1.9208735000156782</v>
      </c>
      <c r="Q99" s="83">
        <f t="shared" si="75"/>
        <v>0.28349876514586675</v>
      </c>
    </row>
    <row r="100" spans="1:17" ht="15.75" customHeight="1">
      <c r="A100" s="58">
        <v>4</v>
      </c>
      <c r="B100" s="13">
        <v>45791</v>
      </c>
      <c r="C100" s="7" t="s">
        <v>21</v>
      </c>
      <c r="D100" s="7" t="s">
        <v>22</v>
      </c>
      <c r="E100" s="7">
        <v>30</v>
      </c>
      <c r="F100" s="7">
        <v>0.5</v>
      </c>
      <c r="G100" s="7">
        <v>0.01</v>
      </c>
      <c r="H100" s="4"/>
      <c r="I100" s="4">
        <v>6.53</v>
      </c>
      <c r="J100" s="42">
        <f t="shared" si="77"/>
        <v>1.306</v>
      </c>
      <c r="K100" s="44">
        <f t="shared" si="69"/>
        <v>5.9363636363636365</v>
      </c>
      <c r="L100" s="44">
        <f t="shared" si="70"/>
        <v>20.693999999999999</v>
      </c>
      <c r="M100" s="44">
        <f t="shared" si="71"/>
        <v>42.274129972295007</v>
      </c>
      <c r="N100" s="44">
        <f t="shared" ref="N100:N131" si="108">$N$3- (J100/($T$31))</f>
        <v>1.8764778762888281</v>
      </c>
      <c r="O100" s="65">
        <f t="shared" si="73"/>
        <v>39.24</v>
      </c>
      <c r="P100" s="65">
        <f t="shared" si="74"/>
        <v>1.9208735000156782</v>
      </c>
      <c r="Q100" s="83">
        <f t="shared" si="75"/>
        <v>0.28349876514586675</v>
      </c>
    </row>
    <row r="101" spans="1:17" ht="15.75" customHeight="1">
      <c r="A101" s="57">
        <v>4</v>
      </c>
      <c r="B101" s="13">
        <v>45791</v>
      </c>
      <c r="C101" s="7" t="s">
        <v>23</v>
      </c>
      <c r="D101" s="7" t="s">
        <v>24</v>
      </c>
      <c r="E101" s="7">
        <v>60</v>
      </c>
      <c r="F101" s="7">
        <v>1</v>
      </c>
      <c r="G101" s="7">
        <v>0.02</v>
      </c>
      <c r="H101" s="4"/>
      <c r="I101" s="4">
        <v>6.52</v>
      </c>
      <c r="J101" s="42">
        <f t="shared" si="77"/>
        <v>1.304</v>
      </c>
      <c r="K101" s="44">
        <f t="shared" si="69"/>
        <v>5.9272727272727277</v>
      </c>
      <c r="L101" s="44">
        <f t="shared" si="70"/>
        <v>20.696000000000002</v>
      </c>
      <c r="M101" s="44">
        <f t="shared" si="71"/>
        <v>42.278215613541008</v>
      </c>
      <c r="N101" s="44">
        <f t="shared" ref="N101:N132" si="109">$N$3-(J101/$T$31)</f>
        <v>1.8767558774366284</v>
      </c>
      <c r="O101" s="65">
        <f t="shared" si="73"/>
        <v>39.24</v>
      </c>
      <c r="P101" s="65">
        <f t="shared" si="74"/>
        <v>1.9208735000156782</v>
      </c>
      <c r="Q101" s="83">
        <f t="shared" si="75"/>
        <v>0.28349876514586675</v>
      </c>
    </row>
    <row r="102" spans="1:17" ht="15.75" customHeight="1">
      <c r="A102" s="58">
        <v>4</v>
      </c>
      <c r="B102" s="13">
        <v>45791</v>
      </c>
      <c r="C102" s="7" t="s">
        <v>26</v>
      </c>
      <c r="D102" s="7" t="s">
        <v>27</v>
      </c>
      <c r="E102" s="7">
        <v>120</v>
      </c>
      <c r="F102" s="7">
        <v>2</v>
      </c>
      <c r="G102" s="7">
        <v>0.03</v>
      </c>
      <c r="H102" s="4"/>
      <c r="I102" s="4">
        <v>6.52</v>
      </c>
      <c r="J102" s="42">
        <f t="shared" si="77"/>
        <v>1.304</v>
      </c>
      <c r="K102" s="44">
        <f t="shared" si="69"/>
        <v>5.9272727272727277</v>
      </c>
      <c r="L102" s="44">
        <f t="shared" si="70"/>
        <v>20.696000000000002</v>
      </c>
      <c r="M102" s="44">
        <f t="shared" si="71"/>
        <v>42.278215613541008</v>
      </c>
      <c r="N102" s="44">
        <f t="shared" ref="N102:N133" si="110">$N$3- (J102/($T$31))</f>
        <v>1.8767558774366284</v>
      </c>
      <c r="O102" s="65">
        <f t="shared" si="73"/>
        <v>39.24</v>
      </c>
      <c r="P102" s="65">
        <f t="shared" si="74"/>
        <v>1.9208735000156782</v>
      </c>
      <c r="Q102" s="83">
        <f t="shared" si="75"/>
        <v>0.28349876514586675</v>
      </c>
    </row>
    <row r="103" spans="1:17" ht="15.75" customHeight="1">
      <c r="A103" s="57">
        <v>4</v>
      </c>
      <c r="B103" s="13">
        <v>45791</v>
      </c>
      <c r="C103" s="7" t="s">
        <v>29</v>
      </c>
      <c r="D103" s="7" t="s">
        <v>30</v>
      </c>
      <c r="E103" s="7">
        <v>240</v>
      </c>
      <c r="F103" s="7">
        <v>4</v>
      </c>
      <c r="G103" s="7">
        <v>7.0000000000000007E-2</v>
      </c>
      <c r="H103" s="4"/>
      <c r="I103" s="4">
        <v>6.52</v>
      </c>
      <c r="J103" s="42">
        <f t="shared" si="77"/>
        <v>1.304</v>
      </c>
      <c r="K103" s="44">
        <f t="shared" si="69"/>
        <v>5.9272727272727277</v>
      </c>
      <c r="L103" s="44">
        <f t="shared" si="70"/>
        <v>20.696000000000002</v>
      </c>
      <c r="M103" s="44">
        <f t="shared" si="71"/>
        <v>42.278215613541008</v>
      </c>
      <c r="N103" s="44">
        <f t="shared" ref="N103:N134" si="111">$N$3-(J103/$T$31)</f>
        <v>1.8767558774366284</v>
      </c>
      <c r="O103" s="65">
        <f t="shared" si="73"/>
        <v>39.24</v>
      </c>
      <c r="P103" s="65">
        <f t="shared" si="74"/>
        <v>1.9208735000156782</v>
      </c>
      <c r="Q103" s="83">
        <f t="shared" si="75"/>
        <v>0.28349876514586675</v>
      </c>
    </row>
    <row r="104" spans="1:17" ht="15.75" customHeight="1">
      <c r="A104" s="58">
        <v>4</v>
      </c>
      <c r="B104" s="13">
        <v>45791</v>
      </c>
      <c r="C104" s="7" t="s">
        <v>32</v>
      </c>
      <c r="D104" s="7" t="s">
        <v>33</v>
      </c>
      <c r="E104" s="7">
        <v>480</v>
      </c>
      <c r="F104" s="7">
        <v>8</v>
      </c>
      <c r="G104" s="7">
        <v>0.13</v>
      </c>
      <c r="H104" s="4"/>
      <c r="I104" s="4">
        <v>6.52</v>
      </c>
      <c r="J104" s="42">
        <f t="shared" si="77"/>
        <v>1.304</v>
      </c>
      <c r="K104" s="44">
        <f t="shared" si="69"/>
        <v>5.9272727272727277</v>
      </c>
      <c r="L104" s="44">
        <f t="shared" si="70"/>
        <v>20.696000000000002</v>
      </c>
      <c r="M104" s="44">
        <f t="shared" si="71"/>
        <v>42.278215613541008</v>
      </c>
      <c r="N104" s="44">
        <f t="shared" ref="N104:N135" si="112">$N$3- (J104/($T$31))</f>
        <v>1.8767558774366284</v>
      </c>
      <c r="O104" s="65">
        <f t="shared" si="73"/>
        <v>39.24</v>
      </c>
      <c r="P104" s="65">
        <f t="shared" si="74"/>
        <v>1.9208735000156782</v>
      </c>
      <c r="Q104" s="83">
        <f t="shared" si="75"/>
        <v>0.28349876514586675</v>
      </c>
    </row>
    <row r="105" spans="1:17" ht="15.75" customHeight="1">
      <c r="A105" s="57">
        <v>4</v>
      </c>
      <c r="B105" s="13">
        <v>45791</v>
      </c>
      <c r="C105" s="7" t="s">
        <v>35</v>
      </c>
      <c r="D105" s="7" t="s">
        <v>36</v>
      </c>
      <c r="E105" s="7">
        <v>900</v>
      </c>
      <c r="F105" s="7">
        <v>15</v>
      </c>
      <c r="G105" s="7">
        <v>0.25</v>
      </c>
      <c r="H105" s="4"/>
      <c r="I105" s="4">
        <v>6.51</v>
      </c>
      <c r="J105" s="42">
        <f t="shared" si="77"/>
        <v>1.302</v>
      </c>
      <c r="K105" s="44">
        <f t="shared" si="69"/>
        <v>5.918181818181818</v>
      </c>
      <c r="L105" s="44">
        <f t="shared" si="70"/>
        <v>20.698</v>
      </c>
      <c r="M105" s="44">
        <f t="shared" si="71"/>
        <v>42.282301254786994</v>
      </c>
      <c r="N105" s="44">
        <f t="shared" ref="N105:N136" si="113">$N$3-(J105/$T$31)</f>
        <v>1.8770338785844285</v>
      </c>
      <c r="O105" s="65">
        <f t="shared" si="73"/>
        <v>39.24</v>
      </c>
      <c r="P105" s="65">
        <f t="shared" si="74"/>
        <v>1.9208735000156782</v>
      </c>
      <c r="Q105" s="83">
        <f t="shared" si="75"/>
        <v>0.28349876514586675</v>
      </c>
    </row>
    <row r="106" spans="1:17" ht="15.75" customHeight="1">
      <c r="A106" s="58">
        <v>4</v>
      </c>
      <c r="B106" s="13">
        <v>45791</v>
      </c>
      <c r="C106" s="7" t="s">
        <v>37</v>
      </c>
      <c r="D106" s="7" t="s">
        <v>38</v>
      </c>
      <c r="E106" s="7">
        <v>1800</v>
      </c>
      <c r="F106" s="7">
        <v>30</v>
      </c>
      <c r="G106" s="7">
        <v>0.5</v>
      </c>
      <c r="H106" s="4"/>
      <c r="I106" s="4">
        <v>6.51</v>
      </c>
      <c r="J106" s="42">
        <f t="shared" si="77"/>
        <v>1.302</v>
      </c>
      <c r="K106" s="44">
        <f t="shared" si="69"/>
        <v>5.918181818181818</v>
      </c>
      <c r="L106" s="44">
        <f t="shared" si="70"/>
        <v>20.698</v>
      </c>
      <c r="M106" s="44">
        <f t="shared" si="71"/>
        <v>42.282301254786994</v>
      </c>
      <c r="N106" s="44">
        <f t="shared" ref="N106:N137" si="114">$N$3- (J106/($T$31))</f>
        <v>1.8770338785844285</v>
      </c>
      <c r="O106" s="65">
        <f t="shared" si="73"/>
        <v>39.24</v>
      </c>
      <c r="P106" s="65">
        <f t="shared" si="74"/>
        <v>1.9208735000156782</v>
      </c>
      <c r="Q106" s="83">
        <f t="shared" si="75"/>
        <v>0.28349876514586675</v>
      </c>
    </row>
    <row r="107" spans="1:17" ht="15.75" customHeight="1">
      <c r="A107" s="57">
        <v>4</v>
      </c>
      <c r="B107" s="13">
        <v>45791</v>
      </c>
      <c r="C107" s="7" t="s">
        <v>39</v>
      </c>
      <c r="D107" s="7" t="s">
        <v>40</v>
      </c>
      <c r="E107" s="7">
        <v>3600</v>
      </c>
      <c r="F107" s="7">
        <v>60</v>
      </c>
      <c r="G107" s="7">
        <v>1</v>
      </c>
      <c r="H107" s="4"/>
      <c r="I107" s="4">
        <v>6.51</v>
      </c>
      <c r="J107" s="42">
        <f t="shared" si="77"/>
        <v>1.302</v>
      </c>
      <c r="K107" s="44">
        <f t="shared" si="69"/>
        <v>5.918181818181818</v>
      </c>
      <c r="L107" s="44">
        <f t="shared" si="70"/>
        <v>20.698</v>
      </c>
      <c r="M107" s="44">
        <f t="shared" si="71"/>
        <v>42.282301254786994</v>
      </c>
      <c r="N107" s="44">
        <f t="shared" ref="N107:N138" si="115">$N$3-(J107/$T$31)</f>
        <v>1.8770338785844285</v>
      </c>
      <c r="O107" s="65">
        <f t="shared" si="73"/>
        <v>39.24</v>
      </c>
      <c r="P107" s="65">
        <f t="shared" si="74"/>
        <v>1.9208735000156782</v>
      </c>
      <c r="Q107" s="83">
        <f t="shared" si="75"/>
        <v>0.28349876514586675</v>
      </c>
    </row>
    <row r="108" spans="1:17" ht="15.75" customHeight="1">
      <c r="A108" s="58">
        <v>4</v>
      </c>
      <c r="B108" s="13">
        <v>45791</v>
      </c>
      <c r="C108" s="7" t="s">
        <v>42</v>
      </c>
      <c r="D108" s="7" t="s">
        <v>43</v>
      </c>
      <c r="E108" s="7">
        <v>7200</v>
      </c>
      <c r="F108" s="7">
        <v>120</v>
      </c>
      <c r="G108" s="7">
        <v>2</v>
      </c>
      <c r="H108" s="4"/>
      <c r="I108" s="4">
        <v>6.51</v>
      </c>
      <c r="J108" s="42">
        <f t="shared" si="77"/>
        <v>1.302</v>
      </c>
      <c r="K108" s="44">
        <f t="shared" si="69"/>
        <v>5.918181818181818</v>
      </c>
      <c r="L108" s="44">
        <f t="shared" si="70"/>
        <v>20.698</v>
      </c>
      <c r="M108" s="44">
        <f t="shared" si="71"/>
        <v>42.282301254786994</v>
      </c>
      <c r="N108" s="44">
        <f t="shared" ref="N108:N139" si="116">$N$3- (J108/($T$31))</f>
        <v>1.8770338785844285</v>
      </c>
      <c r="O108" s="65">
        <f t="shared" si="73"/>
        <v>39.24</v>
      </c>
      <c r="P108" s="65">
        <f t="shared" si="74"/>
        <v>1.9208735000156782</v>
      </c>
      <c r="Q108" s="83">
        <f t="shared" si="75"/>
        <v>0.28349876514586675</v>
      </c>
    </row>
    <row r="109" spans="1:17" ht="15.75" customHeight="1">
      <c r="A109" s="57">
        <v>4</v>
      </c>
      <c r="B109" s="13">
        <v>45791</v>
      </c>
      <c r="C109" s="7" t="s">
        <v>45</v>
      </c>
      <c r="D109" s="7" t="s">
        <v>46</v>
      </c>
      <c r="E109" s="7">
        <v>14400</v>
      </c>
      <c r="F109" s="7">
        <v>240</v>
      </c>
      <c r="G109" s="7">
        <v>4</v>
      </c>
      <c r="H109" s="4"/>
      <c r="I109" s="4">
        <v>6.51</v>
      </c>
      <c r="J109" s="42">
        <f t="shared" si="77"/>
        <v>1.302</v>
      </c>
      <c r="K109" s="44">
        <f t="shared" si="69"/>
        <v>5.918181818181818</v>
      </c>
      <c r="L109" s="44">
        <f t="shared" si="70"/>
        <v>20.698</v>
      </c>
      <c r="M109" s="44">
        <f t="shared" si="71"/>
        <v>42.282301254786994</v>
      </c>
      <c r="N109" s="44">
        <f t="shared" ref="N109:N156" si="117">$N$3-(J109/$T$31)</f>
        <v>1.8770338785844285</v>
      </c>
      <c r="O109" s="65">
        <f t="shared" si="73"/>
        <v>39.24</v>
      </c>
      <c r="P109" s="65">
        <f t="shared" si="74"/>
        <v>1.9208735000156782</v>
      </c>
      <c r="Q109" s="83">
        <f t="shared" si="75"/>
        <v>0.28349876514586675</v>
      </c>
    </row>
    <row r="110" spans="1:17" ht="15.75" customHeight="1">
      <c r="A110" s="58">
        <v>4</v>
      </c>
      <c r="B110" s="13">
        <v>45791</v>
      </c>
      <c r="C110" s="7" t="s">
        <v>47</v>
      </c>
      <c r="D110" s="7" t="s">
        <v>48</v>
      </c>
      <c r="E110" s="7">
        <v>28800</v>
      </c>
      <c r="F110" s="7">
        <v>480</v>
      </c>
      <c r="G110" s="7">
        <v>8</v>
      </c>
      <c r="H110" s="4"/>
      <c r="I110" s="4">
        <v>6.51</v>
      </c>
      <c r="J110" s="42">
        <f t="shared" si="77"/>
        <v>1.302</v>
      </c>
      <c r="K110" s="44">
        <f t="shared" si="69"/>
        <v>5.918181818181818</v>
      </c>
      <c r="L110" s="44">
        <f t="shared" si="70"/>
        <v>20.698</v>
      </c>
      <c r="M110" s="44">
        <f t="shared" si="71"/>
        <v>42.282301254786994</v>
      </c>
      <c r="N110" s="44">
        <f t="shared" ref="N110:N156" si="118">$N$3- (J110/($T$31))</f>
        <v>1.8770338785844285</v>
      </c>
      <c r="O110" s="65">
        <f t="shared" si="73"/>
        <v>39.24</v>
      </c>
      <c r="P110" s="65">
        <f t="shared" si="74"/>
        <v>1.9208735000156782</v>
      </c>
      <c r="Q110" s="83">
        <f t="shared" si="75"/>
        <v>0.28349876514586675</v>
      </c>
    </row>
    <row r="111" spans="1:17" ht="15.75" customHeight="1">
      <c r="A111" s="57">
        <v>4</v>
      </c>
      <c r="B111" s="13">
        <v>45792</v>
      </c>
      <c r="C111" s="7" t="s">
        <v>13</v>
      </c>
      <c r="D111" s="7" t="s">
        <v>50</v>
      </c>
      <c r="E111" s="7">
        <v>86400</v>
      </c>
      <c r="F111" s="7">
        <v>1440</v>
      </c>
      <c r="G111" s="7">
        <v>24</v>
      </c>
      <c r="H111" s="4"/>
      <c r="I111" s="4">
        <v>6.51</v>
      </c>
      <c r="J111" s="42">
        <f t="shared" si="77"/>
        <v>1.302</v>
      </c>
      <c r="K111" s="44">
        <f t="shared" si="69"/>
        <v>5.918181818181818</v>
      </c>
      <c r="L111" s="44">
        <f t="shared" si="70"/>
        <v>20.698</v>
      </c>
      <c r="M111" s="44">
        <f t="shared" si="71"/>
        <v>42.282301254786994</v>
      </c>
      <c r="N111" s="44">
        <f t="shared" ref="N111:N156" si="119">$N$3-(J111/$T$31)</f>
        <v>1.8770338785844285</v>
      </c>
      <c r="O111" s="65">
        <f t="shared" si="73"/>
        <v>39.24</v>
      </c>
      <c r="P111" s="65">
        <f t="shared" si="74"/>
        <v>1.9208735000156782</v>
      </c>
      <c r="Q111" s="83">
        <f t="shared" si="75"/>
        <v>0.28349876514586675</v>
      </c>
    </row>
    <row r="112" spans="1:17" ht="15.75" customHeight="1">
      <c r="A112" s="59">
        <v>8</v>
      </c>
      <c r="B112" s="14">
        <v>45792</v>
      </c>
      <c r="C112" s="10" t="s">
        <v>13</v>
      </c>
      <c r="D112" s="10" t="s">
        <v>14</v>
      </c>
      <c r="E112" s="10">
        <v>0</v>
      </c>
      <c r="F112" s="10">
        <v>0</v>
      </c>
      <c r="G112" s="10">
        <v>0</v>
      </c>
      <c r="H112" s="15"/>
      <c r="I112" s="15">
        <v>6.56</v>
      </c>
      <c r="J112" s="42">
        <f t="shared" si="77"/>
        <v>1.3120000000000001</v>
      </c>
      <c r="K112" s="44">
        <f t="shared" si="69"/>
        <v>5.9636363636363638</v>
      </c>
      <c r="L112" s="44">
        <f t="shared" si="70"/>
        <v>20.687999999999999</v>
      </c>
      <c r="M112" s="44">
        <f t="shared" si="71"/>
        <v>42.261873048557028</v>
      </c>
      <c r="N112" s="44">
        <f t="shared" ref="N112:N156" si="120">$N$3- (J112/($T$31))</f>
        <v>1.8756438728454274</v>
      </c>
      <c r="O112" s="65">
        <f t="shared" si="73"/>
        <v>78.48</v>
      </c>
      <c r="P112" s="65">
        <f t="shared" si="74"/>
        <v>3.8417470000313565</v>
      </c>
      <c r="Q112" s="83">
        <f t="shared" si="75"/>
        <v>0.58452876080984795</v>
      </c>
    </row>
    <row r="113" spans="1:17" ht="15.75" customHeight="1">
      <c r="A113" s="60">
        <v>8</v>
      </c>
      <c r="B113" s="14">
        <v>45792</v>
      </c>
      <c r="C113" s="10" t="s">
        <v>15</v>
      </c>
      <c r="D113" s="10" t="s">
        <v>16</v>
      </c>
      <c r="E113" s="10">
        <v>6</v>
      </c>
      <c r="F113" s="10">
        <v>0.1</v>
      </c>
      <c r="G113" s="10">
        <v>0</v>
      </c>
      <c r="H113" s="15"/>
      <c r="I113" s="15">
        <v>6.56</v>
      </c>
      <c r="J113" s="42">
        <f t="shared" si="77"/>
        <v>1.3120000000000001</v>
      </c>
      <c r="K113" s="44">
        <f t="shared" si="69"/>
        <v>5.9636363636363638</v>
      </c>
      <c r="L113" s="44">
        <f t="shared" si="70"/>
        <v>20.687999999999999</v>
      </c>
      <c r="M113" s="44">
        <f t="shared" si="71"/>
        <v>42.261873048557028</v>
      </c>
      <c r="N113" s="44">
        <f t="shared" ref="N113:N156" si="121">$N$3-(J113/$T$31)</f>
        <v>1.8756438728454274</v>
      </c>
      <c r="O113" s="65">
        <f t="shared" si="73"/>
        <v>78.48</v>
      </c>
      <c r="P113" s="65">
        <f t="shared" si="74"/>
        <v>3.8417470000313565</v>
      </c>
      <c r="Q113" s="83">
        <f t="shared" si="75"/>
        <v>0.58452876080984795</v>
      </c>
    </row>
    <row r="114" spans="1:17" ht="15.75" customHeight="1">
      <c r="A114" s="59">
        <v>8</v>
      </c>
      <c r="B114" s="14">
        <v>45792</v>
      </c>
      <c r="C114" s="10" t="s">
        <v>18</v>
      </c>
      <c r="D114" s="10" t="s">
        <v>19</v>
      </c>
      <c r="E114" s="10">
        <v>15</v>
      </c>
      <c r="F114" s="10">
        <v>0.25</v>
      </c>
      <c r="G114" s="10">
        <v>0</v>
      </c>
      <c r="H114" s="15"/>
      <c r="I114" s="15">
        <v>6.56</v>
      </c>
      <c r="J114" s="42">
        <f t="shared" si="77"/>
        <v>1.3120000000000001</v>
      </c>
      <c r="K114" s="44">
        <f t="shared" si="69"/>
        <v>5.9636363636363638</v>
      </c>
      <c r="L114" s="44">
        <f t="shared" si="70"/>
        <v>20.687999999999999</v>
      </c>
      <c r="M114" s="44">
        <f t="shared" si="71"/>
        <v>42.261873048557028</v>
      </c>
      <c r="N114" s="44">
        <f t="shared" ref="N114:N156" si="122">$N$3- (J114/($T$31))</f>
        <v>1.8756438728454274</v>
      </c>
      <c r="O114" s="65">
        <f t="shared" si="73"/>
        <v>78.48</v>
      </c>
      <c r="P114" s="65">
        <f t="shared" si="74"/>
        <v>3.8417470000313565</v>
      </c>
      <c r="Q114" s="83">
        <f t="shared" si="75"/>
        <v>0.58452876080984795</v>
      </c>
    </row>
    <row r="115" spans="1:17" ht="15.75" customHeight="1">
      <c r="A115" s="60">
        <v>8</v>
      </c>
      <c r="B115" s="14">
        <v>45792</v>
      </c>
      <c r="C115" s="10" t="s">
        <v>21</v>
      </c>
      <c r="D115" s="10" t="s">
        <v>22</v>
      </c>
      <c r="E115" s="10">
        <v>30</v>
      </c>
      <c r="F115" s="10">
        <v>0.5</v>
      </c>
      <c r="G115" s="10">
        <v>0.01</v>
      </c>
      <c r="H115" s="15"/>
      <c r="I115" s="15">
        <v>6.57</v>
      </c>
      <c r="J115" s="42">
        <f t="shared" si="77"/>
        <v>1.3140000000000001</v>
      </c>
      <c r="K115" s="44">
        <f t="shared" si="69"/>
        <v>5.9727272727272736</v>
      </c>
      <c r="L115" s="44">
        <f t="shared" si="70"/>
        <v>20.686</v>
      </c>
      <c r="M115" s="44">
        <f t="shared" si="71"/>
        <v>42.257787407311035</v>
      </c>
      <c r="N115" s="44">
        <f t="shared" ref="N115:N156" si="123">$N$3-(J115/$T$31)</f>
        <v>1.8753658716976274</v>
      </c>
      <c r="O115" s="65">
        <f t="shared" si="73"/>
        <v>78.48</v>
      </c>
      <c r="P115" s="65">
        <f t="shared" si="74"/>
        <v>3.8417470000313565</v>
      </c>
      <c r="Q115" s="83">
        <f t="shared" si="75"/>
        <v>0.58452876080984795</v>
      </c>
    </row>
    <row r="116" spans="1:17" ht="15.75" customHeight="1">
      <c r="A116" s="59">
        <v>8</v>
      </c>
      <c r="B116" s="14">
        <v>45792</v>
      </c>
      <c r="C116" s="10" t="s">
        <v>23</v>
      </c>
      <c r="D116" s="10" t="s">
        <v>24</v>
      </c>
      <c r="E116" s="10">
        <v>60</v>
      </c>
      <c r="F116" s="10">
        <v>1</v>
      </c>
      <c r="G116" s="10">
        <v>0.02</v>
      </c>
      <c r="H116" s="15"/>
      <c r="I116" s="15">
        <v>6.58</v>
      </c>
      <c r="J116" s="42">
        <f t="shared" si="77"/>
        <v>1.3160000000000001</v>
      </c>
      <c r="K116" s="44">
        <f t="shared" si="69"/>
        <v>5.9818181818181815</v>
      </c>
      <c r="L116" s="44">
        <f t="shared" si="70"/>
        <v>20.684000000000001</v>
      </c>
      <c r="M116" s="44">
        <f t="shared" si="71"/>
        <v>42.253701766065042</v>
      </c>
      <c r="N116" s="44">
        <f t="shared" ref="N116:N156" si="124">$N$3- (J116/($T$31))</f>
        <v>1.8750878705498271</v>
      </c>
      <c r="O116" s="65">
        <f t="shared" si="73"/>
        <v>78.48</v>
      </c>
      <c r="P116" s="65">
        <f t="shared" si="74"/>
        <v>3.8417470000313565</v>
      </c>
      <c r="Q116" s="83">
        <f t="shared" si="75"/>
        <v>0.58452876080984795</v>
      </c>
    </row>
    <row r="117" spans="1:17" ht="15.75" customHeight="1">
      <c r="A117" s="60">
        <v>8</v>
      </c>
      <c r="B117" s="14">
        <v>45792</v>
      </c>
      <c r="C117" s="10" t="s">
        <v>26</v>
      </c>
      <c r="D117" s="10" t="s">
        <v>27</v>
      </c>
      <c r="E117" s="10">
        <v>120</v>
      </c>
      <c r="F117" s="10">
        <v>2</v>
      </c>
      <c r="G117" s="10">
        <v>0.03</v>
      </c>
      <c r="H117" s="15"/>
      <c r="I117" s="15">
        <v>6.59</v>
      </c>
      <c r="J117" s="42">
        <f t="shared" si="77"/>
        <v>1.3180000000000001</v>
      </c>
      <c r="K117" s="44">
        <f t="shared" si="69"/>
        <v>5.9909090909090912</v>
      </c>
      <c r="L117" s="44">
        <f t="shared" si="70"/>
        <v>20.681999999999999</v>
      </c>
      <c r="M117" s="44">
        <f t="shared" si="71"/>
        <v>42.249616124819049</v>
      </c>
      <c r="N117" s="44">
        <f t="shared" ref="N117:N156" si="125">$N$3-(J117/$T$31)</f>
        <v>1.8748098694020268</v>
      </c>
      <c r="O117" s="65">
        <f t="shared" si="73"/>
        <v>78.48</v>
      </c>
      <c r="P117" s="65">
        <f t="shared" si="74"/>
        <v>3.8417470000313565</v>
      </c>
      <c r="Q117" s="83">
        <f t="shared" si="75"/>
        <v>0.58452876080984795</v>
      </c>
    </row>
    <row r="118" spans="1:17" ht="15.75" customHeight="1">
      <c r="A118" s="59">
        <v>8</v>
      </c>
      <c r="B118" s="14">
        <v>45792</v>
      </c>
      <c r="C118" s="10" t="s">
        <v>29</v>
      </c>
      <c r="D118" s="10" t="s">
        <v>30</v>
      </c>
      <c r="E118" s="10">
        <v>240</v>
      </c>
      <c r="F118" s="10">
        <v>4</v>
      </c>
      <c r="G118" s="10">
        <v>7.0000000000000007E-2</v>
      </c>
      <c r="H118" s="15"/>
      <c r="I118" s="15">
        <v>6.59</v>
      </c>
      <c r="J118" s="42">
        <f t="shared" si="77"/>
        <v>1.3180000000000001</v>
      </c>
      <c r="K118" s="44">
        <f t="shared" si="69"/>
        <v>5.9909090909090912</v>
      </c>
      <c r="L118" s="44">
        <f t="shared" si="70"/>
        <v>20.681999999999999</v>
      </c>
      <c r="M118" s="44">
        <f t="shared" si="71"/>
        <v>42.249616124819049</v>
      </c>
      <c r="N118" s="44">
        <f t="shared" ref="N118:N156" si="126">$N$3- (J118/($T$31))</f>
        <v>1.8748098694020268</v>
      </c>
      <c r="O118" s="65">
        <f t="shared" si="73"/>
        <v>78.48</v>
      </c>
      <c r="P118" s="65">
        <f t="shared" si="74"/>
        <v>3.8417470000313565</v>
      </c>
      <c r="Q118" s="83">
        <f t="shared" si="75"/>
        <v>0.58452876080984795</v>
      </c>
    </row>
    <row r="119" spans="1:17" ht="15.75" customHeight="1">
      <c r="A119" s="60">
        <v>8</v>
      </c>
      <c r="B119" s="14">
        <v>45792</v>
      </c>
      <c r="C119" s="10" t="s">
        <v>32</v>
      </c>
      <c r="D119" s="10" t="s">
        <v>33</v>
      </c>
      <c r="E119" s="10">
        <v>480</v>
      </c>
      <c r="F119" s="10">
        <v>8</v>
      </c>
      <c r="G119" s="10">
        <v>0.13</v>
      </c>
      <c r="H119" s="15"/>
      <c r="I119" s="15">
        <v>6.59</v>
      </c>
      <c r="J119" s="42">
        <f t="shared" si="77"/>
        <v>1.3180000000000001</v>
      </c>
      <c r="K119" s="44">
        <f t="shared" si="69"/>
        <v>5.9909090909090912</v>
      </c>
      <c r="L119" s="44">
        <f t="shared" si="70"/>
        <v>20.681999999999999</v>
      </c>
      <c r="M119" s="44">
        <f t="shared" si="71"/>
        <v>42.249616124819049</v>
      </c>
      <c r="N119" s="44">
        <f t="shared" ref="N119:N156" si="127">$N$3-(J119/$T$31)</f>
        <v>1.8748098694020268</v>
      </c>
      <c r="O119" s="65">
        <f t="shared" si="73"/>
        <v>78.48</v>
      </c>
      <c r="P119" s="65">
        <f t="shared" si="74"/>
        <v>3.8417470000313565</v>
      </c>
      <c r="Q119" s="83">
        <f t="shared" si="75"/>
        <v>0.58452876080984795</v>
      </c>
    </row>
    <row r="120" spans="1:17" ht="15.75" customHeight="1">
      <c r="A120" s="59">
        <v>8</v>
      </c>
      <c r="B120" s="14">
        <v>45792</v>
      </c>
      <c r="C120" s="10" t="s">
        <v>35</v>
      </c>
      <c r="D120" s="10" t="s">
        <v>36</v>
      </c>
      <c r="E120" s="10">
        <v>900</v>
      </c>
      <c r="F120" s="10">
        <v>15</v>
      </c>
      <c r="G120" s="10">
        <v>0.25</v>
      </c>
      <c r="H120" s="15"/>
      <c r="I120" s="15">
        <v>6.59</v>
      </c>
      <c r="J120" s="42">
        <f t="shared" si="77"/>
        <v>1.3180000000000001</v>
      </c>
      <c r="K120" s="44">
        <f t="shared" si="69"/>
        <v>5.9909090909090912</v>
      </c>
      <c r="L120" s="44">
        <f t="shared" si="70"/>
        <v>20.681999999999999</v>
      </c>
      <c r="M120" s="44">
        <f t="shared" si="71"/>
        <v>42.249616124819049</v>
      </c>
      <c r="N120" s="44">
        <f t="shared" ref="N120:N156" si="128">$N$3- (J120/($T$31))</f>
        <v>1.8748098694020268</v>
      </c>
      <c r="O120" s="65">
        <f t="shared" si="73"/>
        <v>78.48</v>
      </c>
      <c r="P120" s="65">
        <f t="shared" si="74"/>
        <v>3.8417470000313565</v>
      </c>
      <c r="Q120" s="83">
        <f t="shared" si="75"/>
        <v>0.58452876080984795</v>
      </c>
    </row>
    <row r="121" spans="1:17" ht="15.75" customHeight="1">
      <c r="A121" s="60">
        <v>8</v>
      </c>
      <c r="B121" s="14">
        <v>45792</v>
      </c>
      <c r="C121" s="10" t="s">
        <v>37</v>
      </c>
      <c r="D121" s="10" t="s">
        <v>38</v>
      </c>
      <c r="E121" s="10">
        <v>1800</v>
      </c>
      <c r="F121" s="10">
        <v>30</v>
      </c>
      <c r="G121" s="10">
        <v>0.5</v>
      </c>
      <c r="H121" s="15"/>
      <c r="I121" s="15">
        <v>6.59</v>
      </c>
      <c r="J121" s="42">
        <f t="shared" si="77"/>
        <v>1.3180000000000001</v>
      </c>
      <c r="K121" s="44">
        <f t="shared" si="69"/>
        <v>5.9909090909090912</v>
      </c>
      <c r="L121" s="44">
        <f t="shared" si="70"/>
        <v>20.681999999999999</v>
      </c>
      <c r="M121" s="44">
        <f t="shared" si="71"/>
        <v>42.249616124819049</v>
      </c>
      <c r="N121" s="44">
        <f t="shared" ref="N121:N156" si="129">$N$3-(J121/$T$31)</f>
        <v>1.8748098694020268</v>
      </c>
      <c r="O121" s="65">
        <f t="shared" si="73"/>
        <v>78.48</v>
      </c>
      <c r="P121" s="65">
        <f t="shared" si="74"/>
        <v>3.8417470000313565</v>
      </c>
      <c r="Q121" s="83">
        <f t="shared" si="75"/>
        <v>0.58452876080984795</v>
      </c>
    </row>
    <row r="122" spans="1:17" ht="15.75" customHeight="1">
      <c r="A122" s="59">
        <v>8</v>
      </c>
      <c r="B122" s="14">
        <v>45792</v>
      </c>
      <c r="C122" s="10" t="s">
        <v>39</v>
      </c>
      <c r="D122" s="10" t="s">
        <v>40</v>
      </c>
      <c r="E122" s="10">
        <v>3600</v>
      </c>
      <c r="F122" s="10">
        <v>60</v>
      </c>
      <c r="G122" s="10">
        <v>1</v>
      </c>
      <c r="H122" s="15"/>
      <c r="I122" s="15">
        <v>6.6</v>
      </c>
      <c r="J122" s="42">
        <f t="shared" si="77"/>
        <v>1.32</v>
      </c>
      <c r="K122" s="44">
        <f t="shared" si="69"/>
        <v>6.0000000000000009</v>
      </c>
      <c r="L122" s="44">
        <f t="shared" si="70"/>
        <v>20.68</v>
      </c>
      <c r="M122" s="44">
        <f t="shared" si="71"/>
        <v>42.245530483573056</v>
      </c>
      <c r="N122" s="44">
        <f t="shared" ref="N122:N156" si="130">$N$3- (J122/($T$31))</f>
        <v>1.8745318682542267</v>
      </c>
      <c r="O122" s="65">
        <f t="shared" si="73"/>
        <v>78.48</v>
      </c>
      <c r="P122" s="65">
        <f t="shared" si="74"/>
        <v>3.8417470000313565</v>
      </c>
      <c r="Q122" s="83">
        <f t="shared" si="75"/>
        <v>0.58452876080984795</v>
      </c>
    </row>
    <row r="123" spans="1:17" ht="15.75" customHeight="1">
      <c r="A123" s="60">
        <v>8</v>
      </c>
      <c r="B123" s="14">
        <v>45792</v>
      </c>
      <c r="C123" s="10" t="s">
        <v>42</v>
      </c>
      <c r="D123" s="10" t="s">
        <v>43</v>
      </c>
      <c r="E123" s="10">
        <v>7200</v>
      </c>
      <c r="F123" s="10">
        <v>120</v>
      </c>
      <c r="G123" s="10">
        <v>2</v>
      </c>
      <c r="H123" s="15"/>
      <c r="I123" s="15">
        <v>6.6</v>
      </c>
      <c r="J123" s="42">
        <f t="shared" si="77"/>
        <v>1.32</v>
      </c>
      <c r="K123" s="44">
        <f t="shared" si="69"/>
        <v>6.0000000000000009</v>
      </c>
      <c r="L123" s="44">
        <f t="shared" si="70"/>
        <v>20.68</v>
      </c>
      <c r="M123" s="44">
        <f t="shared" si="71"/>
        <v>42.245530483573056</v>
      </c>
      <c r="N123" s="44">
        <f t="shared" ref="N123:N156" si="131">$N$3-(J123/$T$31)</f>
        <v>1.8745318682542267</v>
      </c>
      <c r="O123" s="65">
        <f t="shared" si="73"/>
        <v>78.48</v>
      </c>
      <c r="P123" s="65">
        <f t="shared" si="74"/>
        <v>3.8417470000313565</v>
      </c>
      <c r="Q123" s="83">
        <f t="shared" si="75"/>
        <v>0.58452876080984795</v>
      </c>
    </row>
    <row r="124" spans="1:17" ht="15.75" customHeight="1">
      <c r="A124" s="59">
        <v>8</v>
      </c>
      <c r="B124" s="14">
        <v>45792</v>
      </c>
      <c r="C124" s="10" t="s">
        <v>45</v>
      </c>
      <c r="D124" s="10" t="s">
        <v>46</v>
      </c>
      <c r="E124" s="10">
        <v>14400</v>
      </c>
      <c r="F124" s="10">
        <v>240</v>
      </c>
      <c r="G124" s="10">
        <v>4</v>
      </c>
      <c r="H124" s="15"/>
      <c r="I124" s="15">
        <v>6.6</v>
      </c>
      <c r="J124" s="42">
        <f t="shared" si="77"/>
        <v>1.32</v>
      </c>
      <c r="K124" s="44">
        <f t="shared" si="69"/>
        <v>6.0000000000000009</v>
      </c>
      <c r="L124" s="44">
        <f t="shared" si="70"/>
        <v>20.68</v>
      </c>
      <c r="M124" s="44">
        <f t="shared" si="71"/>
        <v>42.245530483573056</v>
      </c>
      <c r="N124" s="44">
        <f t="shared" ref="N124:N156" si="132">$N$3- (J124/($T$31))</f>
        <v>1.8745318682542267</v>
      </c>
      <c r="O124" s="65">
        <f t="shared" si="73"/>
        <v>78.48</v>
      </c>
      <c r="P124" s="65">
        <f t="shared" si="74"/>
        <v>3.8417470000313565</v>
      </c>
      <c r="Q124" s="83">
        <f t="shared" si="75"/>
        <v>0.58452876080984795</v>
      </c>
    </row>
    <row r="125" spans="1:17" ht="15.75" customHeight="1">
      <c r="A125" s="60">
        <v>8</v>
      </c>
      <c r="B125" s="14">
        <v>45792</v>
      </c>
      <c r="C125" s="10" t="s">
        <v>47</v>
      </c>
      <c r="D125" s="10" t="s">
        <v>48</v>
      </c>
      <c r="E125" s="10">
        <v>28800</v>
      </c>
      <c r="F125" s="10">
        <v>480</v>
      </c>
      <c r="G125" s="10">
        <v>8</v>
      </c>
      <c r="H125" s="15"/>
      <c r="I125" s="15">
        <v>6.6</v>
      </c>
      <c r="J125" s="42">
        <f t="shared" si="77"/>
        <v>1.32</v>
      </c>
      <c r="K125" s="44">
        <f t="shared" si="69"/>
        <v>6.0000000000000009</v>
      </c>
      <c r="L125" s="44">
        <f t="shared" si="70"/>
        <v>20.68</v>
      </c>
      <c r="M125" s="44">
        <f t="shared" si="71"/>
        <v>42.245530483573056</v>
      </c>
      <c r="N125" s="44">
        <f t="shared" ref="N125:N156" si="133">$N$3-(J125/$T$31)</f>
        <v>1.8745318682542267</v>
      </c>
      <c r="O125" s="65">
        <f t="shared" si="73"/>
        <v>78.48</v>
      </c>
      <c r="P125" s="65">
        <f t="shared" si="74"/>
        <v>3.8417470000313565</v>
      </c>
      <c r="Q125" s="83">
        <f t="shared" si="75"/>
        <v>0.58452876080984795</v>
      </c>
    </row>
    <row r="126" spans="1:17" ht="15.75" customHeight="1">
      <c r="A126" s="59">
        <v>8</v>
      </c>
      <c r="B126" s="14">
        <v>45793</v>
      </c>
      <c r="C126" s="10" t="s">
        <v>13</v>
      </c>
      <c r="D126" s="10" t="s">
        <v>50</v>
      </c>
      <c r="E126" s="10">
        <v>86400</v>
      </c>
      <c r="F126" s="10">
        <v>1440</v>
      </c>
      <c r="G126" s="10">
        <v>24</v>
      </c>
      <c r="H126" s="15"/>
      <c r="I126" s="15">
        <v>6.6</v>
      </c>
      <c r="J126" s="42">
        <f t="shared" si="77"/>
        <v>1.32</v>
      </c>
      <c r="K126" s="44">
        <f t="shared" si="69"/>
        <v>6.0000000000000009</v>
      </c>
      <c r="L126" s="44">
        <f t="shared" si="70"/>
        <v>20.68</v>
      </c>
      <c r="M126" s="44">
        <f t="shared" si="71"/>
        <v>42.245530483573056</v>
      </c>
      <c r="N126" s="44">
        <f t="shared" ref="N126:N156" si="134">$N$3- (J126/($T$31))</f>
        <v>1.8745318682542267</v>
      </c>
      <c r="O126" s="65">
        <f t="shared" si="73"/>
        <v>78.48</v>
      </c>
      <c r="P126" s="65">
        <f t="shared" si="74"/>
        <v>3.8417470000313565</v>
      </c>
      <c r="Q126" s="83">
        <f t="shared" si="75"/>
        <v>0.58452876080984795</v>
      </c>
    </row>
    <row r="127" spans="1:17" ht="15.75" customHeight="1">
      <c r="A127" s="61">
        <v>16</v>
      </c>
      <c r="B127" s="16">
        <v>45793</v>
      </c>
      <c r="C127" s="12" t="s">
        <v>13</v>
      </c>
      <c r="D127" s="12" t="s">
        <v>14</v>
      </c>
      <c r="E127" s="12">
        <v>0</v>
      </c>
      <c r="F127" s="12">
        <v>0</v>
      </c>
      <c r="G127" s="12">
        <v>0</v>
      </c>
      <c r="H127" s="15"/>
      <c r="I127" s="15">
        <v>6.96</v>
      </c>
      <c r="J127" s="42">
        <f t="shared" si="77"/>
        <v>1.3920000000000001</v>
      </c>
      <c r="K127" s="44">
        <f t="shared" si="69"/>
        <v>6.3272727272727272</v>
      </c>
      <c r="L127" s="44">
        <f t="shared" si="70"/>
        <v>20.608000000000001</v>
      </c>
      <c r="M127" s="44">
        <f t="shared" si="71"/>
        <v>42.09844739871729</v>
      </c>
      <c r="N127" s="44">
        <f t="shared" ref="N127:N156" si="135">$N$3-(J127/$T$31)</f>
        <v>1.8645238269334188</v>
      </c>
      <c r="O127" s="65">
        <f t="shared" si="73"/>
        <v>156.96</v>
      </c>
      <c r="P127" s="65">
        <f t="shared" si="74"/>
        <v>7.683494000062713</v>
      </c>
      <c r="Q127" s="83">
        <f t="shared" si="75"/>
        <v>0.8855587564738292</v>
      </c>
    </row>
    <row r="128" spans="1:17" ht="15.75" customHeight="1">
      <c r="A128" s="62">
        <v>16</v>
      </c>
      <c r="B128" s="16">
        <v>45793</v>
      </c>
      <c r="C128" s="12" t="s">
        <v>15</v>
      </c>
      <c r="D128" s="12" t="s">
        <v>16</v>
      </c>
      <c r="E128" s="12">
        <v>6</v>
      </c>
      <c r="F128" s="12">
        <v>0.1</v>
      </c>
      <c r="G128" s="12">
        <v>0</v>
      </c>
      <c r="H128" s="15"/>
      <c r="I128" s="15">
        <v>7.01</v>
      </c>
      <c r="J128" s="42">
        <f t="shared" si="77"/>
        <v>1.4020000000000001</v>
      </c>
      <c r="K128" s="44">
        <f t="shared" si="69"/>
        <v>6.372727272727273</v>
      </c>
      <c r="L128" s="44">
        <f t="shared" si="70"/>
        <v>20.597999999999999</v>
      </c>
      <c r="M128" s="44">
        <f t="shared" si="71"/>
        <v>42.078019192487325</v>
      </c>
      <c r="N128" s="44">
        <f t="shared" ref="N128:N156" si="136">$N$3- (J128/($T$31))</f>
        <v>1.8631338211944177</v>
      </c>
      <c r="O128" s="65">
        <f t="shared" si="73"/>
        <v>156.96</v>
      </c>
      <c r="P128" s="65">
        <f t="shared" si="74"/>
        <v>7.683494000062713</v>
      </c>
      <c r="Q128" s="83">
        <f t="shared" si="75"/>
        <v>0.8855587564738292</v>
      </c>
    </row>
    <row r="129" spans="1:17" ht="15.75" customHeight="1">
      <c r="A129" s="61">
        <v>16</v>
      </c>
      <c r="B129" s="16">
        <v>45793</v>
      </c>
      <c r="C129" s="12" t="s">
        <v>18</v>
      </c>
      <c r="D129" s="12" t="s">
        <v>19</v>
      </c>
      <c r="E129" s="12">
        <v>15</v>
      </c>
      <c r="F129" s="12">
        <v>0.25</v>
      </c>
      <c r="G129" s="12">
        <v>0</v>
      </c>
      <c r="H129" s="15"/>
      <c r="I129" s="15">
        <v>7.01</v>
      </c>
      <c r="J129" s="42">
        <f t="shared" si="77"/>
        <v>1.4020000000000001</v>
      </c>
      <c r="K129" s="44">
        <f t="shared" si="69"/>
        <v>6.372727272727273</v>
      </c>
      <c r="L129" s="44">
        <f t="shared" si="70"/>
        <v>20.597999999999999</v>
      </c>
      <c r="M129" s="44">
        <f t="shared" si="71"/>
        <v>42.078019192487325</v>
      </c>
      <c r="N129" s="44">
        <f t="shared" ref="N129:N156" si="137">$N$3-(J129/$T$31)</f>
        <v>1.8631338211944177</v>
      </c>
      <c r="O129" s="65">
        <f t="shared" si="73"/>
        <v>156.96</v>
      </c>
      <c r="P129" s="65">
        <f t="shared" si="74"/>
        <v>7.683494000062713</v>
      </c>
      <c r="Q129" s="83">
        <f t="shared" si="75"/>
        <v>0.8855587564738292</v>
      </c>
    </row>
    <row r="130" spans="1:17" ht="15.75" customHeight="1">
      <c r="A130" s="62">
        <v>16</v>
      </c>
      <c r="B130" s="16">
        <v>45793</v>
      </c>
      <c r="C130" s="12" t="s">
        <v>21</v>
      </c>
      <c r="D130" s="12" t="s">
        <v>22</v>
      </c>
      <c r="E130" s="12">
        <v>30</v>
      </c>
      <c r="F130" s="12">
        <v>0.5</v>
      </c>
      <c r="G130" s="12">
        <v>0.01</v>
      </c>
      <c r="H130" s="15"/>
      <c r="I130" s="15">
        <v>7.02</v>
      </c>
      <c r="J130" s="42">
        <f t="shared" si="77"/>
        <v>1.4039999999999999</v>
      </c>
      <c r="K130" s="44">
        <f t="shared" si="69"/>
        <v>6.3818181818181818</v>
      </c>
      <c r="L130" s="44">
        <f t="shared" si="70"/>
        <v>20.596</v>
      </c>
      <c r="M130" s="44">
        <f t="shared" si="71"/>
        <v>42.073933551241332</v>
      </c>
      <c r="N130" s="44">
        <f t="shared" ref="N130:N156" si="138">$N$3- (J130/($T$31))</f>
        <v>1.8628558200466176</v>
      </c>
      <c r="O130" s="65">
        <f t="shared" si="73"/>
        <v>156.96</v>
      </c>
      <c r="P130" s="65">
        <f t="shared" si="74"/>
        <v>7.683494000062713</v>
      </c>
      <c r="Q130" s="83">
        <f t="shared" si="75"/>
        <v>0.8855587564738292</v>
      </c>
    </row>
    <row r="131" spans="1:17" ht="15.75" customHeight="1">
      <c r="A131" s="61">
        <v>16</v>
      </c>
      <c r="B131" s="16">
        <v>45793</v>
      </c>
      <c r="C131" s="12" t="s">
        <v>23</v>
      </c>
      <c r="D131" s="12" t="s">
        <v>24</v>
      </c>
      <c r="E131" s="12">
        <v>60</v>
      </c>
      <c r="F131" s="12">
        <v>1</v>
      </c>
      <c r="G131" s="12">
        <v>0.02</v>
      </c>
      <c r="H131" s="15"/>
      <c r="I131" s="15">
        <v>7.04</v>
      </c>
      <c r="J131" s="42">
        <f t="shared" si="77"/>
        <v>1.4080000000000001</v>
      </c>
      <c r="K131" s="44">
        <f t="shared" si="69"/>
        <v>6.4</v>
      </c>
      <c r="L131" s="44">
        <f t="shared" si="70"/>
        <v>20.591999999999999</v>
      </c>
      <c r="M131" s="44">
        <f t="shared" si="71"/>
        <v>42.065762268749332</v>
      </c>
      <c r="N131" s="44">
        <f t="shared" ref="N131:N156" si="139">$N$3-(J131/$T$31)</f>
        <v>1.8622998177510173</v>
      </c>
      <c r="O131" s="65">
        <f t="shared" si="73"/>
        <v>156.96</v>
      </c>
      <c r="P131" s="65">
        <f t="shared" si="74"/>
        <v>7.683494000062713</v>
      </c>
      <c r="Q131" s="83">
        <f t="shared" si="75"/>
        <v>0.8855587564738292</v>
      </c>
    </row>
    <row r="132" spans="1:17" ht="15.75" customHeight="1">
      <c r="A132" s="62">
        <v>16</v>
      </c>
      <c r="B132" s="16">
        <v>45793</v>
      </c>
      <c r="C132" s="12" t="s">
        <v>26</v>
      </c>
      <c r="D132" s="12" t="s">
        <v>27</v>
      </c>
      <c r="E132" s="12">
        <v>120</v>
      </c>
      <c r="F132" s="12">
        <v>2</v>
      </c>
      <c r="G132" s="12">
        <v>0.03</v>
      </c>
      <c r="H132" s="15"/>
      <c r="I132" s="15">
        <v>7.06</v>
      </c>
      <c r="J132" s="42">
        <f t="shared" si="77"/>
        <v>1.4119999999999999</v>
      </c>
      <c r="K132" s="44">
        <f t="shared" ref="K132:K156" si="140">(J132/($T$6*10)*100)</f>
        <v>6.4181818181818171</v>
      </c>
      <c r="L132" s="44">
        <f t="shared" ref="L132:L156" si="141">($T$6*10)-J132</f>
        <v>20.588000000000001</v>
      </c>
      <c r="M132" s="44">
        <f t="shared" ref="M132:M156" si="142">$T$12*(L132/10)</f>
        <v>42.05759098625736</v>
      </c>
      <c r="N132" s="44">
        <f t="shared" ref="N132:N156" si="143">$N$3- (J132/($T$31))</f>
        <v>1.8617438154554167</v>
      </c>
      <c r="O132" s="65">
        <f t="shared" ref="O132:O156" si="144">A132*$T$28</f>
        <v>156.96</v>
      </c>
      <c r="P132" s="65">
        <f t="shared" ref="P132:P156" si="145">O132/$T$12</f>
        <v>7.683494000062713</v>
      </c>
      <c r="Q132" s="83">
        <f t="shared" ref="Q132:Q156" si="146">LOG10(P132)</f>
        <v>0.8855587564738292</v>
      </c>
    </row>
    <row r="133" spans="1:17" ht="15.75" customHeight="1">
      <c r="A133" s="61">
        <v>16</v>
      </c>
      <c r="B133" s="16">
        <v>45793</v>
      </c>
      <c r="C133" s="12" t="s">
        <v>29</v>
      </c>
      <c r="D133" s="12" t="s">
        <v>30</v>
      </c>
      <c r="E133" s="12">
        <v>240</v>
      </c>
      <c r="F133" s="12">
        <v>4</v>
      </c>
      <c r="G133" s="12">
        <v>7.0000000000000007E-2</v>
      </c>
      <c r="H133" s="15"/>
      <c r="I133" s="15">
        <v>7.1</v>
      </c>
      <c r="J133" s="42">
        <f t="shared" si="77"/>
        <v>1.42</v>
      </c>
      <c r="K133" s="44">
        <f t="shared" si="140"/>
        <v>6.4545454545454541</v>
      </c>
      <c r="L133" s="44">
        <f t="shared" si="141"/>
        <v>20.58</v>
      </c>
      <c r="M133" s="44">
        <f t="shared" si="142"/>
        <v>42.041248421273373</v>
      </c>
      <c r="N133" s="44">
        <f t="shared" ref="N133:N156" si="147">$N$3-(J133/$T$31)</f>
        <v>1.8606318108642159</v>
      </c>
      <c r="O133" s="65">
        <f t="shared" si="144"/>
        <v>156.96</v>
      </c>
      <c r="P133" s="65">
        <f t="shared" si="145"/>
        <v>7.683494000062713</v>
      </c>
      <c r="Q133" s="83">
        <f t="shared" si="146"/>
        <v>0.8855587564738292</v>
      </c>
    </row>
    <row r="134" spans="1:17" ht="15.75" customHeight="1">
      <c r="A134" s="62">
        <v>16</v>
      </c>
      <c r="B134" s="16">
        <v>45793</v>
      </c>
      <c r="C134" s="12" t="s">
        <v>32</v>
      </c>
      <c r="D134" s="12" t="s">
        <v>33</v>
      </c>
      <c r="E134" s="12">
        <v>480</v>
      </c>
      <c r="F134" s="12">
        <v>8</v>
      </c>
      <c r="G134" s="12">
        <v>0.13</v>
      </c>
      <c r="H134" s="15"/>
      <c r="I134" s="15">
        <v>7.12</v>
      </c>
      <c r="J134" s="42">
        <f t="shared" si="77"/>
        <v>1.4240000000000002</v>
      </c>
      <c r="K134" s="44">
        <f t="shared" si="140"/>
        <v>6.4727272727272727</v>
      </c>
      <c r="L134" s="44">
        <f t="shared" si="141"/>
        <v>20.576000000000001</v>
      </c>
      <c r="M134" s="44">
        <f t="shared" si="142"/>
        <v>42.033077138781387</v>
      </c>
      <c r="N134" s="44">
        <f t="shared" ref="N134:N156" si="148">$N$3- (J134/($T$31))</f>
        <v>1.8600758085686153</v>
      </c>
      <c r="O134" s="65">
        <f t="shared" si="144"/>
        <v>156.96</v>
      </c>
      <c r="P134" s="65">
        <f t="shared" si="145"/>
        <v>7.683494000062713</v>
      </c>
      <c r="Q134" s="83">
        <f t="shared" si="146"/>
        <v>0.8855587564738292</v>
      </c>
    </row>
    <row r="135" spans="1:17" ht="15.75" customHeight="1">
      <c r="A135" s="61">
        <v>16</v>
      </c>
      <c r="B135" s="16">
        <v>45793</v>
      </c>
      <c r="C135" s="12" t="s">
        <v>35</v>
      </c>
      <c r="D135" s="12" t="s">
        <v>36</v>
      </c>
      <c r="E135" s="12">
        <v>900</v>
      </c>
      <c r="F135" s="12">
        <v>15</v>
      </c>
      <c r="G135" s="12">
        <v>0.25</v>
      </c>
      <c r="H135" s="15"/>
      <c r="I135" s="15">
        <v>7.12</v>
      </c>
      <c r="J135" s="42">
        <f t="shared" si="77"/>
        <v>1.4240000000000002</v>
      </c>
      <c r="K135" s="44">
        <f t="shared" si="140"/>
        <v>6.4727272727272727</v>
      </c>
      <c r="L135" s="44">
        <f t="shared" si="141"/>
        <v>20.576000000000001</v>
      </c>
      <c r="M135" s="44">
        <f t="shared" si="142"/>
        <v>42.033077138781387</v>
      </c>
      <c r="N135" s="44">
        <f t="shared" ref="N135:N156" si="149">$N$3-(J135/$T$31)</f>
        <v>1.8600758085686153</v>
      </c>
      <c r="O135" s="65">
        <f t="shared" si="144"/>
        <v>156.96</v>
      </c>
      <c r="P135" s="65">
        <f t="shared" si="145"/>
        <v>7.683494000062713</v>
      </c>
      <c r="Q135" s="83">
        <f t="shared" si="146"/>
        <v>0.8855587564738292</v>
      </c>
    </row>
    <row r="136" spans="1:17" ht="15.75" customHeight="1">
      <c r="A136" s="62">
        <v>16</v>
      </c>
      <c r="B136" s="16">
        <v>45793</v>
      </c>
      <c r="C136" s="12" t="s">
        <v>37</v>
      </c>
      <c r="D136" s="12" t="s">
        <v>38</v>
      </c>
      <c r="E136" s="12">
        <v>1800</v>
      </c>
      <c r="F136" s="12">
        <v>30</v>
      </c>
      <c r="G136" s="12">
        <v>0.5</v>
      </c>
      <c r="H136" s="15"/>
      <c r="I136" s="15">
        <v>7.12</v>
      </c>
      <c r="J136" s="42">
        <f t="shared" si="77"/>
        <v>1.4240000000000002</v>
      </c>
      <c r="K136" s="44">
        <f t="shared" si="140"/>
        <v>6.4727272727272727</v>
      </c>
      <c r="L136" s="44">
        <f t="shared" si="141"/>
        <v>20.576000000000001</v>
      </c>
      <c r="M136" s="44">
        <f t="shared" si="142"/>
        <v>42.033077138781387</v>
      </c>
      <c r="N136" s="44">
        <f t="shared" ref="N136:N156" si="150">$N$3- (J136/($T$31))</f>
        <v>1.8600758085686153</v>
      </c>
      <c r="O136" s="65">
        <f t="shared" si="144"/>
        <v>156.96</v>
      </c>
      <c r="P136" s="65">
        <f t="shared" si="145"/>
        <v>7.683494000062713</v>
      </c>
      <c r="Q136" s="83">
        <f t="shared" si="146"/>
        <v>0.8855587564738292</v>
      </c>
    </row>
    <row r="137" spans="1:17" ht="15.75" customHeight="1">
      <c r="A137" s="61">
        <v>16</v>
      </c>
      <c r="B137" s="16">
        <v>45793</v>
      </c>
      <c r="C137" s="12" t="s">
        <v>39</v>
      </c>
      <c r="D137" s="12" t="s">
        <v>40</v>
      </c>
      <c r="E137" s="12">
        <v>3600</v>
      </c>
      <c r="F137" s="12">
        <v>60</v>
      </c>
      <c r="G137" s="12">
        <v>1</v>
      </c>
      <c r="H137" s="15"/>
      <c r="I137" s="15">
        <v>7.14</v>
      </c>
      <c r="J137" s="42">
        <f t="shared" si="77"/>
        <v>1.4279999999999999</v>
      </c>
      <c r="K137" s="44">
        <f t="shared" si="140"/>
        <v>6.4909090909090903</v>
      </c>
      <c r="L137" s="44">
        <f t="shared" si="141"/>
        <v>20.571999999999999</v>
      </c>
      <c r="M137" s="44">
        <f t="shared" si="142"/>
        <v>42.024905856289401</v>
      </c>
      <c r="N137" s="44">
        <f t="shared" ref="N137:N156" si="151">$N$3-(J137/$T$31)</f>
        <v>1.8595198062730149</v>
      </c>
      <c r="O137" s="65">
        <f t="shared" si="144"/>
        <v>156.96</v>
      </c>
      <c r="P137" s="65">
        <f t="shared" si="145"/>
        <v>7.683494000062713</v>
      </c>
      <c r="Q137" s="83">
        <f t="shared" si="146"/>
        <v>0.8855587564738292</v>
      </c>
    </row>
    <row r="138" spans="1:17" ht="15.75" customHeight="1">
      <c r="A138" s="62">
        <v>16</v>
      </c>
      <c r="B138" s="16">
        <v>45793</v>
      </c>
      <c r="C138" s="12" t="s">
        <v>42</v>
      </c>
      <c r="D138" s="12" t="s">
        <v>43</v>
      </c>
      <c r="E138" s="12">
        <v>7200</v>
      </c>
      <c r="F138" s="12">
        <v>120</v>
      </c>
      <c r="G138" s="12">
        <v>2</v>
      </c>
      <c r="H138" s="15"/>
      <c r="I138" s="15">
        <v>7.14</v>
      </c>
      <c r="J138" s="42">
        <f t="shared" si="77"/>
        <v>1.4279999999999999</v>
      </c>
      <c r="K138" s="44">
        <f t="shared" si="140"/>
        <v>6.4909090909090903</v>
      </c>
      <c r="L138" s="44">
        <f t="shared" si="141"/>
        <v>20.571999999999999</v>
      </c>
      <c r="M138" s="44">
        <f t="shared" si="142"/>
        <v>42.024905856289401</v>
      </c>
      <c r="N138" s="44">
        <f t="shared" ref="N138:N156" si="152">$N$3- (J138/($T$31))</f>
        <v>1.8595198062730149</v>
      </c>
      <c r="O138" s="65">
        <f t="shared" si="144"/>
        <v>156.96</v>
      </c>
      <c r="P138" s="65">
        <f t="shared" si="145"/>
        <v>7.683494000062713</v>
      </c>
      <c r="Q138" s="83">
        <f t="shared" si="146"/>
        <v>0.8855587564738292</v>
      </c>
    </row>
    <row r="139" spans="1:17" ht="15.75" customHeight="1">
      <c r="A139" s="61">
        <v>16</v>
      </c>
      <c r="B139" s="16">
        <v>45793</v>
      </c>
      <c r="C139" s="12" t="s">
        <v>45</v>
      </c>
      <c r="D139" s="12" t="s">
        <v>46</v>
      </c>
      <c r="E139" s="12">
        <v>14400</v>
      </c>
      <c r="F139" s="12">
        <v>240</v>
      </c>
      <c r="G139" s="12">
        <v>4</v>
      </c>
      <c r="H139" s="15"/>
      <c r="I139" s="15">
        <v>7.15</v>
      </c>
      <c r="J139" s="42">
        <f t="shared" si="77"/>
        <v>1.4300000000000002</v>
      </c>
      <c r="K139" s="44">
        <f t="shared" si="140"/>
        <v>6.5</v>
      </c>
      <c r="L139" s="44">
        <f t="shared" si="141"/>
        <v>20.57</v>
      </c>
      <c r="M139" s="44">
        <f t="shared" si="142"/>
        <v>42.020820215043408</v>
      </c>
      <c r="N139" s="44">
        <f t="shared" ref="N139:N156" si="153">$N$3-(J139/$T$31)</f>
        <v>1.8592418051252149</v>
      </c>
      <c r="O139" s="65">
        <f t="shared" si="144"/>
        <v>156.96</v>
      </c>
      <c r="P139" s="65">
        <f t="shared" si="145"/>
        <v>7.683494000062713</v>
      </c>
      <c r="Q139" s="83">
        <f t="shared" si="146"/>
        <v>0.8855587564738292</v>
      </c>
    </row>
    <row r="140" spans="1:17" ht="15.75" customHeight="1">
      <c r="A140" s="62">
        <v>16</v>
      </c>
      <c r="B140" s="16">
        <v>45793</v>
      </c>
      <c r="C140" s="12" t="s">
        <v>47</v>
      </c>
      <c r="D140" s="12" t="s">
        <v>48</v>
      </c>
      <c r="E140" s="12">
        <v>28800</v>
      </c>
      <c r="F140" s="12">
        <v>480</v>
      </c>
      <c r="G140" s="12">
        <v>8</v>
      </c>
      <c r="H140" s="15"/>
      <c r="I140" s="15">
        <v>7.15</v>
      </c>
      <c r="J140" s="42">
        <f t="shared" si="77"/>
        <v>1.4300000000000002</v>
      </c>
      <c r="K140" s="44">
        <f t="shared" si="140"/>
        <v>6.5</v>
      </c>
      <c r="L140" s="44">
        <f t="shared" si="141"/>
        <v>20.57</v>
      </c>
      <c r="M140" s="44">
        <f t="shared" si="142"/>
        <v>42.020820215043408</v>
      </c>
      <c r="N140" s="44">
        <f t="shared" ref="N140:N156" si="154">$N$3- (J140/($T$31))</f>
        <v>1.8592418051252149</v>
      </c>
      <c r="O140" s="65">
        <f t="shared" si="144"/>
        <v>156.96</v>
      </c>
      <c r="P140" s="65">
        <f t="shared" si="145"/>
        <v>7.683494000062713</v>
      </c>
      <c r="Q140" s="83">
        <f t="shared" si="146"/>
        <v>0.8855587564738292</v>
      </c>
    </row>
    <row r="141" spans="1:17" ht="15.75" customHeight="1">
      <c r="A141" s="61">
        <v>16</v>
      </c>
      <c r="B141" s="16">
        <v>45796</v>
      </c>
      <c r="C141" s="12" t="s">
        <v>13</v>
      </c>
      <c r="D141" s="12" t="s">
        <v>50</v>
      </c>
      <c r="E141" s="12">
        <v>86400</v>
      </c>
      <c r="F141" s="12">
        <v>1440</v>
      </c>
      <c r="G141" s="12">
        <v>24</v>
      </c>
      <c r="H141" s="15"/>
      <c r="I141" s="15">
        <v>7.2</v>
      </c>
      <c r="J141" s="42">
        <f t="shared" si="77"/>
        <v>1.4400000000000002</v>
      </c>
      <c r="K141" s="44">
        <f t="shared" si="140"/>
        <v>6.5454545454545459</v>
      </c>
      <c r="L141" s="44">
        <f t="shared" si="141"/>
        <v>20.56</v>
      </c>
      <c r="M141" s="44">
        <f t="shared" si="142"/>
        <v>42.000392008813442</v>
      </c>
      <c r="N141" s="44">
        <f t="shared" ref="N141:N156" si="155">$N$3-(J141/$T$31)</f>
        <v>1.8578517993862138</v>
      </c>
      <c r="O141" s="65">
        <f t="shared" si="144"/>
        <v>156.96</v>
      </c>
      <c r="P141" s="65">
        <f t="shared" si="145"/>
        <v>7.683494000062713</v>
      </c>
      <c r="Q141" s="83">
        <f t="shared" si="146"/>
        <v>0.8855587564738292</v>
      </c>
    </row>
    <row r="142" spans="1:17" ht="15.75" customHeight="1">
      <c r="A142" s="63">
        <v>32</v>
      </c>
      <c r="B142" s="18">
        <v>45796</v>
      </c>
      <c r="C142" s="17" t="s">
        <v>13</v>
      </c>
      <c r="D142" s="17" t="s">
        <v>14</v>
      </c>
      <c r="E142" s="17">
        <v>0</v>
      </c>
      <c r="F142" s="17">
        <v>0</v>
      </c>
      <c r="G142" s="17">
        <v>0</v>
      </c>
      <c r="H142" s="15"/>
      <c r="I142" s="15">
        <v>7.51</v>
      </c>
      <c r="J142" s="42">
        <f t="shared" si="77"/>
        <v>1.502</v>
      </c>
      <c r="K142" s="44">
        <f t="shared" si="140"/>
        <v>6.827272727272728</v>
      </c>
      <c r="L142" s="44">
        <f t="shared" si="141"/>
        <v>20.498000000000001</v>
      </c>
      <c r="M142" s="44">
        <f t="shared" si="142"/>
        <v>41.873737130187649</v>
      </c>
      <c r="N142" s="44">
        <f t="shared" ref="N142:N156" si="156">$N$3- (J142/($T$31))</f>
        <v>1.8492337638044072</v>
      </c>
      <c r="O142" s="65">
        <f t="shared" si="144"/>
        <v>313.92</v>
      </c>
      <c r="P142" s="65">
        <f t="shared" si="145"/>
        <v>15.366988000125426</v>
      </c>
      <c r="Q142" s="83">
        <f t="shared" si="146"/>
        <v>1.1865887521378105</v>
      </c>
    </row>
    <row r="143" spans="1:17" ht="15.75" customHeight="1">
      <c r="A143" s="64">
        <v>32</v>
      </c>
      <c r="B143" s="18">
        <v>45796</v>
      </c>
      <c r="C143" s="17" t="s">
        <v>15</v>
      </c>
      <c r="D143" s="17" t="s">
        <v>16</v>
      </c>
      <c r="E143" s="17">
        <v>6</v>
      </c>
      <c r="F143" s="17">
        <v>0.1</v>
      </c>
      <c r="G143" s="17">
        <v>0</v>
      </c>
      <c r="H143" s="15"/>
      <c r="I143" s="15">
        <v>7.6</v>
      </c>
      <c r="J143" s="42">
        <f t="shared" si="77"/>
        <v>1.52</v>
      </c>
      <c r="K143" s="44">
        <f t="shared" si="140"/>
        <v>6.9090909090909092</v>
      </c>
      <c r="L143" s="44">
        <f t="shared" si="141"/>
        <v>20.48</v>
      </c>
      <c r="M143" s="44">
        <f t="shared" si="142"/>
        <v>41.836966358973704</v>
      </c>
      <c r="N143" s="44">
        <f t="shared" ref="N143:N156" si="157">$N$3-(J143/$T$31)</f>
        <v>1.8467317534742052</v>
      </c>
      <c r="O143" s="65">
        <f t="shared" si="144"/>
        <v>313.92</v>
      </c>
      <c r="P143" s="65">
        <f t="shared" si="145"/>
        <v>15.366988000125426</v>
      </c>
      <c r="Q143" s="83">
        <f t="shared" si="146"/>
        <v>1.1865887521378105</v>
      </c>
    </row>
    <row r="144" spans="1:17" ht="15.75" customHeight="1">
      <c r="A144" s="63">
        <v>32</v>
      </c>
      <c r="B144" s="18">
        <v>45796</v>
      </c>
      <c r="C144" s="17" t="s">
        <v>18</v>
      </c>
      <c r="D144" s="17" t="s">
        <v>19</v>
      </c>
      <c r="E144" s="17">
        <v>15</v>
      </c>
      <c r="F144" s="17">
        <v>0.25</v>
      </c>
      <c r="G144" s="17">
        <v>0</v>
      </c>
      <c r="H144" s="15"/>
      <c r="I144" s="15">
        <v>7.8</v>
      </c>
      <c r="J144" s="42">
        <f t="shared" si="77"/>
        <v>1.56</v>
      </c>
      <c r="K144" s="44">
        <f t="shared" si="140"/>
        <v>7.0909090909090908</v>
      </c>
      <c r="L144" s="44">
        <f t="shared" si="141"/>
        <v>20.440000000000001</v>
      </c>
      <c r="M144" s="44">
        <f t="shared" si="142"/>
        <v>41.755253534053836</v>
      </c>
      <c r="N144" s="44">
        <f t="shared" ref="N144:N156" si="158">$N$3- (J144/($T$31))</f>
        <v>1.8411717305182007</v>
      </c>
      <c r="O144" s="65">
        <f t="shared" si="144"/>
        <v>313.92</v>
      </c>
      <c r="P144" s="65">
        <f t="shared" si="145"/>
        <v>15.366988000125426</v>
      </c>
      <c r="Q144" s="83">
        <f t="shared" si="146"/>
        <v>1.1865887521378105</v>
      </c>
    </row>
    <row r="145" spans="1:19" ht="15.75" customHeight="1">
      <c r="A145" s="64">
        <v>32</v>
      </c>
      <c r="B145" s="18">
        <v>45796</v>
      </c>
      <c r="C145" s="17" t="s">
        <v>21</v>
      </c>
      <c r="D145" s="17" t="s">
        <v>22</v>
      </c>
      <c r="E145" s="17">
        <v>30</v>
      </c>
      <c r="F145" s="17">
        <v>0.5</v>
      </c>
      <c r="G145" s="17">
        <v>0.01</v>
      </c>
      <c r="H145" s="15"/>
      <c r="I145" s="15">
        <v>7.9</v>
      </c>
      <c r="J145" s="42">
        <f t="shared" si="77"/>
        <v>1.58</v>
      </c>
      <c r="K145" s="44">
        <f t="shared" si="140"/>
        <v>7.1818181818181825</v>
      </c>
      <c r="L145" s="44">
        <f t="shared" si="141"/>
        <v>20.420000000000002</v>
      </c>
      <c r="M145" s="44">
        <f t="shared" si="142"/>
        <v>41.714397121593905</v>
      </c>
      <c r="N145" s="44">
        <f t="shared" ref="N145:N156" si="159">$N$3-(J145/$T$31)</f>
        <v>1.8383917190401986</v>
      </c>
      <c r="O145" s="65">
        <f t="shared" si="144"/>
        <v>313.92</v>
      </c>
      <c r="P145" s="65">
        <f t="shared" si="145"/>
        <v>15.366988000125426</v>
      </c>
      <c r="Q145" s="83">
        <f t="shared" si="146"/>
        <v>1.1865887521378105</v>
      </c>
    </row>
    <row r="146" spans="1:19" ht="15.75" customHeight="1">
      <c r="A146" s="63">
        <v>32</v>
      </c>
      <c r="B146" s="18">
        <v>45796</v>
      </c>
      <c r="C146" s="17" t="s">
        <v>23</v>
      </c>
      <c r="D146" s="17" t="s">
        <v>24</v>
      </c>
      <c r="E146" s="17">
        <v>60</v>
      </c>
      <c r="F146" s="17">
        <v>1</v>
      </c>
      <c r="G146" s="17">
        <v>0.02</v>
      </c>
      <c r="H146" s="15"/>
      <c r="I146" s="15">
        <v>8.01</v>
      </c>
      <c r="J146" s="42">
        <f t="shared" si="77"/>
        <v>1.6020000000000001</v>
      </c>
      <c r="K146" s="44">
        <f t="shared" si="140"/>
        <v>7.2818181818181822</v>
      </c>
      <c r="L146" s="44">
        <f t="shared" si="141"/>
        <v>20.398</v>
      </c>
      <c r="M146" s="44">
        <f t="shared" si="142"/>
        <v>41.669455067887966</v>
      </c>
      <c r="N146" s="44">
        <f t="shared" ref="N146:N156" si="160">$N$3- (J146/($T$31))</f>
        <v>1.8353337064143962</v>
      </c>
      <c r="O146" s="65">
        <f t="shared" si="144"/>
        <v>313.92</v>
      </c>
      <c r="P146" s="65">
        <f t="shared" si="145"/>
        <v>15.366988000125426</v>
      </c>
      <c r="Q146" s="83">
        <f t="shared" si="146"/>
        <v>1.1865887521378105</v>
      </c>
    </row>
    <row r="147" spans="1:19" ht="15.75" customHeight="1">
      <c r="A147" s="64">
        <v>32</v>
      </c>
      <c r="B147" s="18">
        <v>45796</v>
      </c>
      <c r="C147" s="17" t="s">
        <v>26</v>
      </c>
      <c r="D147" s="17" t="s">
        <v>27</v>
      </c>
      <c r="E147" s="17">
        <v>120</v>
      </c>
      <c r="F147" s="17">
        <v>2</v>
      </c>
      <c r="G147" s="17">
        <v>0.03</v>
      </c>
      <c r="H147" s="15"/>
      <c r="I147" s="15">
        <v>8.0399999999999991</v>
      </c>
      <c r="J147" s="42">
        <f t="shared" si="77"/>
        <v>1.6079999999999999</v>
      </c>
      <c r="K147" s="44">
        <f t="shared" si="140"/>
        <v>7.3090909090909078</v>
      </c>
      <c r="L147" s="44">
        <f t="shared" si="141"/>
        <v>20.391999999999999</v>
      </c>
      <c r="M147" s="44">
        <f t="shared" si="142"/>
        <v>41.657198144149987</v>
      </c>
      <c r="N147" s="44">
        <f t="shared" ref="N147:N156" si="161">$N$3-(J147/$T$31)</f>
        <v>1.8344997029709957</v>
      </c>
      <c r="O147" s="65">
        <f t="shared" si="144"/>
        <v>313.92</v>
      </c>
      <c r="P147" s="65">
        <f t="shared" si="145"/>
        <v>15.366988000125426</v>
      </c>
      <c r="Q147" s="83">
        <f t="shared" si="146"/>
        <v>1.1865887521378105</v>
      </c>
    </row>
    <row r="148" spans="1:19" ht="15.75" customHeight="1">
      <c r="A148" s="63">
        <v>32</v>
      </c>
      <c r="B148" s="18">
        <v>45796</v>
      </c>
      <c r="C148" s="17" t="s">
        <v>29</v>
      </c>
      <c r="D148" s="17" t="s">
        <v>30</v>
      </c>
      <c r="E148" s="17">
        <v>240</v>
      </c>
      <c r="F148" s="17">
        <v>4</v>
      </c>
      <c r="G148" s="17">
        <v>7.0000000000000007E-2</v>
      </c>
      <c r="H148" s="15"/>
      <c r="I148" s="15">
        <v>8.11</v>
      </c>
      <c r="J148" s="42">
        <f t="shared" si="77"/>
        <v>1.6219999999999999</v>
      </c>
      <c r="K148" s="44">
        <f t="shared" si="140"/>
        <v>7.3727272727272721</v>
      </c>
      <c r="L148" s="44">
        <f t="shared" si="141"/>
        <v>20.378</v>
      </c>
      <c r="M148" s="44">
        <f t="shared" si="142"/>
        <v>41.628598655428029</v>
      </c>
      <c r="N148" s="44">
        <f t="shared" ref="N148:N156" si="162">$N$3- (J148/($T$31))</f>
        <v>1.8325536949363941</v>
      </c>
      <c r="O148" s="65">
        <f t="shared" si="144"/>
        <v>313.92</v>
      </c>
      <c r="P148" s="65">
        <f t="shared" si="145"/>
        <v>15.366988000125426</v>
      </c>
      <c r="Q148" s="83">
        <f t="shared" si="146"/>
        <v>1.1865887521378105</v>
      </c>
    </row>
    <row r="149" spans="1:19" ht="15.75" customHeight="1">
      <c r="A149" s="64">
        <v>32</v>
      </c>
      <c r="B149" s="18">
        <v>45796</v>
      </c>
      <c r="C149" s="17" t="s">
        <v>32</v>
      </c>
      <c r="D149" s="17" t="s">
        <v>33</v>
      </c>
      <c r="E149" s="17">
        <v>480</v>
      </c>
      <c r="F149" s="17">
        <v>8</v>
      </c>
      <c r="G149" s="17">
        <v>0.13</v>
      </c>
      <c r="H149" s="15"/>
      <c r="I149" s="15">
        <v>8.2100000000000009</v>
      </c>
      <c r="J149" s="42">
        <f t="shared" si="77"/>
        <v>1.6420000000000003</v>
      </c>
      <c r="K149" s="44">
        <f t="shared" si="140"/>
        <v>7.4636363636363656</v>
      </c>
      <c r="L149" s="44">
        <f t="shared" si="141"/>
        <v>20.358000000000001</v>
      </c>
      <c r="M149" s="44">
        <f t="shared" si="142"/>
        <v>41.587742242968098</v>
      </c>
      <c r="N149" s="44">
        <f t="shared" ref="N149:N156" si="163">$N$3-(J149/$T$31)</f>
        <v>1.829773683458392</v>
      </c>
      <c r="O149" s="65">
        <f t="shared" si="144"/>
        <v>313.92</v>
      </c>
      <c r="P149" s="65">
        <f t="shared" si="145"/>
        <v>15.366988000125426</v>
      </c>
      <c r="Q149" s="83">
        <f t="shared" si="146"/>
        <v>1.1865887521378105</v>
      </c>
    </row>
    <row r="150" spans="1:19" ht="15.75" customHeight="1">
      <c r="A150" s="63">
        <v>32</v>
      </c>
      <c r="B150" s="18">
        <v>45796</v>
      </c>
      <c r="C150" s="17" t="s">
        <v>35</v>
      </c>
      <c r="D150" s="17" t="s">
        <v>36</v>
      </c>
      <c r="E150" s="17">
        <v>900</v>
      </c>
      <c r="F150" s="17">
        <v>15</v>
      </c>
      <c r="G150" s="17">
        <v>0.25</v>
      </c>
      <c r="H150" s="15"/>
      <c r="I150" s="15">
        <v>8.24</v>
      </c>
      <c r="J150" s="42">
        <f t="shared" si="77"/>
        <v>1.6480000000000001</v>
      </c>
      <c r="K150" s="44">
        <f t="shared" si="140"/>
        <v>7.4909090909090912</v>
      </c>
      <c r="L150" s="44">
        <f t="shared" si="141"/>
        <v>20.352</v>
      </c>
      <c r="M150" s="44">
        <f t="shared" si="142"/>
        <v>41.575485319230118</v>
      </c>
      <c r="N150" s="44">
        <f t="shared" ref="N150:N156" si="164">$N$3- (J150/($T$31))</f>
        <v>1.8289396800149913</v>
      </c>
      <c r="O150" s="65">
        <f t="shared" si="144"/>
        <v>313.92</v>
      </c>
      <c r="P150" s="65">
        <f t="shared" si="145"/>
        <v>15.366988000125426</v>
      </c>
      <c r="Q150" s="83">
        <f t="shared" si="146"/>
        <v>1.1865887521378105</v>
      </c>
    </row>
    <row r="151" spans="1:19" ht="15.75" customHeight="1">
      <c r="A151" s="64">
        <v>32</v>
      </c>
      <c r="B151" s="18">
        <v>45796</v>
      </c>
      <c r="C151" s="17" t="s">
        <v>37</v>
      </c>
      <c r="D151" s="17" t="s">
        <v>38</v>
      </c>
      <c r="E151" s="17">
        <v>1800</v>
      </c>
      <c r="F151" s="17">
        <v>30</v>
      </c>
      <c r="G151" s="17">
        <v>0.5</v>
      </c>
      <c r="H151" s="15"/>
      <c r="I151" s="15">
        <v>8.26</v>
      </c>
      <c r="J151" s="42">
        <f t="shared" si="77"/>
        <v>1.6520000000000001</v>
      </c>
      <c r="K151" s="44">
        <f t="shared" si="140"/>
        <v>7.5090909090909097</v>
      </c>
      <c r="L151" s="44">
        <f t="shared" si="141"/>
        <v>20.347999999999999</v>
      </c>
      <c r="M151" s="44">
        <f t="shared" si="142"/>
        <v>41.567314036738125</v>
      </c>
      <c r="N151" s="44">
        <f t="shared" ref="N151:N156" si="165">$N$3-(J151/$T$31)</f>
        <v>1.8283836777193909</v>
      </c>
      <c r="O151" s="65">
        <f t="shared" si="144"/>
        <v>313.92</v>
      </c>
      <c r="P151" s="65">
        <f t="shared" si="145"/>
        <v>15.366988000125426</v>
      </c>
      <c r="Q151" s="83">
        <f t="shared" si="146"/>
        <v>1.1865887521378105</v>
      </c>
    </row>
    <row r="152" spans="1:19" ht="15.75" customHeight="1">
      <c r="A152" s="63">
        <v>32</v>
      </c>
      <c r="B152" s="18">
        <v>45796</v>
      </c>
      <c r="C152" s="17" t="s">
        <v>39</v>
      </c>
      <c r="D152" s="17" t="s">
        <v>40</v>
      </c>
      <c r="E152" s="17">
        <v>3600</v>
      </c>
      <c r="F152" s="17">
        <v>60</v>
      </c>
      <c r="G152" s="17">
        <v>1</v>
      </c>
      <c r="H152" s="15"/>
      <c r="I152" s="15">
        <v>8.2899999999999991</v>
      </c>
      <c r="J152" s="42">
        <f t="shared" si="77"/>
        <v>1.6579999999999999</v>
      </c>
      <c r="K152" s="44">
        <f t="shared" si="140"/>
        <v>7.5363636363636353</v>
      </c>
      <c r="L152" s="44">
        <f t="shared" si="141"/>
        <v>20.341999999999999</v>
      </c>
      <c r="M152" s="44">
        <f t="shared" si="142"/>
        <v>41.555057113000146</v>
      </c>
      <c r="N152" s="44">
        <f t="shared" ref="N152:N156" si="166">$N$3- (J152/($T$31))</f>
        <v>1.8275496742759902</v>
      </c>
      <c r="O152" s="65">
        <f t="shared" si="144"/>
        <v>313.92</v>
      </c>
      <c r="P152" s="65">
        <f t="shared" si="145"/>
        <v>15.366988000125426</v>
      </c>
      <c r="Q152" s="83">
        <f t="shared" si="146"/>
        <v>1.1865887521378105</v>
      </c>
    </row>
    <row r="153" spans="1:19" ht="15.75" customHeight="1">
      <c r="A153" s="64">
        <v>32</v>
      </c>
      <c r="B153" s="18">
        <v>45796</v>
      </c>
      <c r="C153" s="17" t="s">
        <v>42</v>
      </c>
      <c r="D153" s="17" t="s">
        <v>43</v>
      </c>
      <c r="E153" s="17">
        <v>7200</v>
      </c>
      <c r="F153" s="17">
        <v>120</v>
      </c>
      <c r="G153" s="17">
        <v>2</v>
      </c>
      <c r="H153" s="15"/>
      <c r="I153" s="15">
        <v>8.32</v>
      </c>
      <c r="J153" s="42">
        <f t="shared" si="77"/>
        <v>1.6640000000000001</v>
      </c>
      <c r="K153" s="44">
        <f t="shared" si="140"/>
        <v>7.5636363636363644</v>
      </c>
      <c r="L153" s="44">
        <f t="shared" si="141"/>
        <v>20.335999999999999</v>
      </c>
      <c r="M153" s="44">
        <f t="shared" si="142"/>
        <v>41.542800189262167</v>
      </c>
      <c r="N153" s="44">
        <f t="shared" ref="N153:N156" si="167">$N$3-(J153/$T$31)</f>
        <v>1.8267156708325896</v>
      </c>
      <c r="O153" s="65">
        <f t="shared" si="144"/>
        <v>313.92</v>
      </c>
      <c r="P153" s="65">
        <f t="shared" si="145"/>
        <v>15.366988000125426</v>
      </c>
      <c r="Q153" s="83">
        <f t="shared" si="146"/>
        <v>1.1865887521378105</v>
      </c>
    </row>
    <row r="154" spans="1:19" ht="15.75" customHeight="1">
      <c r="A154" s="63">
        <v>32</v>
      </c>
      <c r="B154" s="18">
        <v>45796</v>
      </c>
      <c r="C154" s="17" t="s">
        <v>45</v>
      </c>
      <c r="D154" s="17" t="s">
        <v>46</v>
      </c>
      <c r="E154" s="17">
        <v>14400</v>
      </c>
      <c r="F154" s="17">
        <v>240</v>
      </c>
      <c r="G154" s="17">
        <v>4</v>
      </c>
      <c r="H154" s="15"/>
      <c r="I154" s="15">
        <v>8.36</v>
      </c>
      <c r="J154" s="42">
        <f t="shared" si="77"/>
        <v>1.6719999999999999</v>
      </c>
      <c r="K154" s="44">
        <f t="shared" si="140"/>
        <v>7.6</v>
      </c>
      <c r="L154" s="44">
        <f t="shared" si="141"/>
        <v>20.327999999999999</v>
      </c>
      <c r="M154" s="44">
        <f t="shared" si="142"/>
        <v>41.526457624278194</v>
      </c>
      <c r="N154" s="44">
        <f t="shared" ref="N154:N156" si="168">$N$3- (J154/($T$31))</f>
        <v>1.8256036662413888</v>
      </c>
      <c r="O154" s="65">
        <f t="shared" si="144"/>
        <v>313.92</v>
      </c>
      <c r="P154" s="65">
        <f t="shared" si="145"/>
        <v>15.366988000125426</v>
      </c>
      <c r="Q154" s="83">
        <f t="shared" si="146"/>
        <v>1.1865887521378105</v>
      </c>
    </row>
    <row r="155" spans="1:19" ht="15.75" customHeight="1">
      <c r="A155" s="64">
        <v>32</v>
      </c>
      <c r="B155" s="18">
        <v>45796</v>
      </c>
      <c r="C155" s="17" t="s">
        <v>47</v>
      </c>
      <c r="D155" s="17" t="s">
        <v>48</v>
      </c>
      <c r="E155" s="17">
        <v>28800</v>
      </c>
      <c r="F155" s="17">
        <v>480</v>
      </c>
      <c r="G155" s="17">
        <v>8</v>
      </c>
      <c r="H155" s="15"/>
      <c r="I155" s="15">
        <v>8.4</v>
      </c>
      <c r="J155" s="42">
        <f t="shared" si="77"/>
        <v>1.6800000000000002</v>
      </c>
      <c r="K155" s="44">
        <f t="shared" si="140"/>
        <v>7.6363636363636367</v>
      </c>
      <c r="L155" s="44">
        <f t="shared" si="141"/>
        <v>20.32</v>
      </c>
      <c r="M155" s="44">
        <f t="shared" si="142"/>
        <v>41.510115059294222</v>
      </c>
      <c r="N155" s="44">
        <f t="shared" ref="N155:N156" si="169">$N$3-(J155/$T$31)</f>
        <v>1.8244916616501878</v>
      </c>
      <c r="O155" s="65">
        <f t="shared" si="144"/>
        <v>313.92</v>
      </c>
      <c r="P155" s="65">
        <f t="shared" si="145"/>
        <v>15.366988000125426</v>
      </c>
      <c r="Q155" s="83">
        <f t="shared" si="146"/>
        <v>1.1865887521378105</v>
      </c>
    </row>
    <row r="156" spans="1:19" ht="15.75" customHeight="1">
      <c r="A156" s="63">
        <v>32</v>
      </c>
      <c r="B156" s="18">
        <v>45797</v>
      </c>
      <c r="C156" s="17" t="s">
        <v>13</v>
      </c>
      <c r="D156" s="17" t="s">
        <v>50</v>
      </c>
      <c r="E156" s="17">
        <v>86400</v>
      </c>
      <c r="F156" s="17">
        <v>1440</v>
      </c>
      <c r="G156" s="17">
        <v>24</v>
      </c>
      <c r="H156" s="15"/>
      <c r="I156" s="15">
        <v>8.4499999999999993</v>
      </c>
      <c r="J156" s="42">
        <f t="shared" si="77"/>
        <v>1.69</v>
      </c>
      <c r="K156" s="44">
        <f t="shared" si="140"/>
        <v>7.6818181818181817</v>
      </c>
      <c r="L156" s="44">
        <f t="shared" si="141"/>
        <v>20.309999999999999</v>
      </c>
      <c r="M156" s="44">
        <f t="shared" si="142"/>
        <v>41.489686853064249</v>
      </c>
      <c r="N156" s="44">
        <f t="shared" ref="N156" si="170">$N$3- (J156/($T$31))</f>
        <v>1.8231016559111868</v>
      </c>
      <c r="O156" s="65">
        <f t="shared" si="144"/>
        <v>313.92</v>
      </c>
      <c r="P156" s="65">
        <f t="shared" si="145"/>
        <v>15.366988000125426</v>
      </c>
      <c r="Q156" s="83">
        <f t="shared" si="146"/>
        <v>1.1865887521378105</v>
      </c>
    </row>
    <row r="157" spans="1:19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spans="1:19" ht="15.75" customHeight="1">
      <c r="S158" s="92" t="s">
        <v>128</v>
      </c>
    </row>
    <row r="159" spans="1:19" ht="15.75" customHeight="1"/>
    <row r="160" spans="1:19" ht="15.75" customHeight="1">
      <c r="S160" s="93" t="s">
        <v>129</v>
      </c>
    </row>
    <row r="161" spans="19:19" ht="15.75" customHeight="1"/>
    <row r="162" spans="19:19" ht="15.75" customHeight="1">
      <c r="S162" s="82" t="s">
        <v>130</v>
      </c>
    </row>
    <row r="163" spans="19:19" ht="15.75" customHeight="1"/>
    <row r="164" spans="19:19" ht="15.75" customHeight="1">
      <c r="S164" s="82" t="s">
        <v>131</v>
      </c>
    </row>
    <row r="165" spans="19:19" ht="15.75" customHeight="1">
      <c r="S165" s="94"/>
    </row>
    <row r="166" spans="19:19" ht="15.75" customHeight="1">
      <c r="S166" s="95" t="s">
        <v>132</v>
      </c>
    </row>
    <row r="167" spans="19:19" ht="15.75" customHeight="1">
      <c r="S167" s="94"/>
    </row>
    <row r="168" spans="19:19" ht="15.75" customHeight="1">
      <c r="S168" s="95" t="s">
        <v>133</v>
      </c>
    </row>
    <row r="169" spans="19:19" ht="15.75" customHeight="1"/>
    <row r="170" spans="19:19" ht="15.75" customHeight="1"/>
    <row r="171" spans="19:19" ht="15.75" customHeight="1"/>
    <row r="172" spans="19:19" ht="15.75" customHeight="1"/>
    <row r="173" spans="19:19" ht="15.75" customHeight="1">
      <c r="S173" s="93" t="s">
        <v>134</v>
      </c>
    </row>
    <row r="174" spans="19:19" ht="15.75" customHeight="1"/>
    <row r="175" spans="19:19" ht="15.75" customHeight="1">
      <c r="S175" s="82" t="s">
        <v>135</v>
      </c>
    </row>
    <row r="176" spans="19:19" ht="15.75" customHeight="1"/>
    <row r="177" spans="19:19" ht="15.75" customHeight="1">
      <c r="S177" s="82" t="s">
        <v>131</v>
      </c>
    </row>
    <row r="178" spans="19:19" ht="15.75" customHeight="1">
      <c r="S178" s="94"/>
    </row>
    <row r="179" spans="19:19" ht="15.75" customHeight="1">
      <c r="S179" s="95" t="s">
        <v>136</v>
      </c>
    </row>
    <row r="180" spans="19:19" ht="15.75" customHeight="1">
      <c r="S180" s="94"/>
    </row>
    <row r="181" spans="19:19" ht="15.75" customHeight="1">
      <c r="S181" s="95" t="s">
        <v>137</v>
      </c>
    </row>
    <row r="182" spans="19:19" ht="15.75" customHeight="1"/>
    <row r="183" spans="19:19" ht="15.75" customHeight="1"/>
    <row r="184" spans="19:19" ht="15.75" customHeight="1"/>
    <row r="185" spans="19:19" ht="15.75" customHeight="1"/>
    <row r="186" spans="19:19" ht="15.75" customHeight="1"/>
    <row r="187" spans="19:19" ht="15.75" customHeight="1"/>
    <row r="188" spans="19:19" ht="15.75" customHeight="1"/>
    <row r="189" spans="19:19" ht="15.75" customHeight="1"/>
    <row r="190" spans="19:19" ht="15.75" customHeight="1"/>
    <row r="191" spans="19:19" ht="15.75" customHeight="1"/>
    <row r="192" spans="19:19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H1:I1"/>
    <mergeCell ref="S4:T4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6:N1000"/>
  <sheetViews>
    <sheetView topLeftCell="C34" zoomScale="68" zoomScaleNormal="68" workbookViewId="0">
      <selection activeCell="F6" sqref="F6:I23"/>
    </sheetView>
  </sheetViews>
  <sheetFormatPr baseColWidth="10" defaultColWidth="14.42578125" defaultRowHeight="15" customHeight="1"/>
  <cols>
    <col min="1" max="26" width="10.7109375" customWidth="1"/>
  </cols>
  <sheetData>
    <row r="6" spans="6:14" ht="45">
      <c r="F6" s="78" t="s">
        <v>57</v>
      </c>
      <c r="G6" s="79"/>
      <c r="H6" s="79"/>
      <c r="I6" s="76"/>
      <c r="K6" s="20" t="s">
        <v>58</v>
      </c>
      <c r="L6" s="21" t="s">
        <v>59</v>
      </c>
      <c r="M6" s="21"/>
      <c r="N6" s="20" t="s">
        <v>60</v>
      </c>
    </row>
    <row r="7" spans="6:14" ht="45">
      <c r="F7" s="22" t="s">
        <v>61</v>
      </c>
      <c r="G7" s="22" t="s">
        <v>62</v>
      </c>
      <c r="H7" s="22" t="s">
        <v>63</v>
      </c>
      <c r="I7" s="22" t="s">
        <v>64</v>
      </c>
      <c r="K7" s="23">
        <v>0</v>
      </c>
      <c r="L7" s="23"/>
      <c r="M7" s="23">
        <v>2E-3</v>
      </c>
      <c r="N7" s="23">
        <f t="shared" ref="N7:N22" si="0">L7*M7</f>
        <v>0</v>
      </c>
    </row>
    <row r="8" spans="6:14" ht="15.75">
      <c r="F8" s="24">
        <v>0</v>
      </c>
      <c r="G8" s="24">
        <v>1.6</v>
      </c>
      <c r="H8" s="24">
        <v>0.2</v>
      </c>
      <c r="I8" s="24">
        <f t="shared" ref="I8:I23" si="1">G8*H8</f>
        <v>0.32000000000000006</v>
      </c>
      <c r="K8" s="23">
        <v>6</v>
      </c>
      <c r="L8" s="23"/>
      <c r="M8" s="23">
        <v>2E-3</v>
      </c>
      <c r="N8" s="23">
        <f t="shared" si="0"/>
        <v>0</v>
      </c>
    </row>
    <row r="9" spans="6:14" ht="15.75">
      <c r="F9" s="24">
        <v>0.1</v>
      </c>
      <c r="G9" s="24">
        <v>2</v>
      </c>
      <c r="H9" s="24">
        <v>0.2</v>
      </c>
      <c r="I9" s="24">
        <f t="shared" si="1"/>
        <v>0.4</v>
      </c>
      <c r="K9" s="23">
        <v>15</v>
      </c>
      <c r="L9" s="23"/>
      <c r="M9" s="23">
        <v>2E-3</v>
      </c>
      <c r="N9" s="23">
        <f t="shared" si="0"/>
        <v>0</v>
      </c>
    </row>
    <row r="10" spans="6:14" ht="15.75">
      <c r="F10" s="24">
        <v>0.25</v>
      </c>
      <c r="G10" s="24">
        <v>2.2999999999999998</v>
      </c>
      <c r="H10" s="24">
        <v>0.2</v>
      </c>
      <c r="I10" s="24">
        <f t="shared" si="1"/>
        <v>0.45999999999999996</v>
      </c>
      <c r="K10" s="23">
        <v>30</v>
      </c>
      <c r="L10" s="23"/>
      <c r="M10" s="23">
        <v>2E-3</v>
      </c>
      <c r="N10" s="23">
        <f t="shared" si="0"/>
        <v>0</v>
      </c>
    </row>
    <row r="11" spans="6:14" ht="15.75">
      <c r="F11" s="24">
        <v>0.5</v>
      </c>
      <c r="G11" s="24">
        <v>2.8</v>
      </c>
      <c r="H11" s="24">
        <v>0.2</v>
      </c>
      <c r="I11" s="24">
        <f t="shared" si="1"/>
        <v>0.55999999999999994</v>
      </c>
      <c r="K11" s="23">
        <v>60</v>
      </c>
      <c r="L11" s="23"/>
      <c r="M11" s="23">
        <v>2E-3</v>
      </c>
      <c r="N11" s="23">
        <f t="shared" si="0"/>
        <v>0</v>
      </c>
    </row>
    <row r="12" spans="6:14" ht="15.75">
      <c r="F12" s="24">
        <v>1</v>
      </c>
      <c r="G12" s="24">
        <v>3.2</v>
      </c>
      <c r="H12" s="24">
        <v>0.2</v>
      </c>
      <c r="I12" s="24">
        <f t="shared" si="1"/>
        <v>0.64000000000000012</v>
      </c>
      <c r="K12" s="23">
        <v>120</v>
      </c>
      <c r="L12" s="23"/>
      <c r="M12" s="23">
        <v>2E-3</v>
      </c>
      <c r="N12" s="23">
        <f t="shared" si="0"/>
        <v>0</v>
      </c>
    </row>
    <row r="13" spans="6:14" ht="15.75">
      <c r="F13" s="24">
        <v>2</v>
      </c>
      <c r="G13" s="24">
        <v>3.3</v>
      </c>
      <c r="H13" s="24">
        <v>0.2</v>
      </c>
      <c r="I13" s="24">
        <f t="shared" si="1"/>
        <v>0.66</v>
      </c>
      <c r="K13" s="23">
        <v>240</v>
      </c>
      <c r="L13" s="23"/>
      <c r="M13" s="23">
        <v>2E-3</v>
      </c>
      <c r="N13" s="23">
        <f t="shared" si="0"/>
        <v>0</v>
      </c>
    </row>
    <row r="14" spans="6:14" ht="15.75">
      <c r="F14" s="24">
        <v>4</v>
      </c>
      <c r="G14" s="24">
        <v>3.4</v>
      </c>
      <c r="H14" s="24">
        <v>0.2</v>
      </c>
      <c r="I14" s="24">
        <f t="shared" si="1"/>
        <v>0.68</v>
      </c>
      <c r="K14" s="23">
        <v>480</v>
      </c>
      <c r="L14" s="23"/>
      <c r="M14" s="23">
        <v>2E-3</v>
      </c>
      <c r="N14" s="23">
        <f t="shared" si="0"/>
        <v>0</v>
      </c>
    </row>
    <row r="15" spans="6:14" ht="15.75">
      <c r="F15" s="24">
        <v>8</v>
      </c>
      <c r="G15" s="24">
        <v>3.5</v>
      </c>
      <c r="H15" s="24">
        <v>0.2</v>
      </c>
      <c r="I15" s="24">
        <f t="shared" si="1"/>
        <v>0.70000000000000007</v>
      </c>
      <c r="K15" s="23">
        <v>900</v>
      </c>
      <c r="L15" s="23"/>
      <c r="M15" s="23">
        <v>2E-3</v>
      </c>
      <c r="N15" s="23">
        <f t="shared" si="0"/>
        <v>0</v>
      </c>
    </row>
    <row r="16" spans="6:14" ht="15.75">
      <c r="F16" s="24">
        <v>15</v>
      </c>
      <c r="G16" s="24">
        <v>3.6</v>
      </c>
      <c r="H16" s="24">
        <v>0.2</v>
      </c>
      <c r="I16" s="24">
        <f t="shared" si="1"/>
        <v>0.72000000000000008</v>
      </c>
      <c r="K16" s="23">
        <v>1800</v>
      </c>
      <c r="L16" s="23"/>
      <c r="M16" s="23">
        <v>2E-3</v>
      </c>
      <c r="N16" s="23">
        <f t="shared" si="0"/>
        <v>0</v>
      </c>
    </row>
    <row r="17" spans="6:14" ht="15.75">
      <c r="F17" s="24">
        <v>30</v>
      </c>
      <c r="G17" s="24">
        <v>3.7</v>
      </c>
      <c r="H17" s="24">
        <v>0.2</v>
      </c>
      <c r="I17" s="24">
        <f t="shared" si="1"/>
        <v>0.7400000000000001</v>
      </c>
      <c r="K17" s="23">
        <v>3600</v>
      </c>
      <c r="L17" s="23"/>
      <c r="M17" s="23">
        <v>2E-3</v>
      </c>
      <c r="N17" s="23">
        <f t="shared" si="0"/>
        <v>0</v>
      </c>
    </row>
    <row r="18" spans="6:14" ht="15.75">
      <c r="F18" s="24">
        <v>60</v>
      </c>
      <c r="G18" s="24">
        <v>3.7</v>
      </c>
      <c r="H18" s="24">
        <v>0.2</v>
      </c>
      <c r="I18" s="24">
        <f t="shared" si="1"/>
        <v>0.7400000000000001</v>
      </c>
      <c r="K18" s="23">
        <v>7200</v>
      </c>
      <c r="L18" s="23"/>
      <c r="M18" s="23">
        <v>2E-3</v>
      </c>
      <c r="N18" s="23">
        <f t="shared" si="0"/>
        <v>0</v>
      </c>
    </row>
    <row r="19" spans="6:14" ht="15.75">
      <c r="F19" s="24">
        <v>120</v>
      </c>
      <c r="G19" s="24">
        <v>3.81</v>
      </c>
      <c r="H19" s="24">
        <v>0.2</v>
      </c>
      <c r="I19" s="24">
        <f t="shared" si="1"/>
        <v>0.76200000000000001</v>
      </c>
      <c r="K19" s="23">
        <v>14400</v>
      </c>
      <c r="L19" s="23"/>
      <c r="M19" s="23">
        <v>2E-3</v>
      </c>
      <c r="N19" s="23">
        <f t="shared" si="0"/>
        <v>0</v>
      </c>
    </row>
    <row r="20" spans="6:14" ht="15.75">
      <c r="F20" s="24">
        <v>240</v>
      </c>
      <c r="G20" s="24">
        <v>3.82</v>
      </c>
      <c r="H20" s="24">
        <v>0.2</v>
      </c>
      <c r="I20" s="24">
        <f t="shared" si="1"/>
        <v>0.76400000000000001</v>
      </c>
      <c r="K20" s="23">
        <v>28800</v>
      </c>
      <c r="L20" s="23"/>
      <c r="M20" s="23">
        <v>2E-3</v>
      </c>
      <c r="N20" s="23">
        <f t="shared" si="0"/>
        <v>0</v>
      </c>
    </row>
    <row r="21" spans="6:14" ht="15.75" customHeight="1">
      <c r="F21" s="24">
        <v>480</v>
      </c>
      <c r="G21" s="24">
        <v>3.84</v>
      </c>
      <c r="H21" s="24">
        <v>0.2</v>
      </c>
      <c r="I21" s="24">
        <f t="shared" si="1"/>
        <v>0.76800000000000002</v>
      </c>
      <c r="K21" s="23">
        <v>86400</v>
      </c>
      <c r="L21" s="23"/>
      <c r="M21" s="23">
        <v>2E-3</v>
      </c>
      <c r="N21" s="23">
        <f t="shared" si="0"/>
        <v>0</v>
      </c>
    </row>
    <row r="22" spans="6:14" ht="15.75" customHeight="1">
      <c r="F22" s="24">
        <v>1440</v>
      </c>
      <c r="G22" s="24">
        <v>3.85</v>
      </c>
      <c r="H22" s="24">
        <v>0.2</v>
      </c>
      <c r="I22" s="24">
        <f t="shared" si="1"/>
        <v>0.77</v>
      </c>
      <c r="K22" s="23">
        <v>172800</v>
      </c>
      <c r="L22" s="23"/>
      <c r="M22" s="23">
        <v>2E-3</v>
      </c>
      <c r="N22" s="23">
        <f t="shared" si="0"/>
        <v>0</v>
      </c>
    </row>
    <row r="23" spans="6:14" ht="15.75" customHeight="1">
      <c r="F23" s="24">
        <v>2880</v>
      </c>
      <c r="G23" s="24">
        <v>3.86</v>
      </c>
      <c r="H23" s="24">
        <v>0.2</v>
      </c>
      <c r="I23" s="24">
        <f t="shared" si="1"/>
        <v>0.77200000000000002</v>
      </c>
    </row>
    <row r="24" spans="6:14" ht="15.75" customHeight="1"/>
    <row r="25" spans="6:14" ht="15.75" customHeight="1"/>
    <row r="26" spans="6:14" ht="15.75" customHeight="1"/>
    <row r="27" spans="6:14" ht="15.75" customHeight="1"/>
    <row r="28" spans="6:14" ht="15.75" customHeight="1"/>
    <row r="29" spans="6:14" ht="15.75" customHeight="1"/>
    <row r="30" spans="6:14" ht="15.75" customHeight="1"/>
    <row r="31" spans="6:14" ht="15.75" customHeight="1"/>
    <row r="32" spans="6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6:I6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:N1000"/>
  <sheetViews>
    <sheetView topLeftCell="A19" zoomScale="86" zoomScaleNormal="86" workbookViewId="0">
      <selection activeCell="C5" sqref="C5:F23"/>
    </sheetView>
  </sheetViews>
  <sheetFormatPr baseColWidth="10" defaultColWidth="14.42578125" defaultRowHeight="15" customHeight="1"/>
  <cols>
    <col min="1" max="26" width="10.7109375" customWidth="1"/>
  </cols>
  <sheetData>
    <row r="5" spans="3:14">
      <c r="C5" s="78" t="s">
        <v>65</v>
      </c>
      <c r="D5" s="79"/>
      <c r="E5" s="79"/>
      <c r="F5" s="76"/>
    </row>
    <row r="6" spans="3:14">
      <c r="C6" s="78" t="s">
        <v>66</v>
      </c>
      <c r="D6" s="79"/>
      <c r="E6" s="79"/>
      <c r="F6" s="76"/>
    </row>
    <row r="7" spans="3:14" ht="45">
      <c r="C7" s="25" t="s">
        <v>61</v>
      </c>
      <c r="D7" s="25" t="s">
        <v>62</v>
      </c>
      <c r="E7" s="25" t="s">
        <v>63</v>
      </c>
      <c r="F7" s="25" t="s">
        <v>64</v>
      </c>
    </row>
    <row r="8" spans="3:14" ht="15.75">
      <c r="C8" s="24">
        <v>0</v>
      </c>
      <c r="D8" s="24">
        <f>387/100</f>
        <v>3.87</v>
      </c>
      <c r="E8" s="26">
        <v>0.2</v>
      </c>
      <c r="F8" s="26">
        <f t="shared" ref="F8:F23" si="0">D8*E8</f>
        <v>0.77400000000000002</v>
      </c>
      <c r="K8" s="80" t="s">
        <v>67</v>
      </c>
      <c r="L8" s="79"/>
      <c r="M8" s="79"/>
      <c r="N8" s="76"/>
    </row>
    <row r="9" spans="3:14" ht="45.75">
      <c r="C9" s="24">
        <v>0.1</v>
      </c>
      <c r="D9" s="24">
        <f>3.88</f>
        <v>3.88</v>
      </c>
      <c r="E9" s="26">
        <v>0.2</v>
      </c>
      <c r="F9" s="26">
        <f t="shared" si="0"/>
        <v>0.77600000000000002</v>
      </c>
      <c r="K9" s="27" t="s">
        <v>58</v>
      </c>
      <c r="L9" s="26" t="s">
        <v>59</v>
      </c>
      <c r="M9" s="26"/>
      <c r="N9" s="27" t="s">
        <v>60</v>
      </c>
    </row>
    <row r="10" spans="3:14" ht="15.75">
      <c r="C10" s="24">
        <v>0.25</v>
      </c>
      <c r="D10" s="24">
        <f>389/100</f>
        <v>3.89</v>
      </c>
      <c r="E10" s="26">
        <v>0.2</v>
      </c>
      <c r="F10" s="26">
        <f t="shared" si="0"/>
        <v>0.77800000000000002</v>
      </c>
      <c r="K10" s="26">
        <v>0</v>
      </c>
      <c r="L10" s="26">
        <v>308</v>
      </c>
      <c r="M10" s="26">
        <v>2E-3</v>
      </c>
      <c r="N10" s="26">
        <v>0.61599999999999999</v>
      </c>
    </row>
    <row r="11" spans="3:14" ht="15.75">
      <c r="C11" s="24">
        <v>0.5</v>
      </c>
      <c r="D11" s="24">
        <f>391/100</f>
        <v>3.91</v>
      </c>
      <c r="E11" s="26">
        <v>0.2</v>
      </c>
      <c r="F11" s="26">
        <f t="shared" si="0"/>
        <v>0.78200000000000003</v>
      </c>
      <c r="K11" s="26">
        <v>6</v>
      </c>
      <c r="L11" s="26">
        <v>323</v>
      </c>
      <c r="M11" s="26">
        <v>2E-3</v>
      </c>
      <c r="N11" s="26">
        <v>0.64600000000000002</v>
      </c>
    </row>
    <row r="12" spans="3:14" ht="15.75">
      <c r="C12" s="24">
        <v>1</v>
      </c>
      <c r="D12" s="24">
        <f>396/100</f>
        <v>3.96</v>
      </c>
      <c r="E12" s="26">
        <v>0.2</v>
      </c>
      <c r="F12" s="26">
        <f t="shared" si="0"/>
        <v>0.79200000000000004</v>
      </c>
      <c r="K12" s="26">
        <v>15</v>
      </c>
      <c r="L12" s="26">
        <v>343</v>
      </c>
      <c r="M12" s="26">
        <v>2E-3</v>
      </c>
      <c r="N12" s="26">
        <v>0.68600000000000005</v>
      </c>
    </row>
    <row r="13" spans="3:14" ht="15.75">
      <c r="C13" s="24">
        <v>2</v>
      </c>
      <c r="D13" s="24">
        <f>417/100</f>
        <v>4.17</v>
      </c>
      <c r="E13" s="26">
        <v>0.2</v>
      </c>
      <c r="F13" s="26">
        <f t="shared" si="0"/>
        <v>0.83400000000000007</v>
      </c>
      <c r="K13" s="26">
        <v>30</v>
      </c>
      <c r="L13" s="26">
        <v>362</v>
      </c>
      <c r="M13" s="26">
        <v>2E-3</v>
      </c>
      <c r="N13" s="26">
        <v>0.72399999999999998</v>
      </c>
    </row>
    <row r="14" spans="3:14" ht="15.75">
      <c r="C14" s="24">
        <v>4</v>
      </c>
      <c r="D14" s="24">
        <v>4.25</v>
      </c>
      <c r="E14" s="26">
        <v>0.2</v>
      </c>
      <c r="F14" s="26">
        <f t="shared" si="0"/>
        <v>0.85000000000000009</v>
      </c>
      <c r="K14" s="26">
        <v>60</v>
      </c>
      <c r="L14" s="26">
        <v>387</v>
      </c>
      <c r="M14" s="26">
        <v>2E-3</v>
      </c>
      <c r="N14" s="26">
        <v>0.77400000000000002</v>
      </c>
    </row>
    <row r="15" spans="3:14" ht="15.75">
      <c r="C15" s="24">
        <v>8</v>
      </c>
      <c r="D15" s="24">
        <v>4.3099999999999996</v>
      </c>
      <c r="E15" s="26">
        <v>0.2</v>
      </c>
      <c r="F15" s="26">
        <f t="shared" si="0"/>
        <v>0.86199999999999999</v>
      </c>
      <c r="K15" s="26">
        <v>120</v>
      </c>
      <c r="L15" s="26">
        <v>417</v>
      </c>
      <c r="M15" s="26">
        <v>2E-3</v>
      </c>
      <c r="N15" s="26">
        <v>0.83399999999999996</v>
      </c>
    </row>
    <row r="16" spans="3:14" ht="15.75">
      <c r="C16" s="24">
        <v>15</v>
      </c>
      <c r="D16" s="24">
        <v>4.49</v>
      </c>
      <c r="E16" s="26">
        <v>0.2</v>
      </c>
      <c r="F16" s="26">
        <f t="shared" si="0"/>
        <v>0.89800000000000013</v>
      </c>
      <c r="K16" s="26">
        <v>240</v>
      </c>
      <c r="L16" s="26">
        <v>445</v>
      </c>
      <c r="M16" s="26">
        <v>2E-3</v>
      </c>
      <c r="N16" s="26">
        <v>0.89</v>
      </c>
    </row>
    <row r="17" spans="3:14" ht="15.75">
      <c r="C17" s="24">
        <v>30</v>
      </c>
      <c r="D17" s="24">
        <v>4.54</v>
      </c>
      <c r="E17" s="26">
        <v>0.2</v>
      </c>
      <c r="F17" s="26">
        <f t="shared" si="0"/>
        <v>0.90800000000000003</v>
      </c>
      <c r="K17" s="26">
        <v>480</v>
      </c>
      <c r="L17" s="26">
        <v>471</v>
      </c>
      <c r="M17" s="26">
        <v>2E-3</v>
      </c>
      <c r="N17" s="26">
        <v>0.94200000000000006</v>
      </c>
    </row>
    <row r="18" spans="3:14" ht="15.75">
      <c r="C18" s="24">
        <v>60</v>
      </c>
      <c r="D18" s="24">
        <v>4.6399999999999997</v>
      </c>
      <c r="E18" s="26">
        <v>0.2</v>
      </c>
      <c r="F18" s="26">
        <f t="shared" si="0"/>
        <v>0.92799999999999994</v>
      </c>
      <c r="K18" s="26">
        <v>900</v>
      </c>
      <c r="L18" s="26">
        <v>489</v>
      </c>
      <c r="M18" s="26">
        <v>2E-3</v>
      </c>
      <c r="N18" s="26">
        <v>0.97799999999999998</v>
      </c>
    </row>
    <row r="19" spans="3:14" ht="15.75">
      <c r="C19" s="24">
        <v>120</v>
      </c>
      <c r="D19" s="24">
        <v>4.72</v>
      </c>
      <c r="E19" s="26">
        <v>0.2</v>
      </c>
      <c r="F19" s="26">
        <f t="shared" si="0"/>
        <v>0.94399999999999995</v>
      </c>
      <c r="K19" s="26">
        <v>1800</v>
      </c>
      <c r="L19" s="26">
        <v>404</v>
      </c>
      <c r="M19" s="26">
        <v>2E-3</v>
      </c>
      <c r="N19" s="26">
        <v>0.80800000000000005</v>
      </c>
    </row>
    <row r="20" spans="3:14" ht="15.75">
      <c r="C20" s="24">
        <v>240</v>
      </c>
      <c r="D20" s="24">
        <v>4.88</v>
      </c>
      <c r="E20" s="26">
        <v>0.2</v>
      </c>
      <c r="F20" s="26">
        <f t="shared" si="0"/>
        <v>0.97599999999999998</v>
      </c>
      <c r="K20" s="26">
        <v>3600</v>
      </c>
      <c r="L20" s="26">
        <v>414</v>
      </c>
      <c r="M20" s="26">
        <v>2E-3</v>
      </c>
      <c r="N20" s="26">
        <v>0.82800000000000007</v>
      </c>
    </row>
    <row r="21" spans="3:14" ht="15.75" customHeight="1">
      <c r="C21" s="24">
        <v>480</v>
      </c>
      <c r="D21" s="24">
        <v>4.91</v>
      </c>
      <c r="E21" s="26">
        <v>0.2</v>
      </c>
      <c r="F21" s="26">
        <f t="shared" si="0"/>
        <v>0.9820000000000001</v>
      </c>
      <c r="K21" s="26">
        <v>7200</v>
      </c>
      <c r="L21" s="26">
        <v>422</v>
      </c>
      <c r="M21" s="26">
        <v>2E-3</v>
      </c>
      <c r="N21" s="26">
        <v>0.84399999999999997</v>
      </c>
    </row>
    <row r="22" spans="3:14" ht="15.75" customHeight="1">
      <c r="C22" s="24">
        <v>1440</v>
      </c>
      <c r="D22" s="24">
        <v>5.12</v>
      </c>
      <c r="E22" s="26">
        <v>0.2</v>
      </c>
      <c r="F22" s="26">
        <f t="shared" si="0"/>
        <v>1.024</v>
      </c>
      <c r="K22" s="26">
        <v>14400</v>
      </c>
      <c r="L22" s="26">
        <v>428</v>
      </c>
      <c r="M22" s="26">
        <v>2E-3</v>
      </c>
      <c r="N22" s="26">
        <v>0.85599999999999998</v>
      </c>
    </row>
    <row r="23" spans="3:14" ht="15.75" customHeight="1">
      <c r="C23" s="24">
        <v>2880</v>
      </c>
      <c r="D23" s="24">
        <v>5.25</v>
      </c>
      <c r="E23" s="26">
        <v>0.2</v>
      </c>
      <c r="F23" s="26">
        <f t="shared" si="0"/>
        <v>1.05</v>
      </c>
      <c r="K23" s="26">
        <v>28800</v>
      </c>
      <c r="L23" s="26">
        <v>431</v>
      </c>
      <c r="M23" s="26">
        <v>2E-3</v>
      </c>
      <c r="N23" s="26">
        <v>0.86199999999999999</v>
      </c>
    </row>
    <row r="24" spans="3:14" ht="15.75" customHeight="1">
      <c r="K24" s="26">
        <v>86400</v>
      </c>
      <c r="L24" s="26">
        <v>512</v>
      </c>
      <c r="M24" s="26">
        <v>2E-3</v>
      </c>
      <c r="N24" s="26">
        <v>1.024</v>
      </c>
    </row>
    <row r="25" spans="3:14" ht="15.75" customHeight="1">
      <c r="K25" s="26">
        <v>172800</v>
      </c>
      <c r="L25" s="26">
        <v>525</v>
      </c>
      <c r="M25" s="26">
        <v>2E-3</v>
      </c>
      <c r="N25" s="26">
        <f>L25*M25</f>
        <v>1.05</v>
      </c>
    </row>
    <row r="26" spans="3:14" ht="15.75" customHeight="1"/>
    <row r="27" spans="3:14" ht="15.75" customHeight="1"/>
    <row r="28" spans="3:14" ht="15.75" customHeight="1"/>
    <row r="29" spans="3:14" ht="15.75" customHeight="1"/>
    <row r="30" spans="3:14" ht="15.75" customHeight="1"/>
    <row r="31" spans="3:14" ht="15.75" customHeight="1"/>
    <row r="32" spans="3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5:F5"/>
    <mergeCell ref="C6:F6"/>
    <mergeCell ref="K8:N8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3:N1000"/>
  <sheetViews>
    <sheetView topLeftCell="B16" workbookViewId="0">
      <selection activeCell="E6" sqref="E6:H23"/>
    </sheetView>
  </sheetViews>
  <sheetFormatPr baseColWidth="10" defaultColWidth="14.42578125" defaultRowHeight="15" customHeight="1"/>
  <cols>
    <col min="1" max="5" width="10.7109375" customWidth="1"/>
    <col min="6" max="6" width="12.7109375" customWidth="1"/>
    <col min="7" max="26" width="10.7109375" customWidth="1"/>
  </cols>
  <sheetData>
    <row r="3" spans="5:14" ht="15.75"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5:14" ht="15.75"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5:14" ht="15.75"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5:14" ht="45">
      <c r="E6" s="80" t="s">
        <v>68</v>
      </c>
      <c r="F6" s="79"/>
      <c r="G6" s="79"/>
      <c r="H6" s="76"/>
      <c r="I6" s="28"/>
      <c r="J6" s="20" t="s">
        <v>58</v>
      </c>
      <c r="K6" s="21" t="s">
        <v>59</v>
      </c>
      <c r="L6" s="21"/>
      <c r="M6" s="20" t="s">
        <v>60</v>
      </c>
      <c r="N6" s="28"/>
    </row>
    <row r="7" spans="5:14" ht="45.75">
      <c r="E7" s="29" t="s">
        <v>61</v>
      </c>
      <c r="F7" s="29" t="s">
        <v>62</v>
      </c>
      <c r="G7" s="29" t="s">
        <v>63</v>
      </c>
      <c r="H7" s="29" t="s">
        <v>64</v>
      </c>
      <c r="I7" s="28"/>
      <c r="J7" s="23">
        <v>0</v>
      </c>
      <c r="K7" s="23">
        <v>580</v>
      </c>
      <c r="L7" s="23">
        <v>2E-3</v>
      </c>
      <c r="M7" s="23">
        <f t="shared" ref="M7:M22" si="0">K7*L7</f>
        <v>1.1599999999999999</v>
      </c>
      <c r="N7" s="28"/>
    </row>
    <row r="8" spans="5:14" ht="15.75">
      <c r="E8" s="24">
        <v>0</v>
      </c>
      <c r="F8" s="30">
        <v>5.8</v>
      </c>
      <c r="G8" s="23">
        <v>0.2</v>
      </c>
      <c r="H8" s="26">
        <f t="shared" ref="H8:H23" si="1">F8*G8</f>
        <v>1.1599999999999999</v>
      </c>
      <c r="I8" s="28"/>
      <c r="J8" s="23">
        <v>6</v>
      </c>
      <c r="K8" s="23">
        <v>581</v>
      </c>
      <c r="L8" s="23">
        <v>2E-3</v>
      </c>
      <c r="M8" s="23">
        <f t="shared" si="0"/>
        <v>1.1619999999999999</v>
      </c>
      <c r="N8" s="28"/>
    </row>
    <row r="9" spans="5:14" ht="15.75">
      <c r="E9" s="24">
        <v>0.1</v>
      </c>
      <c r="F9" s="30">
        <v>5.81</v>
      </c>
      <c r="G9" s="23">
        <v>0.2</v>
      </c>
      <c r="H9" s="26">
        <f t="shared" si="1"/>
        <v>1.1619999999999999</v>
      </c>
      <c r="I9" s="28"/>
      <c r="J9" s="23">
        <v>15</v>
      </c>
      <c r="K9" s="23">
        <v>583</v>
      </c>
      <c r="L9" s="23">
        <v>2E-3</v>
      </c>
      <c r="M9" s="23">
        <f t="shared" si="0"/>
        <v>1.1659999999999999</v>
      </c>
      <c r="N9" s="28"/>
    </row>
    <row r="10" spans="5:14" ht="15.75">
      <c r="E10" s="24">
        <v>0.25</v>
      </c>
      <c r="F10" s="30">
        <v>5.83</v>
      </c>
      <c r="G10" s="23">
        <v>0.2</v>
      </c>
      <c r="H10" s="26">
        <f t="shared" si="1"/>
        <v>1.1660000000000001</v>
      </c>
      <c r="I10" s="28"/>
      <c r="J10" s="23">
        <v>30</v>
      </c>
      <c r="K10" s="23">
        <v>586</v>
      </c>
      <c r="L10" s="23">
        <v>2E-3</v>
      </c>
      <c r="M10" s="23">
        <f t="shared" si="0"/>
        <v>1.1719999999999999</v>
      </c>
      <c r="N10" s="28"/>
    </row>
    <row r="11" spans="5:14" ht="15.75">
      <c r="E11" s="24">
        <v>0.5</v>
      </c>
      <c r="F11" s="30">
        <v>5.86</v>
      </c>
      <c r="G11" s="23">
        <v>0.2</v>
      </c>
      <c r="H11" s="26">
        <f t="shared" si="1"/>
        <v>1.1720000000000002</v>
      </c>
      <c r="I11" s="28"/>
      <c r="J11" s="23">
        <v>60</v>
      </c>
      <c r="K11" s="23">
        <v>595</v>
      </c>
      <c r="L11" s="23">
        <v>2E-3</v>
      </c>
      <c r="M11" s="23">
        <f t="shared" si="0"/>
        <v>1.19</v>
      </c>
      <c r="N11" s="28"/>
    </row>
    <row r="12" spans="5:14" ht="15.75">
      <c r="E12" s="24">
        <v>1</v>
      </c>
      <c r="F12" s="30">
        <v>5.95</v>
      </c>
      <c r="G12" s="23">
        <v>0.2</v>
      </c>
      <c r="H12" s="26">
        <f t="shared" si="1"/>
        <v>1.1900000000000002</v>
      </c>
      <c r="I12" s="28"/>
      <c r="J12" s="23">
        <v>120</v>
      </c>
      <c r="K12" s="23">
        <v>597</v>
      </c>
      <c r="L12" s="23">
        <v>2E-3</v>
      </c>
      <c r="M12" s="23">
        <f t="shared" si="0"/>
        <v>1.194</v>
      </c>
      <c r="N12" s="28"/>
    </row>
    <row r="13" spans="5:14" ht="15.75">
      <c r="E13" s="24">
        <v>2</v>
      </c>
      <c r="F13" s="30">
        <v>5.97</v>
      </c>
      <c r="G13" s="23">
        <v>0.2</v>
      </c>
      <c r="H13" s="26">
        <f t="shared" si="1"/>
        <v>1.194</v>
      </c>
      <c r="I13" s="28"/>
      <c r="J13" s="23">
        <v>240</v>
      </c>
      <c r="K13" s="23">
        <v>602</v>
      </c>
      <c r="L13" s="23">
        <v>2E-3</v>
      </c>
      <c r="M13" s="23">
        <f t="shared" si="0"/>
        <v>1.204</v>
      </c>
      <c r="N13" s="28"/>
    </row>
    <row r="14" spans="5:14" ht="15.75">
      <c r="E14" s="24">
        <v>4</v>
      </c>
      <c r="F14" s="30">
        <v>6.02</v>
      </c>
      <c r="G14" s="23">
        <v>0.2</v>
      </c>
      <c r="H14" s="26">
        <f t="shared" si="1"/>
        <v>1.204</v>
      </c>
      <c r="I14" s="28"/>
      <c r="J14" s="23">
        <v>480</v>
      </c>
      <c r="K14" s="23">
        <v>603</v>
      </c>
      <c r="L14" s="23">
        <v>2E-3</v>
      </c>
      <c r="M14" s="23">
        <f t="shared" si="0"/>
        <v>1.206</v>
      </c>
      <c r="N14" s="28"/>
    </row>
    <row r="15" spans="5:14" ht="15.75">
      <c r="E15" s="24">
        <v>8</v>
      </c>
      <c r="F15" s="30">
        <v>6.03</v>
      </c>
      <c r="G15" s="23">
        <v>0.2</v>
      </c>
      <c r="H15" s="26">
        <f t="shared" si="1"/>
        <v>1.2060000000000002</v>
      </c>
      <c r="I15" s="28"/>
      <c r="J15" s="23">
        <v>900</v>
      </c>
      <c r="K15" s="23">
        <v>615</v>
      </c>
      <c r="L15" s="23">
        <v>2E-3</v>
      </c>
      <c r="M15" s="23">
        <f t="shared" si="0"/>
        <v>1.23</v>
      </c>
      <c r="N15" s="28"/>
    </row>
    <row r="16" spans="5:14" ht="15.75">
      <c r="E16" s="24">
        <v>15</v>
      </c>
      <c r="F16" s="30">
        <v>6.15</v>
      </c>
      <c r="G16" s="23">
        <v>0.2</v>
      </c>
      <c r="H16" s="26">
        <f t="shared" si="1"/>
        <v>1.2300000000000002</v>
      </c>
      <c r="I16" s="28"/>
      <c r="J16" s="23">
        <v>1800</v>
      </c>
      <c r="K16" s="23">
        <v>618</v>
      </c>
      <c r="L16" s="23">
        <v>2E-3</v>
      </c>
      <c r="M16" s="23">
        <f t="shared" si="0"/>
        <v>1.236</v>
      </c>
      <c r="N16" s="28"/>
    </row>
    <row r="17" spans="5:14" ht="15.75">
      <c r="E17" s="24">
        <v>30</v>
      </c>
      <c r="F17" s="30">
        <v>6.18</v>
      </c>
      <c r="G17" s="23">
        <v>0.2</v>
      </c>
      <c r="H17" s="26">
        <f t="shared" si="1"/>
        <v>1.236</v>
      </c>
      <c r="I17" s="28"/>
      <c r="J17" s="23">
        <v>3600</v>
      </c>
      <c r="K17" s="23">
        <v>621</v>
      </c>
      <c r="L17" s="23">
        <v>2E-3</v>
      </c>
      <c r="M17" s="23">
        <f t="shared" si="0"/>
        <v>1.242</v>
      </c>
      <c r="N17" s="28"/>
    </row>
    <row r="18" spans="5:14" ht="15.75">
      <c r="E18" s="24">
        <v>60</v>
      </c>
      <c r="F18" s="30">
        <v>6.21</v>
      </c>
      <c r="G18" s="23">
        <v>0.2</v>
      </c>
      <c r="H18" s="26">
        <f t="shared" si="1"/>
        <v>1.242</v>
      </c>
      <c r="I18" s="28"/>
      <c r="J18" s="23">
        <v>7200</v>
      </c>
      <c r="K18" s="23">
        <v>624</v>
      </c>
      <c r="L18" s="23">
        <v>2E-3</v>
      </c>
      <c r="M18" s="23">
        <f t="shared" si="0"/>
        <v>1.248</v>
      </c>
      <c r="N18" s="28"/>
    </row>
    <row r="19" spans="5:14" ht="15.75">
      <c r="E19" s="24">
        <v>120</v>
      </c>
      <c r="F19" s="30">
        <v>6.24</v>
      </c>
      <c r="G19" s="23">
        <v>0.2</v>
      </c>
      <c r="H19" s="26">
        <f t="shared" si="1"/>
        <v>1.2480000000000002</v>
      </c>
      <c r="I19" s="28"/>
      <c r="J19" s="23">
        <v>14400</v>
      </c>
      <c r="K19" s="23">
        <v>630</v>
      </c>
      <c r="L19" s="23">
        <v>2E-3</v>
      </c>
      <c r="M19" s="23">
        <f t="shared" si="0"/>
        <v>1.26</v>
      </c>
      <c r="N19" s="28"/>
    </row>
    <row r="20" spans="5:14" ht="15.75">
      <c r="E20" s="24">
        <v>240</v>
      </c>
      <c r="F20" s="30">
        <v>6.26</v>
      </c>
      <c r="G20" s="23">
        <v>0.2</v>
      </c>
      <c r="H20" s="26">
        <f t="shared" si="1"/>
        <v>1.252</v>
      </c>
      <c r="I20" s="28"/>
      <c r="J20" s="23">
        <v>28800</v>
      </c>
      <c r="K20" s="23">
        <v>632</v>
      </c>
      <c r="L20" s="23">
        <v>2E-3</v>
      </c>
      <c r="M20" s="23">
        <f t="shared" si="0"/>
        <v>1.264</v>
      </c>
      <c r="N20" s="28"/>
    </row>
    <row r="21" spans="5:14" ht="15.75" customHeight="1">
      <c r="E21" s="24">
        <v>480</v>
      </c>
      <c r="F21" s="30">
        <v>6.27</v>
      </c>
      <c r="G21" s="23">
        <v>0.2</v>
      </c>
      <c r="H21" s="26">
        <f t="shared" si="1"/>
        <v>1.254</v>
      </c>
      <c r="I21" s="28"/>
      <c r="J21" s="23">
        <v>86400</v>
      </c>
      <c r="K21" s="23">
        <v>635</v>
      </c>
      <c r="L21" s="23">
        <v>2E-3</v>
      </c>
      <c r="M21" s="23">
        <f t="shared" si="0"/>
        <v>1.27</v>
      </c>
      <c r="N21" s="28"/>
    </row>
    <row r="22" spans="5:14" ht="15.75" customHeight="1">
      <c r="E22" s="24">
        <v>1440</v>
      </c>
      <c r="F22" s="30">
        <v>6.28</v>
      </c>
      <c r="G22" s="23">
        <v>0.2</v>
      </c>
      <c r="H22" s="26">
        <f t="shared" si="1"/>
        <v>1.2560000000000002</v>
      </c>
      <c r="I22" s="28"/>
      <c r="J22" s="23">
        <v>172800</v>
      </c>
      <c r="K22" s="23">
        <v>639</v>
      </c>
      <c r="L22" s="23">
        <v>2E-3</v>
      </c>
      <c r="M22" s="23">
        <f t="shared" si="0"/>
        <v>1.278</v>
      </c>
      <c r="N22" s="28"/>
    </row>
    <row r="23" spans="5:14" ht="15.75" customHeight="1">
      <c r="E23" s="24">
        <v>2880</v>
      </c>
      <c r="F23" s="30">
        <v>6.29</v>
      </c>
      <c r="G23" s="23">
        <v>0.2</v>
      </c>
      <c r="H23" s="26">
        <f t="shared" si="1"/>
        <v>1.258</v>
      </c>
      <c r="I23" s="28"/>
      <c r="J23" s="28"/>
      <c r="K23" s="28"/>
      <c r="L23" s="28"/>
      <c r="M23" s="28"/>
      <c r="N23" s="28"/>
    </row>
    <row r="24" spans="5:14" ht="15.75" customHeight="1">
      <c r="E24" s="31"/>
      <c r="F24" s="31"/>
      <c r="G24" s="31"/>
      <c r="H24" s="28"/>
      <c r="I24" s="28"/>
      <c r="J24" s="28"/>
      <c r="K24" s="28"/>
      <c r="L24" s="28"/>
      <c r="M24" s="28"/>
      <c r="N24" s="28"/>
    </row>
    <row r="25" spans="5:14" ht="15.75" customHeight="1">
      <c r="E25" s="31"/>
      <c r="F25" s="31"/>
      <c r="G25" s="31"/>
      <c r="H25" s="28"/>
      <c r="I25" s="28"/>
      <c r="J25" s="28"/>
      <c r="K25" s="28"/>
      <c r="L25" s="28"/>
      <c r="M25" s="28"/>
      <c r="N25" s="28"/>
    </row>
    <row r="26" spans="5:14" ht="15.75" customHeight="1"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5:14" ht="15.75" customHeight="1"/>
    <row r="28" spans="5:14" ht="15.75" customHeight="1"/>
    <row r="29" spans="5:14" ht="15.75" customHeight="1"/>
    <row r="30" spans="5:14" ht="15.75" customHeight="1"/>
    <row r="31" spans="5:14" ht="15.75" customHeight="1"/>
    <row r="32" spans="5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6:H6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4:N1000"/>
  <sheetViews>
    <sheetView topLeftCell="A19" workbookViewId="0">
      <selection activeCell="E6" sqref="E6:H23"/>
    </sheetView>
  </sheetViews>
  <sheetFormatPr baseColWidth="10" defaultColWidth="14.42578125" defaultRowHeight="15" customHeight="1"/>
  <cols>
    <col min="1" max="5" width="10.7109375" customWidth="1"/>
    <col min="6" max="6" width="12.140625" customWidth="1"/>
    <col min="7" max="26" width="10.7109375" customWidth="1"/>
  </cols>
  <sheetData>
    <row r="4" spans="4:14" ht="15.75"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4:14" ht="15.75"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4:14" ht="45">
      <c r="D6" s="28"/>
      <c r="E6" s="80" t="s">
        <v>69</v>
      </c>
      <c r="F6" s="79"/>
      <c r="G6" s="79"/>
      <c r="H6" s="76"/>
      <c r="I6" s="28"/>
      <c r="J6" s="20" t="s">
        <v>58</v>
      </c>
      <c r="K6" s="21" t="s">
        <v>59</v>
      </c>
      <c r="L6" s="21"/>
      <c r="M6" s="20" t="s">
        <v>60</v>
      </c>
      <c r="N6" s="28"/>
    </row>
    <row r="7" spans="4:14" ht="45.75">
      <c r="D7" s="28"/>
      <c r="E7" s="29" t="s">
        <v>61</v>
      </c>
      <c r="F7" s="29" t="s">
        <v>62</v>
      </c>
      <c r="G7" s="29" t="s">
        <v>63</v>
      </c>
      <c r="H7" s="29" t="s">
        <v>64</v>
      </c>
      <c r="I7" s="28"/>
      <c r="J7" s="23">
        <v>0</v>
      </c>
      <c r="K7" s="23"/>
      <c r="L7" s="23">
        <v>2E-3</v>
      </c>
      <c r="M7" s="23">
        <f t="shared" ref="M7:M22" si="0">K7*L7</f>
        <v>0</v>
      </c>
      <c r="N7" s="28"/>
    </row>
    <row r="8" spans="4:14" ht="15.75">
      <c r="D8" s="28"/>
      <c r="E8" s="24">
        <v>0</v>
      </c>
      <c r="F8" s="24">
        <v>6.3</v>
      </c>
      <c r="G8" s="23">
        <v>0.2</v>
      </c>
      <c r="H8" s="26">
        <f t="shared" ref="H8:H23" si="1">F8*G8</f>
        <v>1.26</v>
      </c>
      <c r="I8" s="28"/>
      <c r="J8" s="23">
        <v>6</v>
      </c>
      <c r="K8" s="23"/>
      <c r="L8" s="23">
        <v>2E-3</v>
      </c>
      <c r="M8" s="23">
        <f t="shared" si="0"/>
        <v>0</v>
      </c>
      <c r="N8" s="28"/>
    </row>
    <row r="9" spans="4:14" ht="15.75">
      <c r="D9" s="28"/>
      <c r="E9" s="24">
        <v>0.1</v>
      </c>
      <c r="F9" s="24">
        <v>6.34</v>
      </c>
      <c r="G9" s="23">
        <v>0.2</v>
      </c>
      <c r="H9" s="26">
        <f t="shared" si="1"/>
        <v>1.268</v>
      </c>
      <c r="I9" s="28"/>
      <c r="J9" s="23">
        <v>15</v>
      </c>
      <c r="K9" s="23"/>
      <c r="L9" s="23">
        <v>2E-3</v>
      </c>
      <c r="M9" s="23">
        <f t="shared" si="0"/>
        <v>0</v>
      </c>
      <c r="N9" s="28"/>
    </row>
    <row r="10" spans="4:14" ht="15.75">
      <c r="D10" s="28"/>
      <c r="E10" s="24">
        <v>0.25</v>
      </c>
      <c r="F10" s="24">
        <v>6.36</v>
      </c>
      <c r="G10" s="23">
        <v>0.2</v>
      </c>
      <c r="H10" s="26">
        <f t="shared" si="1"/>
        <v>1.2720000000000002</v>
      </c>
      <c r="I10" s="28"/>
      <c r="J10" s="23">
        <v>30</v>
      </c>
      <c r="K10" s="23"/>
      <c r="L10" s="23">
        <v>2E-3</v>
      </c>
      <c r="M10" s="23">
        <f t="shared" si="0"/>
        <v>0</v>
      </c>
      <c r="N10" s="28"/>
    </row>
    <row r="11" spans="4:14" ht="15.75">
      <c r="D11" s="28"/>
      <c r="E11" s="24">
        <v>0.5</v>
      </c>
      <c r="F11" s="24">
        <v>6.38</v>
      </c>
      <c r="G11" s="23">
        <v>0.2</v>
      </c>
      <c r="H11" s="26">
        <f t="shared" si="1"/>
        <v>1.276</v>
      </c>
      <c r="I11" s="28"/>
      <c r="J11" s="23">
        <v>60</v>
      </c>
      <c r="K11" s="23"/>
      <c r="L11" s="23">
        <v>2E-3</v>
      </c>
      <c r="M11" s="23">
        <f t="shared" si="0"/>
        <v>0</v>
      </c>
      <c r="N11" s="28"/>
    </row>
    <row r="12" spans="4:14" ht="15.75">
      <c r="D12" s="28"/>
      <c r="E12" s="24">
        <v>1</v>
      </c>
      <c r="F12" s="24">
        <v>6.39</v>
      </c>
      <c r="G12" s="23">
        <v>0.2</v>
      </c>
      <c r="H12" s="26">
        <f t="shared" si="1"/>
        <v>1.278</v>
      </c>
      <c r="I12" s="28"/>
      <c r="J12" s="23">
        <v>120</v>
      </c>
      <c r="K12" s="23"/>
      <c r="L12" s="23">
        <v>2E-3</v>
      </c>
      <c r="M12" s="23">
        <f t="shared" si="0"/>
        <v>0</v>
      </c>
      <c r="N12" s="28"/>
    </row>
    <row r="13" spans="4:14" ht="15.75">
      <c r="D13" s="28"/>
      <c r="E13" s="24">
        <v>2</v>
      </c>
      <c r="F13" s="24">
        <v>6.4</v>
      </c>
      <c r="G13" s="23">
        <v>0.2</v>
      </c>
      <c r="H13" s="26">
        <f t="shared" si="1"/>
        <v>1.2800000000000002</v>
      </c>
      <c r="I13" s="28"/>
      <c r="J13" s="23">
        <v>240</v>
      </c>
      <c r="K13" s="23"/>
      <c r="L13" s="23">
        <v>2E-3</v>
      </c>
      <c r="M13" s="23">
        <f t="shared" si="0"/>
        <v>0</v>
      </c>
      <c r="N13" s="28"/>
    </row>
    <row r="14" spans="4:14" ht="15.75">
      <c r="D14" s="28"/>
      <c r="E14" s="24">
        <v>4</v>
      </c>
      <c r="F14" s="24">
        <v>6.45</v>
      </c>
      <c r="G14" s="23">
        <v>0.2</v>
      </c>
      <c r="H14" s="26">
        <f t="shared" si="1"/>
        <v>1.29</v>
      </c>
      <c r="I14" s="28"/>
      <c r="J14" s="23">
        <v>480</v>
      </c>
      <c r="K14" s="23"/>
      <c r="L14" s="23">
        <v>2E-3</v>
      </c>
      <c r="M14" s="23">
        <f t="shared" si="0"/>
        <v>0</v>
      </c>
      <c r="N14" s="28"/>
    </row>
    <row r="15" spans="4:14" ht="15.75">
      <c r="D15" s="28"/>
      <c r="E15" s="24">
        <v>8</v>
      </c>
      <c r="F15" s="24">
        <v>6.48</v>
      </c>
      <c r="G15" s="23">
        <v>0.2</v>
      </c>
      <c r="H15" s="26">
        <f t="shared" si="1"/>
        <v>1.2960000000000003</v>
      </c>
      <c r="I15" s="28"/>
      <c r="J15" s="23">
        <v>900</v>
      </c>
      <c r="K15" s="23"/>
      <c r="L15" s="23">
        <v>2E-3</v>
      </c>
      <c r="M15" s="23">
        <f t="shared" si="0"/>
        <v>0</v>
      </c>
      <c r="N15" s="28"/>
    </row>
    <row r="16" spans="4:14" ht="15.75">
      <c r="D16" s="28"/>
      <c r="E16" s="24">
        <v>15</v>
      </c>
      <c r="F16" s="24">
        <v>6.49</v>
      </c>
      <c r="G16" s="23">
        <v>0.2</v>
      </c>
      <c r="H16" s="26">
        <f t="shared" si="1"/>
        <v>1.298</v>
      </c>
      <c r="I16" s="28"/>
      <c r="J16" s="23">
        <v>1800</v>
      </c>
      <c r="K16" s="23"/>
      <c r="L16" s="23">
        <v>2E-3</v>
      </c>
      <c r="M16" s="23">
        <f t="shared" si="0"/>
        <v>0</v>
      </c>
      <c r="N16" s="28"/>
    </row>
    <row r="17" spans="4:14" ht="15.75">
      <c r="D17" s="28"/>
      <c r="E17" s="24">
        <v>30</v>
      </c>
      <c r="F17" s="24">
        <v>6.5</v>
      </c>
      <c r="G17" s="23">
        <v>0.2</v>
      </c>
      <c r="H17" s="26">
        <f t="shared" si="1"/>
        <v>1.3</v>
      </c>
      <c r="I17" s="28"/>
      <c r="J17" s="23">
        <v>3600</v>
      </c>
      <c r="K17" s="23"/>
      <c r="L17" s="23">
        <v>2E-3</v>
      </c>
      <c r="M17" s="23">
        <f t="shared" si="0"/>
        <v>0</v>
      </c>
      <c r="N17" s="28"/>
    </row>
    <row r="18" spans="4:14" ht="15.75">
      <c r="D18" s="28"/>
      <c r="E18" s="24">
        <v>60</v>
      </c>
      <c r="F18" s="24">
        <v>6.51</v>
      </c>
      <c r="G18" s="23">
        <v>0.2</v>
      </c>
      <c r="H18" s="26">
        <f t="shared" si="1"/>
        <v>1.302</v>
      </c>
      <c r="I18" s="28"/>
      <c r="J18" s="23">
        <v>7200</v>
      </c>
      <c r="K18" s="23"/>
      <c r="L18" s="23">
        <v>2E-3</v>
      </c>
      <c r="M18" s="23">
        <f t="shared" si="0"/>
        <v>0</v>
      </c>
      <c r="N18" s="28"/>
    </row>
    <row r="19" spans="4:14" ht="15.75">
      <c r="D19" s="28"/>
      <c r="E19" s="24">
        <v>120</v>
      </c>
      <c r="F19" s="24">
        <v>6.53</v>
      </c>
      <c r="G19" s="23">
        <v>0.2</v>
      </c>
      <c r="H19" s="26">
        <f t="shared" si="1"/>
        <v>1.306</v>
      </c>
      <c r="I19" s="28"/>
      <c r="J19" s="23">
        <v>14400</v>
      </c>
      <c r="K19" s="23"/>
      <c r="L19" s="23">
        <v>2E-3</v>
      </c>
      <c r="M19" s="23">
        <f t="shared" si="0"/>
        <v>0</v>
      </c>
      <c r="N19" s="28"/>
    </row>
    <row r="20" spans="4:14" ht="15.75">
      <c r="D20" s="28"/>
      <c r="E20" s="24">
        <v>240</v>
      </c>
      <c r="F20" s="24">
        <v>6.54</v>
      </c>
      <c r="G20" s="23">
        <v>0.2</v>
      </c>
      <c r="H20" s="26">
        <f t="shared" si="1"/>
        <v>1.3080000000000001</v>
      </c>
      <c r="I20" s="28"/>
      <c r="J20" s="23">
        <v>28800</v>
      </c>
      <c r="K20" s="23"/>
      <c r="L20" s="23">
        <v>2E-3</v>
      </c>
      <c r="M20" s="23">
        <f t="shared" si="0"/>
        <v>0</v>
      </c>
      <c r="N20" s="28"/>
    </row>
    <row r="21" spans="4:14" ht="15.75" customHeight="1">
      <c r="D21" s="28"/>
      <c r="E21" s="24">
        <v>480</v>
      </c>
      <c r="F21" s="24">
        <v>6.55</v>
      </c>
      <c r="G21" s="23">
        <v>0.2</v>
      </c>
      <c r="H21" s="26">
        <f t="shared" si="1"/>
        <v>1.31</v>
      </c>
      <c r="I21" s="28"/>
      <c r="J21" s="23">
        <v>86400</v>
      </c>
      <c r="K21" s="23"/>
      <c r="L21" s="23">
        <v>2E-3</v>
      </c>
      <c r="M21" s="23">
        <f t="shared" si="0"/>
        <v>0</v>
      </c>
      <c r="N21" s="28"/>
    </row>
    <row r="22" spans="4:14" ht="15.75" customHeight="1">
      <c r="D22" s="28"/>
      <c r="E22" s="24">
        <v>1440</v>
      </c>
      <c r="F22" s="24">
        <v>6.56</v>
      </c>
      <c r="G22" s="23">
        <v>0.2</v>
      </c>
      <c r="H22" s="26">
        <f t="shared" si="1"/>
        <v>1.3120000000000001</v>
      </c>
      <c r="I22" s="28"/>
      <c r="J22" s="23">
        <v>172800</v>
      </c>
      <c r="K22" s="23"/>
      <c r="L22" s="23">
        <v>2E-3</v>
      </c>
      <c r="M22" s="23">
        <f t="shared" si="0"/>
        <v>0</v>
      </c>
      <c r="N22" s="28"/>
    </row>
    <row r="23" spans="4:14" ht="15.75" customHeight="1">
      <c r="D23" s="28"/>
      <c r="E23" s="24">
        <v>2880</v>
      </c>
      <c r="F23" s="24">
        <v>6.58</v>
      </c>
      <c r="G23" s="23">
        <v>0.2</v>
      </c>
      <c r="H23" s="26">
        <f t="shared" si="1"/>
        <v>1.3160000000000001</v>
      </c>
      <c r="I23" s="28"/>
      <c r="J23" s="28"/>
      <c r="K23" s="28"/>
      <c r="L23" s="28"/>
      <c r="M23" s="28"/>
      <c r="N23" s="28"/>
    </row>
    <row r="24" spans="4:14" ht="15.75" customHeight="1"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spans="4:14" ht="15.75" customHeight="1"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4:14" ht="15.75" customHeight="1"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4:14" ht="15.75" customHeight="1"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spans="4:14" ht="15.75" customHeight="1"/>
    <row r="29" spans="4:14" ht="15.75" customHeight="1"/>
    <row r="30" spans="4:14" ht="15.75" customHeight="1"/>
    <row r="31" spans="4:14" ht="15.75" customHeight="1"/>
    <row r="32" spans="4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6:H6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3:O999"/>
  <sheetViews>
    <sheetView topLeftCell="A23" workbookViewId="0">
      <selection activeCell="E7" sqref="E7:H23"/>
    </sheetView>
  </sheetViews>
  <sheetFormatPr baseColWidth="10" defaultColWidth="14.42578125" defaultRowHeight="15" customHeight="1"/>
  <cols>
    <col min="1" max="5" width="10.7109375" customWidth="1"/>
    <col min="6" max="6" width="13.42578125" customWidth="1"/>
    <col min="7" max="26" width="10.7109375" customWidth="1"/>
  </cols>
  <sheetData>
    <row r="3" spans="4:15" ht="15.75"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4:15" ht="15.75"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4:15" ht="15.75"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4:15" ht="15.75"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4:15" ht="45">
      <c r="D7" s="28"/>
      <c r="E7" s="80" t="s">
        <v>70</v>
      </c>
      <c r="F7" s="79"/>
      <c r="G7" s="79"/>
      <c r="H7" s="76"/>
      <c r="I7" s="28"/>
      <c r="J7" s="20" t="s">
        <v>58</v>
      </c>
      <c r="K7" s="21" t="s">
        <v>59</v>
      </c>
      <c r="L7" s="21"/>
      <c r="M7" s="20" t="s">
        <v>60</v>
      </c>
      <c r="N7" s="28"/>
      <c r="O7" s="28"/>
    </row>
    <row r="8" spans="4:15" ht="45.75">
      <c r="D8" s="28"/>
      <c r="E8" s="29" t="s">
        <v>61</v>
      </c>
      <c r="F8" s="29" t="s">
        <v>62</v>
      </c>
      <c r="G8" s="29" t="s">
        <v>63</v>
      </c>
      <c r="H8" s="29" t="s">
        <v>64</v>
      </c>
      <c r="I8" s="28"/>
      <c r="J8" s="23">
        <v>0</v>
      </c>
      <c r="K8" s="23"/>
      <c r="L8" s="23">
        <v>2E-3</v>
      </c>
      <c r="M8" s="23">
        <f t="shared" ref="M8:M23" si="0">K8*L8</f>
        <v>0</v>
      </c>
      <c r="N8" s="28"/>
      <c r="O8" s="28"/>
    </row>
    <row r="9" spans="4:15" ht="15.75">
      <c r="D9" s="28"/>
      <c r="E9" s="24">
        <v>0</v>
      </c>
      <c r="F9" s="4">
        <v>6.59</v>
      </c>
      <c r="G9" s="23">
        <v>0.2</v>
      </c>
      <c r="H9" s="26">
        <f>F9*G9</f>
        <v>1.3180000000000001</v>
      </c>
      <c r="I9" s="28"/>
      <c r="J9" s="23">
        <v>6</v>
      </c>
      <c r="K9" s="23"/>
      <c r="L9" s="23">
        <v>2E-3</v>
      </c>
      <c r="M9" s="23">
        <f t="shared" si="0"/>
        <v>0</v>
      </c>
      <c r="N9" s="28"/>
      <c r="O9" s="28"/>
    </row>
    <row r="10" spans="4:15" ht="15.75">
      <c r="D10" s="28"/>
      <c r="E10" s="24">
        <v>0.1</v>
      </c>
      <c r="F10" s="4">
        <v>6.6</v>
      </c>
      <c r="G10" s="23">
        <v>0.2</v>
      </c>
      <c r="H10" s="26">
        <f t="shared" ref="H10:H23" si="1">F10*G10</f>
        <v>1.32</v>
      </c>
      <c r="I10" s="28"/>
      <c r="J10" s="23">
        <v>15</v>
      </c>
      <c r="K10" s="23"/>
      <c r="L10" s="23">
        <v>2E-3</v>
      </c>
      <c r="M10" s="23">
        <f t="shared" si="0"/>
        <v>0</v>
      </c>
      <c r="N10" s="28"/>
      <c r="O10" s="28"/>
    </row>
    <row r="11" spans="4:15" ht="15.75">
      <c r="D11" s="28"/>
      <c r="E11" s="24">
        <v>0.25</v>
      </c>
      <c r="F11" s="4">
        <v>6.6</v>
      </c>
      <c r="G11" s="23">
        <v>0.2</v>
      </c>
      <c r="H11" s="26">
        <f t="shared" si="1"/>
        <v>1.32</v>
      </c>
      <c r="I11" s="28"/>
      <c r="J11" s="23">
        <v>30</v>
      </c>
      <c r="K11" s="23"/>
      <c r="L11" s="23">
        <v>2E-3</v>
      </c>
      <c r="M11" s="23">
        <f t="shared" si="0"/>
        <v>0</v>
      </c>
      <c r="N11" s="28"/>
      <c r="O11" s="28"/>
    </row>
    <row r="12" spans="4:15" ht="15.75">
      <c r="D12" s="28"/>
      <c r="E12" s="24">
        <v>0.5</v>
      </c>
      <c r="F12" s="4">
        <v>6.62</v>
      </c>
      <c r="G12" s="23">
        <v>0.2</v>
      </c>
      <c r="H12" s="26">
        <f t="shared" si="1"/>
        <v>1.3240000000000001</v>
      </c>
      <c r="I12" s="28"/>
      <c r="J12" s="23">
        <v>60</v>
      </c>
      <c r="K12" s="23"/>
      <c r="L12" s="23">
        <v>2E-3</v>
      </c>
      <c r="M12" s="23">
        <f t="shared" si="0"/>
        <v>0</v>
      </c>
      <c r="N12" s="28"/>
      <c r="O12" s="28"/>
    </row>
    <row r="13" spans="4:15" ht="15.75">
      <c r="D13" s="28"/>
      <c r="E13" s="24">
        <v>1</v>
      </c>
      <c r="F13" s="4">
        <v>6.63</v>
      </c>
      <c r="G13" s="23">
        <v>0.2</v>
      </c>
      <c r="H13" s="26">
        <f t="shared" si="1"/>
        <v>1.3260000000000001</v>
      </c>
      <c r="I13" s="28"/>
      <c r="J13" s="23">
        <v>120</v>
      </c>
      <c r="K13" s="23"/>
      <c r="L13" s="23">
        <v>2E-3</v>
      </c>
      <c r="M13" s="23">
        <f t="shared" si="0"/>
        <v>0</v>
      </c>
      <c r="N13" s="28"/>
      <c r="O13" s="28"/>
    </row>
    <row r="14" spans="4:15" ht="15.75">
      <c r="D14" s="28"/>
      <c r="E14" s="24">
        <v>2</v>
      </c>
      <c r="F14" s="4">
        <v>6.63</v>
      </c>
      <c r="G14" s="23">
        <v>0.2</v>
      </c>
      <c r="H14" s="26">
        <f t="shared" si="1"/>
        <v>1.3260000000000001</v>
      </c>
      <c r="I14" s="28"/>
      <c r="J14" s="23">
        <v>240</v>
      </c>
      <c r="K14" s="23"/>
      <c r="L14" s="23">
        <v>2E-3</v>
      </c>
      <c r="M14" s="23">
        <f t="shared" si="0"/>
        <v>0</v>
      </c>
      <c r="N14" s="28"/>
      <c r="O14" s="28"/>
    </row>
    <row r="15" spans="4:15" ht="15.75">
      <c r="D15" s="28"/>
      <c r="E15" s="24">
        <v>4</v>
      </c>
      <c r="F15" s="4">
        <v>6.64</v>
      </c>
      <c r="G15" s="23">
        <v>0.2</v>
      </c>
      <c r="H15" s="26">
        <f t="shared" si="1"/>
        <v>1.3280000000000001</v>
      </c>
      <c r="I15" s="28"/>
      <c r="J15" s="23">
        <v>480</v>
      </c>
      <c r="K15" s="23"/>
      <c r="L15" s="23">
        <v>2E-3</v>
      </c>
      <c r="M15" s="23">
        <f t="shared" si="0"/>
        <v>0</v>
      </c>
      <c r="N15" s="28"/>
      <c r="O15" s="28"/>
    </row>
    <row r="16" spans="4:15" ht="15.75">
      <c r="D16" s="28"/>
      <c r="E16" s="24">
        <v>8</v>
      </c>
      <c r="F16" s="4">
        <v>6.65</v>
      </c>
      <c r="G16" s="23">
        <v>0.2</v>
      </c>
      <c r="H16" s="26">
        <f t="shared" si="1"/>
        <v>1.33</v>
      </c>
      <c r="I16" s="28"/>
      <c r="J16" s="23">
        <v>900</v>
      </c>
      <c r="K16" s="23"/>
      <c r="L16" s="23">
        <v>2E-3</v>
      </c>
      <c r="M16" s="23">
        <f t="shared" si="0"/>
        <v>0</v>
      </c>
      <c r="N16" s="28"/>
      <c r="O16" s="28"/>
    </row>
    <row r="17" spans="4:15" ht="15.75">
      <c r="D17" s="28"/>
      <c r="E17" s="24">
        <v>15</v>
      </c>
      <c r="F17" s="4">
        <v>6.65</v>
      </c>
      <c r="G17" s="23">
        <v>0.2</v>
      </c>
      <c r="H17" s="26">
        <f t="shared" si="1"/>
        <v>1.33</v>
      </c>
      <c r="I17" s="28"/>
      <c r="J17" s="23">
        <v>1800</v>
      </c>
      <c r="K17" s="23"/>
      <c r="L17" s="23">
        <v>2E-3</v>
      </c>
      <c r="M17" s="23">
        <f t="shared" si="0"/>
        <v>0</v>
      </c>
      <c r="N17" s="28"/>
      <c r="O17" s="28"/>
    </row>
    <row r="18" spans="4:15" ht="15.75">
      <c r="D18" s="28"/>
      <c r="E18" s="24">
        <v>30</v>
      </c>
      <c r="F18" s="4">
        <v>6.66</v>
      </c>
      <c r="G18" s="23">
        <v>0.2</v>
      </c>
      <c r="H18" s="26">
        <f t="shared" si="1"/>
        <v>1.3320000000000001</v>
      </c>
      <c r="I18" s="28"/>
      <c r="J18" s="23">
        <v>3600</v>
      </c>
      <c r="K18" s="23"/>
      <c r="L18" s="23">
        <v>2E-3</v>
      </c>
      <c r="M18" s="23">
        <f t="shared" si="0"/>
        <v>0</v>
      </c>
      <c r="N18" s="28"/>
      <c r="O18" s="28"/>
    </row>
    <row r="19" spans="4:15" ht="15.75">
      <c r="D19" s="28"/>
      <c r="E19" s="24">
        <v>60</v>
      </c>
      <c r="F19" s="4">
        <v>6.68</v>
      </c>
      <c r="G19" s="23">
        <v>0.2</v>
      </c>
      <c r="H19" s="26">
        <f t="shared" si="1"/>
        <v>1.3360000000000001</v>
      </c>
      <c r="I19" s="28"/>
      <c r="J19" s="23">
        <v>7200</v>
      </c>
      <c r="K19" s="23"/>
      <c r="L19" s="23">
        <v>2E-3</v>
      </c>
      <c r="M19" s="23">
        <f t="shared" si="0"/>
        <v>0</v>
      </c>
      <c r="N19" s="28"/>
      <c r="O19" s="28"/>
    </row>
    <row r="20" spans="4:15" ht="15.75">
      <c r="D20" s="28"/>
      <c r="E20" s="24">
        <v>120</v>
      </c>
      <c r="F20" s="4">
        <v>6.68</v>
      </c>
      <c r="G20" s="23">
        <v>0.2</v>
      </c>
      <c r="H20" s="26">
        <f t="shared" si="1"/>
        <v>1.3360000000000001</v>
      </c>
      <c r="I20" s="28"/>
      <c r="J20" s="23">
        <v>14400</v>
      </c>
      <c r="K20" s="23"/>
      <c r="L20" s="23">
        <v>2E-3</v>
      </c>
      <c r="M20" s="23">
        <f t="shared" si="0"/>
        <v>0</v>
      </c>
      <c r="N20" s="28"/>
      <c r="O20" s="28"/>
    </row>
    <row r="21" spans="4:15" ht="15.75" customHeight="1">
      <c r="D21" s="28"/>
      <c r="E21" s="24">
        <v>240</v>
      </c>
      <c r="F21" s="4">
        <v>6.69</v>
      </c>
      <c r="G21" s="23">
        <v>0.2</v>
      </c>
      <c r="H21" s="26">
        <f t="shared" si="1"/>
        <v>1.3380000000000001</v>
      </c>
      <c r="I21" s="28"/>
      <c r="J21" s="23">
        <v>28800</v>
      </c>
      <c r="K21" s="23"/>
      <c r="L21" s="23">
        <v>2E-3</v>
      </c>
      <c r="M21" s="23">
        <f t="shared" si="0"/>
        <v>0</v>
      </c>
      <c r="N21" s="28"/>
      <c r="O21" s="28"/>
    </row>
    <row r="22" spans="4:15" ht="15.75" customHeight="1">
      <c r="D22" s="28"/>
      <c r="E22" s="24">
        <v>480</v>
      </c>
      <c r="F22" s="4">
        <v>6.69</v>
      </c>
      <c r="G22" s="23">
        <v>0.2</v>
      </c>
      <c r="H22" s="26">
        <f t="shared" si="1"/>
        <v>1.3380000000000001</v>
      </c>
      <c r="I22" s="28"/>
      <c r="J22" s="23">
        <v>86400</v>
      </c>
      <c r="K22" s="23"/>
      <c r="L22" s="23">
        <v>2E-3</v>
      </c>
      <c r="M22" s="23">
        <f t="shared" si="0"/>
        <v>0</v>
      </c>
      <c r="N22" s="28"/>
      <c r="O22" s="28"/>
    </row>
    <row r="23" spans="4:15" ht="15.75" customHeight="1">
      <c r="D23" s="28"/>
      <c r="E23" s="24">
        <v>1440</v>
      </c>
      <c r="F23" s="4">
        <v>6.69</v>
      </c>
      <c r="G23" s="23">
        <v>0.2</v>
      </c>
      <c r="H23" s="26">
        <f t="shared" si="1"/>
        <v>1.3380000000000001</v>
      </c>
      <c r="I23" s="28"/>
      <c r="J23" s="23">
        <v>172800</v>
      </c>
      <c r="K23" s="23"/>
      <c r="L23" s="23">
        <v>2E-3</v>
      </c>
      <c r="M23" s="23">
        <f t="shared" si="0"/>
        <v>0</v>
      </c>
      <c r="N23" s="28"/>
      <c r="O23" s="28"/>
    </row>
    <row r="24" spans="4:15" ht="15.75" customHeight="1"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4:15" ht="15.75" customHeight="1"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4:15" ht="15.75" customHeight="1"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4:15" ht="15.75" customHeight="1"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4:15" ht="15.75" customHeight="1"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4:15" ht="15.75" customHeight="1"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4:15" ht="15.75" customHeight="1"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4:15" ht="15.75" customHeight="1"/>
    <row r="32" spans="4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E7:H7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4AB4-A9CA-4B54-8E72-B988865F7C53}">
  <dimension ref="C4:K20"/>
  <sheetViews>
    <sheetView topLeftCell="A16" workbookViewId="0">
      <selection activeCell="C4" sqref="C4:F20"/>
    </sheetView>
  </sheetViews>
  <sheetFormatPr baseColWidth="10" defaultRowHeight="15"/>
  <sheetData>
    <row r="4" spans="3:11" ht="45">
      <c r="C4" s="78" t="s">
        <v>72</v>
      </c>
      <c r="D4" s="79"/>
      <c r="E4" s="79"/>
      <c r="F4" s="76"/>
      <c r="H4" s="20" t="s">
        <v>58</v>
      </c>
      <c r="I4" s="21" t="s">
        <v>59</v>
      </c>
      <c r="J4" s="21"/>
      <c r="K4" s="20" t="s">
        <v>60</v>
      </c>
    </row>
    <row r="5" spans="3:11" ht="30">
      <c r="C5" s="22" t="s">
        <v>61</v>
      </c>
      <c r="D5" s="22" t="s">
        <v>62</v>
      </c>
      <c r="E5" s="22" t="s">
        <v>63</v>
      </c>
      <c r="F5" s="22" t="s">
        <v>64</v>
      </c>
      <c r="H5" s="23">
        <v>0</v>
      </c>
      <c r="I5" s="23"/>
      <c r="J5" s="23">
        <v>2E-3</v>
      </c>
      <c r="K5" s="23">
        <f t="shared" ref="K5:K20" si="0">I5*J5</f>
        <v>0</v>
      </c>
    </row>
    <row r="6" spans="3:11" ht="15.75">
      <c r="C6" s="24">
        <v>0</v>
      </c>
      <c r="D6" s="4">
        <v>6.69</v>
      </c>
      <c r="E6" s="24">
        <v>0.2</v>
      </c>
      <c r="F6" s="24">
        <f t="shared" ref="F6:F20" si="1">D6*E6</f>
        <v>1.3380000000000001</v>
      </c>
      <c r="H6" s="23">
        <v>6</v>
      </c>
      <c r="I6" s="23"/>
      <c r="J6" s="23">
        <v>2E-3</v>
      </c>
      <c r="K6" s="23">
        <f t="shared" si="0"/>
        <v>0</v>
      </c>
    </row>
    <row r="7" spans="3:11" ht="15.75">
      <c r="C7" s="24">
        <v>0.1</v>
      </c>
      <c r="D7" s="4">
        <v>6.67</v>
      </c>
      <c r="E7" s="24">
        <v>0.2</v>
      </c>
      <c r="F7" s="24">
        <f t="shared" si="1"/>
        <v>1.3340000000000001</v>
      </c>
      <c r="H7" s="23">
        <v>15</v>
      </c>
      <c r="I7" s="23"/>
      <c r="J7" s="23">
        <v>2E-3</v>
      </c>
      <c r="K7" s="23">
        <f t="shared" si="0"/>
        <v>0</v>
      </c>
    </row>
    <row r="8" spans="3:11" ht="15.75">
      <c r="C8" s="24">
        <v>0.25</v>
      </c>
      <c r="D8" s="4">
        <v>6.66</v>
      </c>
      <c r="E8" s="24">
        <v>0.2</v>
      </c>
      <c r="F8" s="24">
        <f t="shared" si="1"/>
        <v>1.3320000000000001</v>
      </c>
      <c r="H8" s="23">
        <v>30</v>
      </c>
      <c r="I8" s="23"/>
      <c r="J8" s="23">
        <v>2E-3</v>
      </c>
      <c r="K8" s="23">
        <f t="shared" si="0"/>
        <v>0</v>
      </c>
    </row>
    <row r="9" spans="3:11" ht="15.75">
      <c r="C9" s="24">
        <v>0.5</v>
      </c>
      <c r="D9" s="4">
        <v>6.65</v>
      </c>
      <c r="E9" s="24">
        <v>0.2</v>
      </c>
      <c r="F9" s="24">
        <f t="shared" si="1"/>
        <v>1.33</v>
      </c>
      <c r="H9" s="23">
        <v>60</v>
      </c>
      <c r="I9" s="23"/>
      <c r="J9" s="23">
        <v>2E-3</v>
      </c>
      <c r="K9" s="23">
        <f t="shared" si="0"/>
        <v>0</v>
      </c>
    </row>
    <row r="10" spans="3:11" ht="15.75">
      <c r="C10" s="24">
        <v>1</v>
      </c>
      <c r="D10" s="4">
        <v>6.64</v>
      </c>
      <c r="E10" s="24">
        <v>0.2</v>
      </c>
      <c r="F10" s="24">
        <f t="shared" si="1"/>
        <v>1.3280000000000001</v>
      </c>
      <c r="H10" s="23">
        <v>120</v>
      </c>
      <c r="I10" s="23"/>
      <c r="J10" s="23">
        <v>2E-3</v>
      </c>
      <c r="K10" s="23">
        <f t="shared" si="0"/>
        <v>0</v>
      </c>
    </row>
    <row r="11" spans="3:11" ht="15.75">
      <c r="C11" s="24">
        <v>2</v>
      </c>
      <c r="D11" s="4">
        <v>6.64</v>
      </c>
      <c r="E11" s="24">
        <v>0.2</v>
      </c>
      <c r="F11" s="24">
        <f t="shared" si="1"/>
        <v>1.3280000000000001</v>
      </c>
      <c r="H11" s="23">
        <v>240</v>
      </c>
      <c r="I11" s="23"/>
      <c r="J11" s="23">
        <v>2E-3</v>
      </c>
      <c r="K11" s="23">
        <f t="shared" si="0"/>
        <v>0</v>
      </c>
    </row>
    <row r="12" spans="3:11" ht="15.75">
      <c r="C12" s="24">
        <v>4</v>
      </c>
      <c r="D12" s="4">
        <v>6.62</v>
      </c>
      <c r="E12" s="24">
        <v>0.2</v>
      </c>
      <c r="F12" s="24">
        <f t="shared" si="1"/>
        <v>1.3240000000000001</v>
      </c>
      <c r="H12" s="23">
        <v>480</v>
      </c>
      <c r="I12" s="23"/>
      <c r="J12" s="23">
        <v>2E-3</v>
      </c>
      <c r="K12" s="23">
        <f t="shared" si="0"/>
        <v>0</v>
      </c>
    </row>
    <row r="13" spans="3:11" ht="15.75">
      <c r="C13" s="24">
        <v>8</v>
      </c>
      <c r="D13" s="4">
        <v>6.62</v>
      </c>
      <c r="E13" s="24">
        <v>0.2</v>
      </c>
      <c r="F13" s="24">
        <f t="shared" si="1"/>
        <v>1.3240000000000001</v>
      </c>
      <c r="H13" s="23">
        <v>900</v>
      </c>
      <c r="I13" s="23"/>
      <c r="J13" s="23">
        <v>2E-3</v>
      </c>
      <c r="K13" s="23">
        <f t="shared" si="0"/>
        <v>0</v>
      </c>
    </row>
    <row r="14" spans="3:11" ht="15.75">
      <c r="C14" s="24">
        <v>15</v>
      </c>
      <c r="D14" s="4">
        <v>6.61</v>
      </c>
      <c r="E14" s="24">
        <v>0.2</v>
      </c>
      <c r="F14" s="24">
        <f t="shared" si="1"/>
        <v>1.3220000000000001</v>
      </c>
      <c r="H14" s="23">
        <v>1800</v>
      </c>
      <c r="I14" s="23"/>
      <c r="J14" s="23">
        <v>2E-3</v>
      </c>
      <c r="K14" s="23">
        <f t="shared" si="0"/>
        <v>0</v>
      </c>
    </row>
    <row r="15" spans="3:11" ht="15.75">
      <c r="C15" s="24">
        <v>30</v>
      </c>
      <c r="D15" s="4">
        <v>6.58</v>
      </c>
      <c r="E15" s="24">
        <v>0.2</v>
      </c>
      <c r="F15" s="24">
        <f t="shared" si="1"/>
        <v>1.3160000000000001</v>
      </c>
      <c r="H15" s="23">
        <v>3600</v>
      </c>
      <c r="I15" s="23"/>
      <c r="J15" s="23">
        <v>2E-3</v>
      </c>
      <c r="K15" s="23">
        <f t="shared" si="0"/>
        <v>0</v>
      </c>
    </row>
    <row r="16" spans="3:11" ht="15.75">
      <c r="C16" s="24">
        <v>60</v>
      </c>
      <c r="D16" s="4">
        <v>6.57</v>
      </c>
      <c r="E16" s="24">
        <v>0.2</v>
      </c>
      <c r="F16" s="24">
        <f t="shared" si="1"/>
        <v>1.3140000000000001</v>
      </c>
      <c r="H16" s="23">
        <v>7200</v>
      </c>
      <c r="I16" s="23"/>
      <c r="J16" s="23">
        <v>2E-3</v>
      </c>
      <c r="K16" s="23">
        <f t="shared" si="0"/>
        <v>0</v>
      </c>
    </row>
    <row r="17" spans="3:11" ht="15.75">
      <c r="C17" s="24">
        <v>120</v>
      </c>
      <c r="D17" s="4">
        <v>6.57</v>
      </c>
      <c r="E17" s="24">
        <v>0.2</v>
      </c>
      <c r="F17" s="24">
        <f t="shared" si="1"/>
        <v>1.3140000000000001</v>
      </c>
      <c r="H17" s="23">
        <v>14400</v>
      </c>
      <c r="I17" s="23"/>
      <c r="J17" s="23">
        <v>2E-3</v>
      </c>
      <c r="K17" s="23">
        <f t="shared" si="0"/>
        <v>0</v>
      </c>
    </row>
    <row r="18" spans="3:11" ht="15.75">
      <c r="C18" s="24">
        <v>240</v>
      </c>
      <c r="D18" s="4">
        <v>6.56</v>
      </c>
      <c r="E18" s="24">
        <v>0.2</v>
      </c>
      <c r="F18" s="24">
        <f t="shared" si="1"/>
        <v>1.3120000000000001</v>
      </c>
      <c r="H18" s="23">
        <v>28800</v>
      </c>
      <c r="I18" s="23"/>
      <c r="J18" s="23">
        <v>2E-3</v>
      </c>
      <c r="K18" s="23">
        <f t="shared" si="0"/>
        <v>0</v>
      </c>
    </row>
    <row r="19" spans="3:11" ht="15.75">
      <c r="C19" s="24">
        <v>480</v>
      </c>
      <c r="D19" s="4">
        <v>6.55</v>
      </c>
      <c r="E19" s="24">
        <v>0.2</v>
      </c>
      <c r="F19" s="24">
        <f t="shared" si="1"/>
        <v>1.31</v>
      </c>
      <c r="H19" s="23">
        <v>86400</v>
      </c>
      <c r="I19" s="23"/>
      <c r="J19" s="23">
        <v>2E-3</v>
      </c>
      <c r="K19" s="23">
        <f t="shared" si="0"/>
        <v>0</v>
      </c>
    </row>
    <row r="20" spans="3:11" ht="15.75">
      <c r="C20" s="24">
        <v>1440</v>
      </c>
      <c r="D20" s="4">
        <v>6.55</v>
      </c>
      <c r="E20" s="24">
        <v>0.2</v>
      </c>
      <c r="F20" s="24">
        <f t="shared" si="1"/>
        <v>1.31</v>
      </c>
      <c r="H20" s="23">
        <v>172800</v>
      </c>
      <c r="I20" s="23"/>
      <c r="J20" s="23">
        <v>2E-3</v>
      </c>
      <c r="K20" s="23">
        <f t="shared" si="0"/>
        <v>0</v>
      </c>
    </row>
  </sheetData>
  <mergeCells count="1">
    <mergeCell ref="C4:F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1642-0369-4B87-B019-21A6D42E241E}">
  <dimension ref="D4:L20"/>
  <sheetViews>
    <sheetView topLeftCell="A29" zoomScale="78" zoomScaleNormal="78" workbookViewId="0">
      <selection activeCell="D4" sqref="D4:G20"/>
    </sheetView>
  </sheetViews>
  <sheetFormatPr baseColWidth="10" defaultRowHeight="15"/>
  <sheetData>
    <row r="4" spans="4:12" ht="45">
      <c r="D4" s="78" t="s">
        <v>73</v>
      </c>
      <c r="E4" s="79"/>
      <c r="F4" s="79"/>
      <c r="G4" s="76"/>
      <c r="I4" s="20" t="s">
        <v>58</v>
      </c>
      <c r="J4" s="21" t="s">
        <v>59</v>
      </c>
      <c r="K4" s="21"/>
      <c r="L4" s="20" t="s">
        <v>60</v>
      </c>
    </row>
    <row r="5" spans="4:12" ht="30">
      <c r="D5" s="22" t="s">
        <v>61</v>
      </c>
      <c r="E5" s="22" t="s">
        <v>62</v>
      </c>
      <c r="F5" s="22" t="s">
        <v>63</v>
      </c>
      <c r="G5" s="22" t="s">
        <v>64</v>
      </c>
      <c r="I5" s="23">
        <v>0</v>
      </c>
      <c r="J5" s="23"/>
      <c r="K5" s="23">
        <v>2E-3</v>
      </c>
      <c r="L5" s="23">
        <f t="shared" ref="L5:L20" si="0">J5*K5</f>
        <v>0</v>
      </c>
    </row>
    <row r="6" spans="4:12" ht="15.75">
      <c r="D6" s="24">
        <v>0</v>
      </c>
      <c r="E6" s="4">
        <v>6.54</v>
      </c>
      <c r="F6" s="24">
        <v>0.2</v>
      </c>
      <c r="G6" s="24">
        <f t="shared" ref="G6:G20" si="1">E6*F6</f>
        <v>1.3080000000000001</v>
      </c>
      <c r="I6" s="23">
        <v>6</v>
      </c>
      <c r="J6" s="23"/>
      <c r="K6" s="23">
        <v>2E-3</v>
      </c>
      <c r="L6" s="23">
        <f t="shared" si="0"/>
        <v>0</v>
      </c>
    </row>
    <row r="7" spans="4:12" ht="15.75">
      <c r="D7" s="24">
        <v>0.1</v>
      </c>
      <c r="E7" s="4">
        <v>6.54</v>
      </c>
      <c r="F7" s="24">
        <v>0.2</v>
      </c>
      <c r="G7" s="24">
        <f t="shared" si="1"/>
        <v>1.3080000000000001</v>
      </c>
      <c r="I7" s="23">
        <v>15</v>
      </c>
      <c r="J7" s="23"/>
      <c r="K7" s="23">
        <v>2E-3</v>
      </c>
      <c r="L7" s="23">
        <f t="shared" si="0"/>
        <v>0</v>
      </c>
    </row>
    <row r="8" spans="4:12" ht="15.75">
      <c r="D8" s="24">
        <v>0.25</v>
      </c>
      <c r="E8" s="4">
        <v>6.53</v>
      </c>
      <c r="F8" s="24">
        <v>0.2</v>
      </c>
      <c r="G8" s="24">
        <f t="shared" si="1"/>
        <v>1.306</v>
      </c>
      <c r="I8" s="23">
        <v>30</v>
      </c>
      <c r="J8" s="23"/>
      <c r="K8" s="23">
        <v>2E-3</v>
      </c>
      <c r="L8" s="23">
        <f t="shared" si="0"/>
        <v>0</v>
      </c>
    </row>
    <row r="9" spans="4:12" ht="15.75">
      <c r="D9" s="24">
        <v>0.5</v>
      </c>
      <c r="E9" s="4">
        <v>6.53</v>
      </c>
      <c r="F9" s="24">
        <v>0.2</v>
      </c>
      <c r="G9" s="24">
        <f t="shared" si="1"/>
        <v>1.306</v>
      </c>
      <c r="I9" s="23">
        <v>60</v>
      </c>
      <c r="J9" s="23"/>
      <c r="K9" s="23">
        <v>2E-3</v>
      </c>
      <c r="L9" s="23">
        <f t="shared" si="0"/>
        <v>0</v>
      </c>
    </row>
    <row r="10" spans="4:12" ht="15.75">
      <c r="D10" s="24">
        <v>1</v>
      </c>
      <c r="E10" s="4">
        <v>6.52</v>
      </c>
      <c r="F10" s="24">
        <v>0.2</v>
      </c>
      <c r="G10" s="24">
        <f t="shared" si="1"/>
        <v>1.304</v>
      </c>
      <c r="I10" s="23">
        <v>120</v>
      </c>
      <c r="J10" s="23"/>
      <c r="K10" s="23">
        <v>2E-3</v>
      </c>
      <c r="L10" s="23">
        <f t="shared" si="0"/>
        <v>0</v>
      </c>
    </row>
    <row r="11" spans="4:12" ht="15.75">
      <c r="D11" s="24">
        <v>2</v>
      </c>
      <c r="E11" s="4">
        <v>6.52</v>
      </c>
      <c r="F11" s="24">
        <v>0.2</v>
      </c>
      <c r="G11" s="24">
        <f t="shared" si="1"/>
        <v>1.304</v>
      </c>
      <c r="I11" s="23">
        <v>240</v>
      </c>
      <c r="J11" s="23"/>
      <c r="K11" s="23">
        <v>2E-3</v>
      </c>
      <c r="L11" s="23">
        <f t="shared" si="0"/>
        <v>0</v>
      </c>
    </row>
    <row r="12" spans="4:12" ht="15.75">
      <c r="D12" s="24">
        <v>4</v>
      </c>
      <c r="E12" s="4">
        <v>6.52</v>
      </c>
      <c r="F12" s="24">
        <v>0.2</v>
      </c>
      <c r="G12" s="24">
        <f t="shared" si="1"/>
        <v>1.304</v>
      </c>
      <c r="I12" s="23">
        <v>480</v>
      </c>
      <c r="J12" s="23"/>
      <c r="K12" s="23">
        <v>2E-3</v>
      </c>
      <c r="L12" s="23">
        <f t="shared" si="0"/>
        <v>0</v>
      </c>
    </row>
    <row r="13" spans="4:12" ht="15.75">
      <c r="D13" s="24">
        <v>8</v>
      </c>
      <c r="E13" s="4">
        <v>6.52</v>
      </c>
      <c r="F13" s="24">
        <v>0.2</v>
      </c>
      <c r="G13" s="24">
        <f t="shared" si="1"/>
        <v>1.304</v>
      </c>
      <c r="I13" s="23">
        <v>900</v>
      </c>
      <c r="J13" s="23"/>
      <c r="K13" s="23">
        <v>2E-3</v>
      </c>
      <c r="L13" s="23">
        <f t="shared" si="0"/>
        <v>0</v>
      </c>
    </row>
    <row r="14" spans="4:12" ht="15.75">
      <c r="D14" s="24">
        <v>15</v>
      </c>
      <c r="E14" s="4">
        <v>6.51</v>
      </c>
      <c r="F14" s="24">
        <v>0.2</v>
      </c>
      <c r="G14" s="24">
        <f t="shared" si="1"/>
        <v>1.302</v>
      </c>
      <c r="I14" s="23">
        <v>1800</v>
      </c>
      <c r="J14" s="23"/>
      <c r="K14" s="23">
        <v>2E-3</v>
      </c>
      <c r="L14" s="23">
        <f t="shared" si="0"/>
        <v>0</v>
      </c>
    </row>
    <row r="15" spans="4:12" ht="15.75">
      <c r="D15" s="24">
        <v>30</v>
      </c>
      <c r="E15" s="4">
        <v>6.51</v>
      </c>
      <c r="F15" s="24">
        <v>0.2</v>
      </c>
      <c r="G15" s="24">
        <f t="shared" si="1"/>
        <v>1.302</v>
      </c>
      <c r="I15" s="23">
        <v>3600</v>
      </c>
      <c r="J15" s="23"/>
      <c r="K15" s="23">
        <v>2E-3</v>
      </c>
      <c r="L15" s="23">
        <f t="shared" si="0"/>
        <v>0</v>
      </c>
    </row>
    <row r="16" spans="4:12" ht="15.75">
      <c r="D16" s="24">
        <v>60</v>
      </c>
      <c r="E16" s="4">
        <v>6.51</v>
      </c>
      <c r="F16" s="24">
        <v>0.2</v>
      </c>
      <c r="G16" s="24">
        <f t="shared" si="1"/>
        <v>1.302</v>
      </c>
      <c r="I16" s="23">
        <v>7200</v>
      </c>
      <c r="J16" s="23"/>
      <c r="K16" s="23">
        <v>2E-3</v>
      </c>
      <c r="L16" s="23">
        <f t="shared" si="0"/>
        <v>0</v>
      </c>
    </row>
    <row r="17" spans="4:12" ht="15.75">
      <c r="D17" s="24">
        <v>120</v>
      </c>
      <c r="E17" s="4">
        <v>6.51</v>
      </c>
      <c r="F17" s="24">
        <v>0.2</v>
      </c>
      <c r="G17" s="24">
        <f t="shared" si="1"/>
        <v>1.302</v>
      </c>
      <c r="I17" s="23">
        <v>14400</v>
      </c>
      <c r="J17" s="23"/>
      <c r="K17" s="23">
        <v>2E-3</v>
      </c>
      <c r="L17" s="23">
        <f t="shared" si="0"/>
        <v>0</v>
      </c>
    </row>
    <row r="18" spans="4:12" ht="15.75">
      <c r="D18" s="24">
        <v>240</v>
      </c>
      <c r="E18" s="4">
        <v>6.51</v>
      </c>
      <c r="F18" s="24">
        <v>0.2</v>
      </c>
      <c r="G18" s="24">
        <f t="shared" si="1"/>
        <v>1.302</v>
      </c>
      <c r="I18" s="23">
        <v>28800</v>
      </c>
      <c r="J18" s="23"/>
      <c r="K18" s="23">
        <v>2E-3</v>
      </c>
      <c r="L18" s="23">
        <f t="shared" si="0"/>
        <v>0</v>
      </c>
    </row>
    <row r="19" spans="4:12" ht="15.75">
      <c r="D19" s="24">
        <v>480</v>
      </c>
      <c r="E19" s="4">
        <v>6.51</v>
      </c>
      <c r="F19" s="24">
        <v>0.2</v>
      </c>
      <c r="G19" s="24">
        <f t="shared" si="1"/>
        <v>1.302</v>
      </c>
      <c r="I19" s="23">
        <v>86400</v>
      </c>
      <c r="J19" s="23"/>
      <c r="K19" s="23">
        <v>2E-3</v>
      </c>
      <c r="L19" s="23">
        <f t="shared" si="0"/>
        <v>0</v>
      </c>
    </row>
    <row r="20" spans="4:12" ht="15.75">
      <c r="D20" s="24">
        <v>1440</v>
      </c>
      <c r="E20" s="4">
        <v>6.51</v>
      </c>
      <c r="F20" s="24">
        <v>0.2</v>
      </c>
      <c r="G20" s="24">
        <f t="shared" si="1"/>
        <v>1.302</v>
      </c>
      <c r="I20" s="23">
        <v>172800</v>
      </c>
      <c r="J20" s="23"/>
      <c r="K20" s="23">
        <v>2E-3</v>
      </c>
      <c r="L20" s="23">
        <f t="shared" si="0"/>
        <v>0</v>
      </c>
    </row>
  </sheetData>
  <mergeCells count="1">
    <mergeCell ref="D4:G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2F9F-AA65-46E6-93BC-EA826D9392B2}">
  <dimension ref="E4:M20"/>
  <sheetViews>
    <sheetView topLeftCell="B22" workbookViewId="0">
      <selection activeCell="E4" sqref="E4:H20"/>
    </sheetView>
  </sheetViews>
  <sheetFormatPr baseColWidth="10" defaultRowHeight="15"/>
  <sheetData>
    <row r="4" spans="5:13" ht="45">
      <c r="E4" s="78" t="s">
        <v>74</v>
      </c>
      <c r="F4" s="79"/>
      <c r="G4" s="79"/>
      <c r="H4" s="76"/>
      <c r="J4" s="20" t="s">
        <v>58</v>
      </c>
      <c r="K4" s="21" t="s">
        <v>59</v>
      </c>
      <c r="L4" s="21"/>
      <c r="M4" s="20" t="s">
        <v>60</v>
      </c>
    </row>
    <row r="5" spans="5:13" ht="30">
      <c r="E5" s="22" t="s">
        <v>61</v>
      </c>
      <c r="F5" s="22" t="s">
        <v>62</v>
      </c>
      <c r="G5" s="22" t="s">
        <v>63</v>
      </c>
      <c r="H5" s="22" t="s">
        <v>64</v>
      </c>
      <c r="J5" s="23">
        <v>0</v>
      </c>
      <c r="K5" s="23"/>
      <c r="L5" s="23">
        <v>2E-3</v>
      </c>
      <c r="M5" s="23">
        <f t="shared" ref="M5:M20" si="0">K5*L5</f>
        <v>0</v>
      </c>
    </row>
    <row r="6" spans="5:13" ht="15.75">
      <c r="E6" s="24">
        <v>0</v>
      </c>
      <c r="F6" s="15">
        <v>6.56</v>
      </c>
      <c r="G6" s="24">
        <v>0.2</v>
      </c>
      <c r="H6" s="24">
        <f t="shared" ref="H6:H20" si="1">F6*G6</f>
        <v>1.3120000000000001</v>
      </c>
      <c r="J6" s="23">
        <v>6</v>
      </c>
      <c r="K6" s="23"/>
      <c r="L6" s="23">
        <v>2E-3</v>
      </c>
      <c r="M6" s="23">
        <f t="shared" si="0"/>
        <v>0</v>
      </c>
    </row>
    <row r="7" spans="5:13" ht="15.75">
      <c r="E7" s="24">
        <v>0.1</v>
      </c>
      <c r="F7" s="15">
        <v>6.56</v>
      </c>
      <c r="G7" s="24">
        <v>0.2</v>
      </c>
      <c r="H7" s="24">
        <f t="shared" si="1"/>
        <v>1.3120000000000001</v>
      </c>
      <c r="J7" s="23">
        <v>15</v>
      </c>
      <c r="K7" s="23"/>
      <c r="L7" s="23">
        <v>2E-3</v>
      </c>
      <c r="M7" s="23">
        <f t="shared" si="0"/>
        <v>0</v>
      </c>
    </row>
    <row r="8" spans="5:13" ht="15.75">
      <c r="E8" s="24">
        <v>0.25</v>
      </c>
      <c r="F8" s="15">
        <v>6.56</v>
      </c>
      <c r="G8" s="24">
        <v>0.2</v>
      </c>
      <c r="H8" s="24">
        <f t="shared" si="1"/>
        <v>1.3120000000000001</v>
      </c>
      <c r="J8" s="23">
        <v>30</v>
      </c>
      <c r="K8" s="23"/>
      <c r="L8" s="23">
        <v>2E-3</v>
      </c>
      <c r="M8" s="23">
        <f t="shared" si="0"/>
        <v>0</v>
      </c>
    </row>
    <row r="9" spans="5:13" ht="15.75">
      <c r="E9" s="24">
        <v>0.5</v>
      </c>
      <c r="F9" s="15">
        <v>6.57</v>
      </c>
      <c r="G9" s="24">
        <v>0.2</v>
      </c>
      <c r="H9" s="24">
        <f t="shared" si="1"/>
        <v>1.3140000000000001</v>
      </c>
      <c r="J9" s="23">
        <v>60</v>
      </c>
      <c r="K9" s="23"/>
      <c r="L9" s="23">
        <v>2E-3</v>
      </c>
      <c r="M9" s="23">
        <f t="shared" si="0"/>
        <v>0</v>
      </c>
    </row>
    <row r="10" spans="5:13" ht="15.75">
      <c r="E10" s="24">
        <v>1</v>
      </c>
      <c r="F10" s="15">
        <v>6.58</v>
      </c>
      <c r="G10" s="24">
        <v>0.2</v>
      </c>
      <c r="H10" s="24">
        <f t="shared" si="1"/>
        <v>1.3160000000000001</v>
      </c>
      <c r="J10" s="23">
        <v>120</v>
      </c>
      <c r="K10" s="23"/>
      <c r="L10" s="23">
        <v>2E-3</v>
      </c>
      <c r="M10" s="23">
        <f t="shared" si="0"/>
        <v>0</v>
      </c>
    </row>
    <row r="11" spans="5:13" ht="15.75">
      <c r="E11" s="24">
        <v>2</v>
      </c>
      <c r="F11" s="15">
        <v>6.59</v>
      </c>
      <c r="G11" s="24">
        <v>0.2</v>
      </c>
      <c r="H11" s="24">
        <f t="shared" si="1"/>
        <v>1.3180000000000001</v>
      </c>
      <c r="J11" s="23">
        <v>240</v>
      </c>
      <c r="K11" s="23"/>
      <c r="L11" s="23">
        <v>2E-3</v>
      </c>
      <c r="M11" s="23">
        <f t="shared" si="0"/>
        <v>0</v>
      </c>
    </row>
    <row r="12" spans="5:13" ht="15.75">
      <c r="E12" s="24">
        <v>4</v>
      </c>
      <c r="F12" s="15">
        <v>6.59</v>
      </c>
      <c r="G12" s="24">
        <v>0.2</v>
      </c>
      <c r="H12" s="24">
        <f t="shared" si="1"/>
        <v>1.3180000000000001</v>
      </c>
      <c r="J12" s="23">
        <v>480</v>
      </c>
      <c r="K12" s="23"/>
      <c r="L12" s="23">
        <v>2E-3</v>
      </c>
      <c r="M12" s="23">
        <f t="shared" si="0"/>
        <v>0</v>
      </c>
    </row>
    <row r="13" spans="5:13" ht="15.75">
      <c r="E13" s="24">
        <v>8</v>
      </c>
      <c r="F13" s="15">
        <v>6.59</v>
      </c>
      <c r="G13" s="24">
        <v>0.2</v>
      </c>
      <c r="H13" s="24">
        <f t="shared" si="1"/>
        <v>1.3180000000000001</v>
      </c>
      <c r="J13" s="23">
        <v>900</v>
      </c>
      <c r="K13" s="23"/>
      <c r="L13" s="23">
        <v>2E-3</v>
      </c>
      <c r="M13" s="23">
        <f t="shared" si="0"/>
        <v>0</v>
      </c>
    </row>
    <row r="14" spans="5:13" ht="15.75">
      <c r="E14" s="24">
        <v>15</v>
      </c>
      <c r="F14" s="15">
        <v>6.59</v>
      </c>
      <c r="G14" s="24">
        <v>0.2</v>
      </c>
      <c r="H14" s="24">
        <f t="shared" si="1"/>
        <v>1.3180000000000001</v>
      </c>
      <c r="J14" s="23">
        <v>1800</v>
      </c>
      <c r="K14" s="23"/>
      <c r="L14" s="23">
        <v>2E-3</v>
      </c>
      <c r="M14" s="23">
        <f t="shared" si="0"/>
        <v>0</v>
      </c>
    </row>
    <row r="15" spans="5:13" ht="15.75">
      <c r="E15" s="24">
        <v>30</v>
      </c>
      <c r="F15" s="15">
        <v>6.59</v>
      </c>
      <c r="G15" s="24">
        <v>0.2</v>
      </c>
      <c r="H15" s="24">
        <f t="shared" si="1"/>
        <v>1.3180000000000001</v>
      </c>
      <c r="J15" s="23">
        <v>3600</v>
      </c>
      <c r="K15" s="23"/>
      <c r="L15" s="23">
        <v>2E-3</v>
      </c>
      <c r="M15" s="23">
        <f t="shared" si="0"/>
        <v>0</v>
      </c>
    </row>
    <row r="16" spans="5:13" ht="15.75">
      <c r="E16" s="24">
        <v>60</v>
      </c>
      <c r="F16" s="15">
        <v>6.6</v>
      </c>
      <c r="G16" s="24">
        <v>0.2</v>
      </c>
      <c r="H16" s="24">
        <f t="shared" si="1"/>
        <v>1.32</v>
      </c>
      <c r="J16" s="23">
        <v>7200</v>
      </c>
      <c r="K16" s="23"/>
      <c r="L16" s="23">
        <v>2E-3</v>
      </c>
      <c r="M16" s="23">
        <f t="shared" si="0"/>
        <v>0</v>
      </c>
    </row>
    <row r="17" spans="5:13" ht="15.75">
      <c r="E17" s="24">
        <v>120</v>
      </c>
      <c r="F17" s="15">
        <v>6.6</v>
      </c>
      <c r="G17" s="24">
        <v>0.2</v>
      </c>
      <c r="H17" s="24">
        <f t="shared" si="1"/>
        <v>1.32</v>
      </c>
      <c r="J17" s="23">
        <v>14400</v>
      </c>
      <c r="K17" s="23"/>
      <c r="L17" s="23">
        <v>2E-3</v>
      </c>
      <c r="M17" s="23">
        <f t="shared" si="0"/>
        <v>0</v>
      </c>
    </row>
    <row r="18" spans="5:13" ht="15.75">
      <c r="E18" s="24">
        <v>240</v>
      </c>
      <c r="F18" s="15">
        <v>6.6</v>
      </c>
      <c r="G18" s="24">
        <v>0.2</v>
      </c>
      <c r="H18" s="24">
        <f t="shared" si="1"/>
        <v>1.32</v>
      </c>
      <c r="J18" s="23">
        <v>28800</v>
      </c>
      <c r="K18" s="23"/>
      <c r="L18" s="23">
        <v>2E-3</v>
      </c>
      <c r="M18" s="23">
        <f t="shared" si="0"/>
        <v>0</v>
      </c>
    </row>
    <row r="19" spans="5:13" ht="15.75">
      <c r="E19" s="24">
        <v>480</v>
      </c>
      <c r="F19" s="15">
        <v>6.6</v>
      </c>
      <c r="G19" s="24">
        <v>0.2</v>
      </c>
      <c r="H19" s="24">
        <f t="shared" si="1"/>
        <v>1.32</v>
      </c>
      <c r="J19" s="23">
        <v>86400</v>
      </c>
      <c r="K19" s="23"/>
      <c r="L19" s="23">
        <v>2E-3</v>
      </c>
      <c r="M19" s="23">
        <f t="shared" si="0"/>
        <v>0</v>
      </c>
    </row>
    <row r="20" spans="5:13" ht="15.75">
      <c r="E20" s="24">
        <v>1440</v>
      </c>
      <c r="F20" s="15">
        <v>6.6</v>
      </c>
      <c r="G20" s="24">
        <v>0.2</v>
      </c>
      <c r="H20" s="24">
        <f t="shared" si="1"/>
        <v>1.32</v>
      </c>
      <c r="J20" s="23">
        <v>172800</v>
      </c>
      <c r="K20" s="23"/>
      <c r="L20" s="23">
        <v>2E-3</v>
      </c>
      <c r="M20" s="23">
        <f t="shared" si="0"/>
        <v>0</v>
      </c>
    </row>
  </sheetData>
  <mergeCells count="1">
    <mergeCell ref="E4:H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70DF-4EAD-4283-8433-9D142F1B2AED}">
  <dimension ref="E6:M22"/>
  <sheetViews>
    <sheetView topLeftCell="A21" workbookViewId="0">
      <selection activeCell="E6" sqref="E6:H22"/>
    </sheetView>
  </sheetViews>
  <sheetFormatPr baseColWidth="10" defaultRowHeight="15"/>
  <sheetData>
    <row r="6" spans="5:13" ht="45">
      <c r="E6" s="78" t="s">
        <v>75</v>
      </c>
      <c r="F6" s="79"/>
      <c r="G6" s="79"/>
      <c r="H6" s="76"/>
      <c r="J6" s="20" t="s">
        <v>58</v>
      </c>
      <c r="K6" s="21" t="s">
        <v>59</v>
      </c>
      <c r="L6" s="21"/>
      <c r="M6" s="20" t="s">
        <v>60</v>
      </c>
    </row>
    <row r="7" spans="5:13" ht="30">
      <c r="E7" s="22" t="s">
        <v>61</v>
      </c>
      <c r="F7" s="22" t="s">
        <v>62</v>
      </c>
      <c r="G7" s="22" t="s">
        <v>63</v>
      </c>
      <c r="H7" s="22" t="s">
        <v>64</v>
      </c>
      <c r="J7" s="23">
        <v>0</v>
      </c>
      <c r="K7" s="23"/>
      <c r="L7" s="23">
        <v>2E-3</v>
      </c>
      <c r="M7" s="23">
        <f t="shared" ref="M7:M22" si="0">K7*L7</f>
        <v>0</v>
      </c>
    </row>
    <row r="8" spans="5:13" ht="15.75">
      <c r="E8" s="24">
        <v>0</v>
      </c>
      <c r="F8" s="15">
        <v>6.96</v>
      </c>
      <c r="G8" s="24">
        <v>0.2</v>
      </c>
      <c r="H8" s="24">
        <f t="shared" ref="H8:H22" si="1">F8*G8</f>
        <v>1.3920000000000001</v>
      </c>
      <c r="J8" s="23">
        <v>6</v>
      </c>
      <c r="K8" s="23"/>
      <c r="L8" s="23">
        <v>2E-3</v>
      </c>
      <c r="M8" s="23">
        <f t="shared" si="0"/>
        <v>0</v>
      </c>
    </row>
    <row r="9" spans="5:13" ht="15.75">
      <c r="E9" s="24">
        <v>0.1</v>
      </c>
      <c r="F9" s="15">
        <v>7.01</v>
      </c>
      <c r="G9" s="24">
        <v>0.2</v>
      </c>
      <c r="H9" s="24">
        <f t="shared" si="1"/>
        <v>1.4020000000000001</v>
      </c>
      <c r="J9" s="23">
        <v>15</v>
      </c>
      <c r="K9" s="23"/>
      <c r="L9" s="23">
        <v>2E-3</v>
      </c>
      <c r="M9" s="23">
        <f t="shared" si="0"/>
        <v>0</v>
      </c>
    </row>
    <row r="10" spans="5:13" ht="15.75">
      <c r="E10" s="24">
        <v>0.25</v>
      </c>
      <c r="F10" s="15">
        <v>7.01</v>
      </c>
      <c r="G10" s="24">
        <v>0.2</v>
      </c>
      <c r="H10" s="24">
        <f t="shared" si="1"/>
        <v>1.4020000000000001</v>
      </c>
      <c r="J10" s="23">
        <v>30</v>
      </c>
      <c r="K10" s="23"/>
      <c r="L10" s="23">
        <v>2E-3</v>
      </c>
      <c r="M10" s="23">
        <f t="shared" si="0"/>
        <v>0</v>
      </c>
    </row>
    <row r="11" spans="5:13" ht="15.75">
      <c r="E11" s="24">
        <v>0.5</v>
      </c>
      <c r="F11" s="15">
        <v>7.02</v>
      </c>
      <c r="G11" s="24">
        <v>0.2</v>
      </c>
      <c r="H11" s="24">
        <f t="shared" si="1"/>
        <v>1.4039999999999999</v>
      </c>
      <c r="J11" s="23">
        <v>60</v>
      </c>
      <c r="K11" s="23"/>
      <c r="L11" s="23">
        <v>2E-3</v>
      </c>
      <c r="M11" s="23">
        <f t="shared" si="0"/>
        <v>0</v>
      </c>
    </row>
    <row r="12" spans="5:13" ht="15.75">
      <c r="E12" s="24">
        <v>1</v>
      </c>
      <c r="F12" s="15">
        <v>7.04</v>
      </c>
      <c r="G12" s="24">
        <v>0.2</v>
      </c>
      <c r="H12" s="24">
        <f t="shared" si="1"/>
        <v>1.4080000000000001</v>
      </c>
      <c r="J12" s="23">
        <v>120</v>
      </c>
      <c r="K12" s="23"/>
      <c r="L12" s="23">
        <v>2E-3</v>
      </c>
      <c r="M12" s="23">
        <f t="shared" si="0"/>
        <v>0</v>
      </c>
    </row>
    <row r="13" spans="5:13" ht="15.75">
      <c r="E13" s="24">
        <v>2</v>
      </c>
      <c r="F13" s="15">
        <v>7.06</v>
      </c>
      <c r="G13" s="24">
        <v>0.2</v>
      </c>
      <c r="H13" s="24">
        <f t="shared" si="1"/>
        <v>1.4119999999999999</v>
      </c>
      <c r="J13" s="23">
        <v>240</v>
      </c>
      <c r="K13" s="23"/>
      <c r="L13" s="23">
        <v>2E-3</v>
      </c>
      <c r="M13" s="23">
        <f t="shared" si="0"/>
        <v>0</v>
      </c>
    </row>
    <row r="14" spans="5:13" ht="15.75">
      <c r="E14" s="24">
        <v>4</v>
      </c>
      <c r="F14" s="15">
        <v>7.1</v>
      </c>
      <c r="G14" s="24">
        <v>0.2</v>
      </c>
      <c r="H14" s="24">
        <f t="shared" si="1"/>
        <v>1.42</v>
      </c>
      <c r="J14" s="23">
        <v>480</v>
      </c>
      <c r="K14" s="23"/>
      <c r="L14" s="23">
        <v>2E-3</v>
      </c>
      <c r="M14" s="23">
        <f t="shared" si="0"/>
        <v>0</v>
      </c>
    </row>
    <row r="15" spans="5:13" ht="15.75">
      <c r="E15" s="24">
        <v>8</v>
      </c>
      <c r="F15" s="15">
        <v>7.12</v>
      </c>
      <c r="G15" s="24">
        <v>0.2</v>
      </c>
      <c r="H15" s="24">
        <f t="shared" si="1"/>
        <v>1.4240000000000002</v>
      </c>
      <c r="J15" s="23">
        <v>900</v>
      </c>
      <c r="K15" s="23"/>
      <c r="L15" s="23">
        <v>2E-3</v>
      </c>
      <c r="M15" s="23">
        <f t="shared" si="0"/>
        <v>0</v>
      </c>
    </row>
    <row r="16" spans="5:13" ht="15.75">
      <c r="E16" s="24">
        <v>15</v>
      </c>
      <c r="F16" s="15">
        <v>7.12</v>
      </c>
      <c r="G16" s="24">
        <v>0.2</v>
      </c>
      <c r="H16" s="24">
        <f t="shared" si="1"/>
        <v>1.4240000000000002</v>
      </c>
      <c r="J16" s="23">
        <v>1800</v>
      </c>
      <c r="K16" s="23"/>
      <c r="L16" s="23">
        <v>2E-3</v>
      </c>
      <c r="M16" s="23">
        <f t="shared" si="0"/>
        <v>0</v>
      </c>
    </row>
    <row r="17" spans="5:13" ht="15.75">
      <c r="E17" s="24">
        <v>30</v>
      </c>
      <c r="F17" s="15">
        <v>7.12</v>
      </c>
      <c r="G17" s="24">
        <v>0.2</v>
      </c>
      <c r="H17" s="24">
        <f t="shared" si="1"/>
        <v>1.4240000000000002</v>
      </c>
      <c r="J17" s="23">
        <v>3600</v>
      </c>
      <c r="K17" s="23"/>
      <c r="L17" s="23">
        <v>2E-3</v>
      </c>
      <c r="M17" s="23">
        <f t="shared" si="0"/>
        <v>0</v>
      </c>
    </row>
    <row r="18" spans="5:13" ht="15.75">
      <c r="E18" s="24">
        <v>60</v>
      </c>
      <c r="F18" s="15">
        <v>7.14</v>
      </c>
      <c r="G18" s="24">
        <v>0.2</v>
      </c>
      <c r="H18" s="24">
        <f t="shared" si="1"/>
        <v>1.4279999999999999</v>
      </c>
      <c r="J18" s="23">
        <v>7200</v>
      </c>
      <c r="K18" s="23"/>
      <c r="L18" s="23">
        <v>2E-3</v>
      </c>
      <c r="M18" s="23">
        <f t="shared" si="0"/>
        <v>0</v>
      </c>
    </row>
    <row r="19" spans="5:13" ht="15.75">
      <c r="E19" s="24">
        <v>120</v>
      </c>
      <c r="F19" s="15">
        <v>7.14</v>
      </c>
      <c r="G19" s="24">
        <v>0.2</v>
      </c>
      <c r="H19" s="24">
        <f t="shared" si="1"/>
        <v>1.4279999999999999</v>
      </c>
      <c r="J19" s="23">
        <v>14400</v>
      </c>
      <c r="K19" s="23"/>
      <c r="L19" s="23">
        <v>2E-3</v>
      </c>
      <c r="M19" s="23">
        <f t="shared" si="0"/>
        <v>0</v>
      </c>
    </row>
    <row r="20" spans="5:13" ht="15.75">
      <c r="E20" s="24">
        <v>240</v>
      </c>
      <c r="F20" s="15">
        <v>7.15</v>
      </c>
      <c r="G20" s="24">
        <v>0.2</v>
      </c>
      <c r="H20" s="24">
        <f t="shared" si="1"/>
        <v>1.4300000000000002</v>
      </c>
      <c r="J20" s="23">
        <v>28800</v>
      </c>
      <c r="K20" s="23"/>
      <c r="L20" s="23">
        <v>2E-3</v>
      </c>
      <c r="M20" s="23">
        <f t="shared" si="0"/>
        <v>0</v>
      </c>
    </row>
    <row r="21" spans="5:13" ht="15.75">
      <c r="E21" s="24">
        <v>480</v>
      </c>
      <c r="F21" s="15">
        <v>7.15</v>
      </c>
      <c r="G21" s="24">
        <v>0.2</v>
      </c>
      <c r="H21" s="24">
        <f t="shared" si="1"/>
        <v>1.4300000000000002</v>
      </c>
      <c r="J21" s="23">
        <v>86400</v>
      </c>
      <c r="K21" s="23"/>
      <c r="L21" s="23">
        <v>2E-3</v>
      </c>
      <c r="M21" s="23">
        <f t="shared" si="0"/>
        <v>0</v>
      </c>
    </row>
    <row r="22" spans="5:13" ht="15.75">
      <c r="E22" s="24">
        <v>1440</v>
      </c>
      <c r="F22" s="15">
        <v>7.2</v>
      </c>
      <c r="G22" s="24">
        <v>0.2</v>
      </c>
      <c r="H22" s="24">
        <f t="shared" si="1"/>
        <v>1.4400000000000002</v>
      </c>
      <c r="J22" s="23">
        <v>172800</v>
      </c>
      <c r="K22" s="23"/>
      <c r="L22" s="23">
        <v>2E-3</v>
      </c>
      <c r="M22" s="23">
        <f t="shared" si="0"/>
        <v>0</v>
      </c>
    </row>
  </sheetData>
  <mergeCells count="1">
    <mergeCell ref="E6:H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5:P999"/>
  <sheetViews>
    <sheetView topLeftCell="A25" zoomScale="60" zoomScaleNormal="60" workbookViewId="0">
      <selection activeCell="N34" sqref="N34"/>
    </sheetView>
  </sheetViews>
  <sheetFormatPr baseColWidth="10" defaultColWidth="14.42578125" defaultRowHeight="15" customHeight="1"/>
  <cols>
    <col min="1" max="26" width="10.7109375" customWidth="1"/>
  </cols>
  <sheetData>
    <row r="5" spans="5:16" ht="15.75"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5:16" ht="15.75"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5:16" ht="15.75"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5:16" ht="45">
      <c r="E8" s="28"/>
      <c r="F8" s="80" t="s">
        <v>71</v>
      </c>
      <c r="G8" s="79"/>
      <c r="H8" s="79"/>
      <c r="I8" s="76"/>
      <c r="J8" s="28"/>
      <c r="K8" s="20" t="s">
        <v>58</v>
      </c>
      <c r="L8" s="21" t="s">
        <v>59</v>
      </c>
      <c r="M8" s="21"/>
      <c r="N8" s="20" t="s">
        <v>60</v>
      </c>
      <c r="O8" s="28"/>
      <c r="P8" s="28"/>
    </row>
    <row r="9" spans="5:16" ht="45.75">
      <c r="E9" s="28"/>
      <c r="F9" s="29" t="s">
        <v>61</v>
      </c>
      <c r="G9" s="29" t="s">
        <v>62</v>
      </c>
      <c r="H9" s="29" t="s">
        <v>63</v>
      </c>
      <c r="I9" s="29" t="s">
        <v>64</v>
      </c>
      <c r="J9" s="28"/>
      <c r="K9" s="23">
        <v>0</v>
      </c>
      <c r="L9" s="23"/>
      <c r="M9" s="23">
        <v>2E-3</v>
      </c>
      <c r="N9" s="23">
        <f t="shared" ref="N9:N24" si="0">L9*M9</f>
        <v>0</v>
      </c>
      <c r="O9" s="28"/>
      <c r="P9" s="28"/>
    </row>
    <row r="10" spans="5:16" ht="15.75">
      <c r="E10" s="28"/>
      <c r="F10" s="24">
        <v>0</v>
      </c>
      <c r="G10" s="15">
        <v>7.51</v>
      </c>
      <c r="H10" s="23">
        <v>0.2</v>
      </c>
      <c r="I10" s="26">
        <f>G10*H10</f>
        <v>1.502</v>
      </c>
      <c r="J10" s="28"/>
      <c r="K10" s="23">
        <v>6</v>
      </c>
      <c r="L10" s="23"/>
      <c r="M10" s="23">
        <v>2E-3</v>
      </c>
      <c r="N10" s="23">
        <f t="shared" si="0"/>
        <v>0</v>
      </c>
      <c r="O10" s="28"/>
      <c r="P10" s="28"/>
    </row>
    <row r="11" spans="5:16" ht="15.75">
      <c r="E11" s="28"/>
      <c r="F11" s="24">
        <v>0.1</v>
      </c>
      <c r="G11" s="15">
        <v>7.6</v>
      </c>
      <c r="H11" s="23">
        <v>0.2</v>
      </c>
      <c r="I11" s="26">
        <f t="shared" ref="I11:I24" si="1">G11*H11</f>
        <v>1.52</v>
      </c>
      <c r="J11" s="28"/>
      <c r="K11" s="23">
        <v>15</v>
      </c>
      <c r="L11" s="23"/>
      <c r="M11" s="23">
        <v>2E-3</v>
      </c>
      <c r="N11" s="23">
        <f t="shared" si="0"/>
        <v>0</v>
      </c>
      <c r="O11" s="28"/>
      <c r="P11" s="28"/>
    </row>
    <row r="12" spans="5:16" ht="15.75">
      <c r="E12" s="28"/>
      <c r="F12" s="24">
        <v>0.25</v>
      </c>
      <c r="G12" s="15">
        <v>7.8</v>
      </c>
      <c r="H12" s="23">
        <v>0.2</v>
      </c>
      <c r="I12" s="26">
        <f t="shared" si="1"/>
        <v>1.56</v>
      </c>
      <c r="J12" s="28"/>
      <c r="K12" s="23">
        <v>30</v>
      </c>
      <c r="L12" s="23"/>
      <c r="M12" s="23">
        <v>2E-3</v>
      </c>
      <c r="N12" s="23">
        <f t="shared" si="0"/>
        <v>0</v>
      </c>
      <c r="O12" s="28"/>
      <c r="P12" s="28"/>
    </row>
    <row r="13" spans="5:16" ht="15.75">
      <c r="E13" s="28"/>
      <c r="F13" s="24">
        <v>0.5</v>
      </c>
      <c r="G13" s="15">
        <v>7.9</v>
      </c>
      <c r="H13" s="23">
        <v>0.2</v>
      </c>
      <c r="I13" s="26">
        <f t="shared" si="1"/>
        <v>1.58</v>
      </c>
      <c r="J13" s="28"/>
      <c r="K13" s="23">
        <v>60</v>
      </c>
      <c r="L13" s="23"/>
      <c r="M13" s="23">
        <v>2E-3</v>
      </c>
      <c r="N13" s="23">
        <f t="shared" si="0"/>
        <v>0</v>
      </c>
      <c r="O13" s="28"/>
      <c r="P13" s="28"/>
    </row>
    <row r="14" spans="5:16" ht="15.75">
      <c r="E14" s="28"/>
      <c r="F14" s="24">
        <v>1</v>
      </c>
      <c r="G14" s="15">
        <v>8.01</v>
      </c>
      <c r="H14" s="23">
        <v>0.2</v>
      </c>
      <c r="I14" s="26">
        <f t="shared" si="1"/>
        <v>1.6020000000000001</v>
      </c>
      <c r="J14" s="28"/>
      <c r="K14" s="23">
        <v>120</v>
      </c>
      <c r="L14" s="23"/>
      <c r="M14" s="23">
        <v>2E-3</v>
      </c>
      <c r="N14" s="23">
        <f t="shared" si="0"/>
        <v>0</v>
      </c>
      <c r="O14" s="28"/>
      <c r="P14" s="28"/>
    </row>
    <row r="15" spans="5:16" ht="15.75">
      <c r="E15" s="28"/>
      <c r="F15" s="24">
        <v>2</v>
      </c>
      <c r="G15" s="15">
        <v>8.0399999999999991</v>
      </c>
      <c r="H15" s="23">
        <v>0.2</v>
      </c>
      <c r="I15" s="26">
        <f t="shared" si="1"/>
        <v>1.6079999999999999</v>
      </c>
      <c r="J15" s="28"/>
      <c r="K15" s="23">
        <v>240</v>
      </c>
      <c r="L15" s="23"/>
      <c r="M15" s="23">
        <v>2E-3</v>
      </c>
      <c r="N15" s="23">
        <f t="shared" si="0"/>
        <v>0</v>
      </c>
      <c r="O15" s="28"/>
      <c r="P15" s="28"/>
    </row>
    <row r="16" spans="5:16" ht="15.75">
      <c r="E16" s="28"/>
      <c r="F16" s="24">
        <v>4</v>
      </c>
      <c r="G16" s="15">
        <v>8.11</v>
      </c>
      <c r="H16" s="23">
        <v>0.2</v>
      </c>
      <c r="I16" s="26">
        <f t="shared" si="1"/>
        <v>1.6219999999999999</v>
      </c>
      <c r="J16" s="28"/>
      <c r="K16" s="23">
        <v>480</v>
      </c>
      <c r="L16" s="23"/>
      <c r="M16" s="23">
        <v>2E-3</v>
      </c>
      <c r="N16" s="23">
        <f t="shared" si="0"/>
        <v>0</v>
      </c>
      <c r="O16" s="28"/>
      <c r="P16" s="28"/>
    </row>
    <row r="17" spans="5:16" ht="15.75">
      <c r="E17" s="28"/>
      <c r="F17" s="24">
        <v>8</v>
      </c>
      <c r="G17" s="15">
        <v>8.2100000000000009</v>
      </c>
      <c r="H17" s="23">
        <v>0.2</v>
      </c>
      <c r="I17" s="26">
        <f t="shared" si="1"/>
        <v>1.6420000000000003</v>
      </c>
      <c r="J17" s="28"/>
      <c r="K17" s="23">
        <v>900</v>
      </c>
      <c r="L17" s="23"/>
      <c r="M17" s="23">
        <v>2E-3</v>
      </c>
      <c r="N17" s="23">
        <f t="shared" si="0"/>
        <v>0</v>
      </c>
      <c r="O17" s="28"/>
      <c r="P17" s="28"/>
    </row>
    <row r="18" spans="5:16" ht="15.75">
      <c r="E18" s="28"/>
      <c r="F18" s="24">
        <v>15</v>
      </c>
      <c r="G18" s="15">
        <v>8.24</v>
      </c>
      <c r="H18" s="23">
        <v>0.2</v>
      </c>
      <c r="I18" s="26">
        <f t="shared" si="1"/>
        <v>1.6480000000000001</v>
      </c>
      <c r="J18" s="28"/>
      <c r="K18" s="23">
        <v>1800</v>
      </c>
      <c r="L18" s="23"/>
      <c r="M18" s="23">
        <v>2E-3</v>
      </c>
      <c r="N18" s="23">
        <f t="shared" si="0"/>
        <v>0</v>
      </c>
      <c r="O18" s="28"/>
      <c r="P18" s="28"/>
    </row>
    <row r="19" spans="5:16" ht="15.75">
      <c r="E19" s="28"/>
      <c r="F19" s="24">
        <v>30</v>
      </c>
      <c r="G19" s="15">
        <v>8.26</v>
      </c>
      <c r="H19" s="23">
        <v>0.2</v>
      </c>
      <c r="I19" s="26">
        <f t="shared" si="1"/>
        <v>1.6520000000000001</v>
      </c>
      <c r="J19" s="28"/>
      <c r="K19" s="23">
        <v>3600</v>
      </c>
      <c r="L19" s="23"/>
      <c r="M19" s="23">
        <v>2E-3</v>
      </c>
      <c r="N19" s="23">
        <f t="shared" si="0"/>
        <v>0</v>
      </c>
      <c r="O19" s="28"/>
      <c r="P19" s="28"/>
    </row>
    <row r="20" spans="5:16" ht="15.75">
      <c r="E20" s="28"/>
      <c r="F20" s="24">
        <v>60</v>
      </c>
      <c r="G20" s="15">
        <v>8.2899999999999991</v>
      </c>
      <c r="H20" s="23">
        <v>0.2</v>
      </c>
      <c r="I20" s="26">
        <f t="shared" si="1"/>
        <v>1.6579999999999999</v>
      </c>
      <c r="J20" s="28"/>
      <c r="K20" s="23">
        <v>7200</v>
      </c>
      <c r="L20" s="23"/>
      <c r="M20" s="23">
        <v>2E-3</v>
      </c>
      <c r="N20" s="23">
        <f t="shared" si="0"/>
        <v>0</v>
      </c>
      <c r="O20" s="28"/>
      <c r="P20" s="28"/>
    </row>
    <row r="21" spans="5:16" ht="15.75" customHeight="1">
      <c r="E21" s="28"/>
      <c r="F21" s="24">
        <v>120</v>
      </c>
      <c r="G21" s="15">
        <v>8.32</v>
      </c>
      <c r="H21" s="23">
        <v>0.2</v>
      </c>
      <c r="I21" s="26">
        <f t="shared" si="1"/>
        <v>1.6640000000000001</v>
      </c>
      <c r="J21" s="28"/>
      <c r="K21" s="23">
        <v>14400</v>
      </c>
      <c r="L21" s="23"/>
      <c r="M21" s="23">
        <v>2E-3</v>
      </c>
      <c r="N21" s="23">
        <f t="shared" si="0"/>
        <v>0</v>
      </c>
      <c r="O21" s="28"/>
      <c r="P21" s="28"/>
    </row>
    <row r="22" spans="5:16" ht="15.75" customHeight="1">
      <c r="E22" s="28"/>
      <c r="F22" s="24">
        <v>240</v>
      </c>
      <c r="G22" s="15">
        <v>8.36</v>
      </c>
      <c r="H22" s="23">
        <v>0.2</v>
      </c>
      <c r="I22" s="26">
        <f t="shared" si="1"/>
        <v>1.6719999999999999</v>
      </c>
      <c r="J22" s="28"/>
      <c r="K22" s="23">
        <v>28800</v>
      </c>
      <c r="L22" s="23"/>
      <c r="M22" s="23">
        <v>2E-3</v>
      </c>
      <c r="N22" s="23">
        <f t="shared" si="0"/>
        <v>0</v>
      </c>
      <c r="O22" s="28"/>
      <c r="P22" s="28"/>
    </row>
    <row r="23" spans="5:16" ht="15.75" customHeight="1">
      <c r="E23" s="28"/>
      <c r="F23" s="24">
        <v>480</v>
      </c>
      <c r="G23" s="15">
        <v>8.4</v>
      </c>
      <c r="H23" s="23">
        <v>0.2</v>
      </c>
      <c r="I23" s="26">
        <f t="shared" si="1"/>
        <v>1.6800000000000002</v>
      </c>
      <c r="J23" s="28"/>
      <c r="K23" s="23">
        <v>86400</v>
      </c>
      <c r="L23" s="23"/>
      <c r="M23" s="23">
        <v>2E-3</v>
      </c>
      <c r="N23" s="23">
        <f t="shared" si="0"/>
        <v>0</v>
      </c>
      <c r="O23" s="28"/>
      <c r="P23" s="28"/>
    </row>
    <row r="24" spans="5:16" ht="15.75" customHeight="1">
      <c r="E24" s="28"/>
      <c r="F24" s="24">
        <v>1440</v>
      </c>
      <c r="G24" s="15">
        <v>8.4499999999999993</v>
      </c>
      <c r="H24" s="23">
        <v>0.2</v>
      </c>
      <c r="I24" s="26">
        <f t="shared" si="1"/>
        <v>1.69</v>
      </c>
      <c r="J24" s="28"/>
      <c r="K24" s="23">
        <v>172800</v>
      </c>
      <c r="L24" s="23"/>
      <c r="M24" s="23">
        <v>2E-3</v>
      </c>
      <c r="N24" s="23">
        <f t="shared" si="0"/>
        <v>0</v>
      </c>
      <c r="O24" s="28"/>
      <c r="P24" s="28"/>
    </row>
    <row r="25" spans="5:16" ht="15.75" customHeight="1"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5:16" ht="15.75" customHeight="1"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5:16" ht="15.75" customHeight="1"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5:16" ht="15.75" customHeight="1"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5:16" ht="15.75" customHeight="1"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5:16" ht="15.75" customHeight="1"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1" spans="5:16" ht="15.75" customHeight="1"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spans="5:16" ht="15.75" customHeight="1"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F8:I8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B8C0-7178-40F4-A534-65587A92A066}">
  <dimension ref="C4:I11"/>
  <sheetViews>
    <sheetView tabSelected="1" topLeftCell="B13" zoomScale="69" zoomScaleNormal="69" workbookViewId="0">
      <selection activeCell="C4" sqref="C4:I11"/>
    </sheetView>
  </sheetViews>
  <sheetFormatPr baseColWidth="10" defaultRowHeight="15"/>
  <cols>
    <col min="3" max="3" width="12.5703125" bestFit="1" customWidth="1"/>
    <col min="4" max="4" width="15.42578125" bestFit="1" customWidth="1"/>
    <col min="5" max="5" width="13.140625" bestFit="1" customWidth="1"/>
    <col min="6" max="6" width="12.140625" customWidth="1"/>
    <col min="7" max="7" width="11.5703125" bestFit="1" customWidth="1"/>
    <col min="8" max="8" width="10.5703125" customWidth="1"/>
    <col min="9" max="9" width="12.7109375" bestFit="1" customWidth="1"/>
  </cols>
  <sheetData>
    <row r="4" spans="3:9" ht="15.75">
      <c r="C4" s="36" t="s">
        <v>77</v>
      </c>
      <c r="D4" s="36" t="s">
        <v>76</v>
      </c>
      <c r="E4" s="36" t="s">
        <v>78</v>
      </c>
      <c r="F4" s="36" t="s">
        <v>79</v>
      </c>
      <c r="G4" s="36" t="s">
        <v>80</v>
      </c>
      <c r="H4" s="36" t="s">
        <v>8</v>
      </c>
      <c r="I4" s="36" t="s">
        <v>81</v>
      </c>
    </row>
    <row r="5" spans="3:9" ht="15.75">
      <c r="C5" s="34">
        <v>32</v>
      </c>
      <c r="D5" s="34">
        <v>0</v>
      </c>
      <c r="E5" s="35">
        <v>0.41666666666666669</v>
      </c>
      <c r="F5" s="34">
        <v>8.4499999999999993</v>
      </c>
      <c r="G5" s="34">
        <v>0.2</v>
      </c>
      <c r="H5" s="33">
        <f>F5*G5</f>
        <v>1.69</v>
      </c>
      <c r="I5" s="33">
        <v>0</v>
      </c>
    </row>
    <row r="6" spans="3:9" ht="15.75">
      <c r="C6" s="34">
        <v>16</v>
      </c>
      <c r="D6" s="34">
        <v>20</v>
      </c>
      <c r="E6" s="35">
        <v>0.43055555555555558</v>
      </c>
      <c r="F6" s="34">
        <v>8.35</v>
      </c>
      <c r="G6" s="34">
        <v>0.2</v>
      </c>
      <c r="H6" s="33">
        <f t="shared" ref="H6:H11" si="0">F6*G6</f>
        <v>1.67</v>
      </c>
      <c r="I6" s="33">
        <f t="shared" ref="I6:I11" si="1">D6*60</f>
        <v>1200</v>
      </c>
    </row>
    <row r="7" spans="3:9" ht="15.75">
      <c r="C7" s="34">
        <v>8</v>
      </c>
      <c r="D7" s="34">
        <v>40</v>
      </c>
      <c r="E7" s="35">
        <v>0.44444444444444398</v>
      </c>
      <c r="F7" s="34">
        <v>8.31</v>
      </c>
      <c r="G7" s="34">
        <v>0.2</v>
      </c>
      <c r="H7" s="33">
        <f t="shared" si="0"/>
        <v>1.6620000000000001</v>
      </c>
      <c r="I7" s="33">
        <f t="shared" si="1"/>
        <v>2400</v>
      </c>
    </row>
    <row r="8" spans="3:9" ht="15.75">
      <c r="C8" s="34">
        <v>4</v>
      </c>
      <c r="D8" s="34">
        <v>60</v>
      </c>
      <c r="E8" s="35">
        <v>0.45833333333333298</v>
      </c>
      <c r="F8" s="34">
        <v>8.17</v>
      </c>
      <c r="G8" s="34">
        <v>0.2</v>
      </c>
      <c r="H8" s="33">
        <f t="shared" si="0"/>
        <v>1.6340000000000001</v>
      </c>
      <c r="I8" s="33">
        <f t="shared" si="1"/>
        <v>3600</v>
      </c>
    </row>
    <row r="9" spans="3:9" ht="15.75">
      <c r="C9" s="34">
        <v>2</v>
      </c>
      <c r="D9" s="34">
        <v>80</v>
      </c>
      <c r="E9" s="35">
        <v>0.47222222222222199</v>
      </c>
      <c r="F9" s="34">
        <v>8.02</v>
      </c>
      <c r="G9" s="34">
        <v>0.2</v>
      </c>
      <c r="H9" s="33">
        <f t="shared" si="0"/>
        <v>1.6040000000000001</v>
      </c>
      <c r="I9" s="33">
        <f t="shared" si="1"/>
        <v>4800</v>
      </c>
    </row>
    <row r="10" spans="3:9" ht="15.75">
      <c r="C10" s="34">
        <v>1</v>
      </c>
      <c r="D10" s="34">
        <v>100</v>
      </c>
      <c r="E10" s="35">
        <v>0.48611111111111099</v>
      </c>
      <c r="F10" s="34">
        <v>7.98</v>
      </c>
      <c r="G10" s="34">
        <v>0.2</v>
      </c>
      <c r="H10" s="33">
        <f t="shared" si="0"/>
        <v>1.5960000000000001</v>
      </c>
      <c r="I10" s="33">
        <f t="shared" si="1"/>
        <v>6000</v>
      </c>
    </row>
    <row r="11" spans="3:9" ht="15.75">
      <c r="C11" s="34">
        <v>0</v>
      </c>
      <c r="D11" s="34">
        <v>120</v>
      </c>
      <c r="E11" s="35">
        <v>0.5</v>
      </c>
      <c r="F11" s="34">
        <v>7.63</v>
      </c>
      <c r="G11" s="34">
        <v>0.2</v>
      </c>
      <c r="H11" s="33">
        <f t="shared" si="0"/>
        <v>1.526</v>
      </c>
      <c r="I11" s="33">
        <f t="shared" si="1"/>
        <v>7200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Completo</vt:lpstr>
      <vt:lpstr>1</vt:lpstr>
      <vt:lpstr>2</vt:lpstr>
      <vt:lpstr>4</vt:lpstr>
      <vt:lpstr>8</vt:lpstr>
      <vt:lpstr>16</vt:lpstr>
      <vt:lpstr>descarga 8</vt:lpstr>
      <vt:lpstr>descarga 4</vt:lpstr>
      <vt:lpstr>carga 8</vt:lpstr>
      <vt:lpstr>carga 16</vt:lpstr>
      <vt:lpstr>32</vt:lpstr>
      <vt:lpstr>descarga progresiva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Merlano Mercado</dc:creator>
  <cp:lastModifiedBy>Daniel Felipe Merlano Mercado</cp:lastModifiedBy>
  <dcterms:created xsi:type="dcterms:W3CDTF">2025-05-08T23:23:26Z</dcterms:created>
  <dcterms:modified xsi:type="dcterms:W3CDTF">2025-06-01T22:31:49Z</dcterms:modified>
</cp:coreProperties>
</file>