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  <sheet state="visible" name="data" sheetId="2" r:id="rId5"/>
    <sheet state="visible" name="config" sheetId="3" r:id="rId6"/>
    <sheet state="visible" name="asistencia" sheetId="4" r:id="rId7"/>
  </sheets>
  <definedNames>
    <definedName name="fechas">config!$I$3:$J$27</definedName>
    <definedName name="feriados">config!$G$8:$G$11</definedName>
    <definedName name="dia_semana">config!$J$3:$J$27</definedName>
  </definedNames>
  <calcPr/>
</workbook>
</file>

<file path=xl/sharedStrings.xml><?xml version="1.0" encoding="utf-8"?>
<sst xmlns="http://schemas.openxmlformats.org/spreadsheetml/2006/main" count="21" uniqueCount="21">
  <si>
    <t>b</t>
  </si>
  <si>
    <t>Tabla 1</t>
  </si>
  <si>
    <t>Tabla 4</t>
  </si>
  <si>
    <t>comision</t>
  </si>
  <si>
    <t>instructor</t>
  </si>
  <si>
    <t>dia1</t>
  </si>
  <si>
    <t>dia2</t>
  </si>
  <si>
    <t>inicia</t>
  </si>
  <si>
    <t>finaliza</t>
  </si>
  <si>
    <t>dias_diferencia</t>
  </si>
  <si>
    <t>Dias disponibles entre dos fechas</t>
  </si>
  <si>
    <t>Martes</t>
  </si>
  <si>
    <t>Jueves</t>
  </si>
  <si>
    <t>Miércoles</t>
  </si>
  <si>
    <t>Viernes</t>
  </si>
  <si>
    <t>Tabla 2</t>
  </si>
  <si>
    <t>Tabla 3</t>
  </si>
  <si>
    <t>Clase</t>
  </si>
  <si>
    <t>Mars</t>
  </si>
  <si>
    <t>Mercury</t>
  </si>
  <si>
    <t>Feriados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</si>
</sst>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b/>
      <color theme="1"/>
      <name val="Calibri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readingOrder="0" vertical="center"/>
    </xf>
    <xf borderId="1" fillId="0" fontId="2" numFmtId="0" xfId="0" applyAlignment="1" applyBorder="1" applyFont="1">
      <alignment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3" fillId="0" fontId="4" numFmtId="0" xfId="0" applyBorder="1" applyFont="1"/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readingOrder="0" vertical="center"/>
    </xf>
    <xf borderId="1" fillId="0" fontId="2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center" readingOrder="0" vertical="center"/>
    </xf>
    <xf borderId="4" fillId="0" fontId="2" numFmtId="164" xfId="0" applyAlignment="1" applyBorder="1" applyFont="1" applyNumberFormat="1">
      <alignment vertical="center"/>
    </xf>
    <xf borderId="5" fillId="0" fontId="2" numFmtId="0" xfId="0" applyAlignment="1" applyBorder="1" applyFont="1">
      <alignment vertical="center"/>
    </xf>
    <xf borderId="6" fillId="0" fontId="2" numFmtId="164" xfId="0" applyAlignment="1" applyBorder="1" applyFont="1" applyNumberFormat="1">
      <alignment vertical="center"/>
    </xf>
    <xf borderId="7" fillId="0" fontId="2" numFmtId="0" xfId="0" applyAlignment="1" applyBorder="1" applyFont="1">
      <alignment vertical="center"/>
    </xf>
    <xf borderId="8" fillId="0" fontId="2" numFmtId="164" xfId="0" applyAlignment="1" applyBorder="1" applyFont="1" applyNumberFormat="1">
      <alignment vertical="center"/>
    </xf>
    <xf borderId="9" fillId="0" fontId="2" numFmtId="0" xfId="0" applyAlignment="1" applyBorder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>
        <f>TODAY()</f>
        <v>45400</v>
      </c>
      <c r="C2" s="2" t="str">
        <f>TEXT(B2,"dddd")</f>
        <v>jueves</v>
      </c>
      <c r="H2" s="3">
        <v>137.0</v>
      </c>
      <c r="I2" s="2" t="str">
        <f>TEXT(H2,"0000")</f>
        <v>0137</v>
      </c>
    </row>
    <row r="5">
      <c r="C5" s="3">
        <v>33.0</v>
      </c>
      <c r="D5" s="3">
        <v>21.0</v>
      </c>
      <c r="F5" s="2">
        <f t="array" ref="F5:G7">{33,21;47,34;17,109}</f>
        <v>33</v>
      </c>
      <c r="G5" s="2">
        <v>21.0</v>
      </c>
    </row>
    <row r="6">
      <c r="C6" s="3">
        <v>47.0</v>
      </c>
      <c r="D6" s="3">
        <v>34.0</v>
      </c>
      <c r="F6" s="2">
        <v>47.0</v>
      </c>
      <c r="G6" s="2">
        <v>34.0</v>
      </c>
    </row>
    <row r="7">
      <c r="C7" s="3">
        <v>17.0</v>
      </c>
      <c r="D7" s="3">
        <v>109.0</v>
      </c>
      <c r="F7" s="2">
        <v>17.0</v>
      </c>
      <c r="G7" s="2">
        <v>109.0</v>
      </c>
    </row>
    <row r="10">
      <c r="C10" s="2" t="str">
        <f t="array" ref="C10:C11">{"a";"b"}</f>
        <v>a</v>
      </c>
    </row>
    <row r="11">
      <c r="C11" s="2" t="s">
        <v>0</v>
      </c>
    </row>
    <row r="13">
      <c r="C13" s="3">
        <v>0.0</v>
      </c>
      <c r="D13" s="3">
        <v>0.0</v>
      </c>
      <c r="E13" s="2">
        <f t="shared" ref="E13:E16" si="1">C13+D13</f>
        <v>0</v>
      </c>
    </row>
    <row r="14">
      <c r="C14" s="3">
        <v>0.0</v>
      </c>
      <c r="D14" s="3">
        <v>1.0</v>
      </c>
      <c r="E14" s="2">
        <f t="shared" si="1"/>
        <v>1</v>
      </c>
    </row>
    <row r="15">
      <c r="C15" s="3">
        <v>1.0</v>
      </c>
      <c r="D15" s="3">
        <v>0.0</v>
      </c>
      <c r="E15" s="2">
        <f t="shared" si="1"/>
        <v>1</v>
      </c>
    </row>
    <row r="16">
      <c r="C16" s="3">
        <v>1.0</v>
      </c>
      <c r="D16" s="3">
        <v>1.0</v>
      </c>
      <c r="E16" s="2">
        <f t="shared" si="1"/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9.5"/>
    <col customWidth="1" min="3" max="3" width="6.38"/>
    <col customWidth="1" min="4" max="4" width="10.25"/>
    <col customWidth="1" min="5" max="5" width="8.25"/>
    <col customWidth="1" min="6" max="6" width="29.25"/>
    <col customWidth="1" min="7" max="7" width="5.75"/>
    <col customWidth="1" min="8" max="16" width="2.5"/>
    <col customWidth="1" min="17" max="17" width="3.38"/>
    <col customWidth="1" min="18" max="19" width="5.5"/>
    <col customWidth="1" min="20" max="20" width="6.38"/>
  </cols>
  <sheetData>
    <row r="1">
      <c r="A1" s="4" t="str">
        <f>IFERROR(__xludf.DUMMYFUNCTION("IMPORTRANGE(""1AIrC_-RzzEjQczYdx1N1tJCJDYOU7wh_ZvnEmpVJb4c"",""Mars!a1:t1"")"),"comision")</f>
        <v>comision</v>
      </c>
      <c r="B1" s="4" t="str">
        <f>IFERROR(__xludf.DUMMYFUNCTION("""COMPUTED_VALUE"""),"instructor")</f>
        <v>instructor</v>
      </c>
      <c r="C1" s="4" t="str">
        <f>IFERROR(__xludf.DUMMYFUNCTION("""COMPUTED_VALUE"""),"id")</f>
        <v>id</v>
      </c>
      <c r="D1" s="4" t="str">
        <f>IFERROR(__xludf.DUMMYFUNCTION("""COMPUTED_VALUE"""),"last_name")</f>
        <v>last_name</v>
      </c>
      <c r="E1" s="4" t="str">
        <f>IFERROR(__xludf.DUMMYFUNCTION("""COMPUTED_VALUE"""),"first_name")</f>
        <v>first_name</v>
      </c>
      <c r="F1" s="4" t="str">
        <f>IFERROR(__xludf.DUMMYFUNCTION("""COMPUTED_VALUE"""),"email")</f>
        <v>email</v>
      </c>
      <c r="G1" s="4" t="str">
        <f>IFERROR(__xludf.DUMMYFUNCTION("""COMPUTED_VALUE"""),"gender")</f>
        <v>gender</v>
      </c>
      <c r="H1" s="4" t="str">
        <f>IFERROR(__xludf.DUMMYFUNCTION("""COMPUTED_VALUE"""),"c1")</f>
        <v>c1</v>
      </c>
      <c r="I1" s="4" t="str">
        <f>IFERROR(__xludf.DUMMYFUNCTION("""COMPUTED_VALUE"""),"c2")</f>
        <v>c2</v>
      </c>
      <c r="J1" s="4" t="str">
        <f>IFERROR(__xludf.DUMMYFUNCTION("""COMPUTED_VALUE"""),"c3")</f>
        <v>c3</v>
      </c>
      <c r="K1" s="4" t="str">
        <f>IFERROR(__xludf.DUMMYFUNCTION("""COMPUTED_VALUE"""),"c4")</f>
        <v>c4</v>
      </c>
      <c r="L1" s="4" t="str">
        <f>IFERROR(__xludf.DUMMYFUNCTION("""COMPUTED_VALUE"""),"c5")</f>
        <v>c5</v>
      </c>
      <c r="M1" s="4" t="str">
        <f>IFERROR(__xludf.DUMMYFUNCTION("""COMPUTED_VALUE"""),"c6")</f>
        <v>c6</v>
      </c>
      <c r="N1" s="4" t="str">
        <f>IFERROR(__xludf.DUMMYFUNCTION("""COMPUTED_VALUE"""),"c7")</f>
        <v>c7</v>
      </c>
      <c r="O1" s="4" t="str">
        <f>IFERROR(__xludf.DUMMYFUNCTION("""COMPUTED_VALUE"""),"c8")</f>
        <v>c8</v>
      </c>
      <c r="P1" s="4" t="str">
        <f>IFERROR(__xludf.DUMMYFUNCTION("""COMPUTED_VALUE"""),"c9")</f>
        <v>c9</v>
      </c>
      <c r="Q1" s="4" t="str">
        <f>IFERROR(__xludf.DUMMYFUNCTION("""COMPUTED_VALUE"""),"c10")</f>
        <v>c10</v>
      </c>
      <c r="R1" s="4" t="str">
        <f>IFERROR(__xludf.DUMMYFUNCTION("""COMPUTED_VALUE"""),"exam1")</f>
        <v>exam1</v>
      </c>
      <c r="S1" s="4" t="str">
        <f>IFERROR(__xludf.DUMMYFUNCTION("""COMPUTED_VALUE"""),"exam2")</f>
        <v>exam2</v>
      </c>
      <c r="T1" s="4" t="str">
        <f>IFERROR(__xludf.DUMMYFUNCTION("""COMPUTED_VALUE"""),"practice")</f>
        <v>practice</v>
      </c>
      <c r="U1" s="4"/>
      <c r="V1" s="4"/>
      <c r="W1" s="4"/>
      <c r="X1" s="4"/>
      <c r="Y1" s="4"/>
      <c r="Z1" s="4"/>
    </row>
    <row r="2">
      <c r="A2" s="4" t="str">
        <f>IFERROR(__xludf.DUMMYFUNCTION("SORT(({IMPORTRANGE(""1AIrC_-RzzEjQczYdx1N1tJCJDYOU7wh_ZvnEmpVJb4c"",""Mars!a2:t31"");IMPORTRANGE(""1AIrC_-RzzEjQczYdx1N1tJCJDYOU7wh_ZvnEmpVJb4c"",""Mercury!a2:t31"")}),4,1)"),"Mars")</f>
        <v>Mars</v>
      </c>
      <c r="B2" s="4" t="str">
        <f>IFERROR(__xludf.DUMMYFUNCTION("""COMPUTED_VALUE"""),"Albert Smith")</f>
        <v>Albert Smith</v>
      </c>
      <c r="C2" s="4" t="str">
        <f>IFERROR(__xludf.DUMMYFUNCTION("""COMPUTED_VALUE"""),"L-65379")</f>
        <v>L-65379</v>
      </c>
      <c r="D2" s="4" t="str">
        <f>IFERROR(__xludf.DUMMYFUNCTION("""COMPUTED_VALUE"""),"Beddows")</f>
        <v>Beddows</v>
      </c>
      <c r="E2" s="4" t="str">
        <f>IFERROR(__xludf.DUMMYFUNCTION("""COMPUTED_VALUE"""),"Sara")</f>
        <v>Sara</v>
      </c>
      <c r="F2" s="4" t="str">
        <f>IFERROR(__xludf.DUMMYFUNCTION("""COMPUTED_VALUE"""),"sbeddows0@ucoz.com")</f>
        <v>sbeddows0@ucoz.com</v>
      </c>
      <c r="G2" s="4" t="str">
        <f>IFERROR(__xludf.DUMMYFUNCTION("""COMPUTED_VALUE"""),"F")</f>
        <v>F</v>
      </c>
      <c r="H2" s="4" t="str">
        <f>IFERROR(__xludf.DUMMYFUNCTION("""COMPUTED_VALUE"""),"P")</f>
        <v>P</v>
      </c>
      <c r="I2" s="4" t="str">
        <f>IFERROR(__xludf.DUMMYFUNCTION("""COMPUTED_VALUE"""),"P")</f>
        <v>P</v>
      </c>
      <c r="J2" s="4" t="str">
        <f>IFERROR(__xludf.DUMMYFUNCTION("""COMPUTED_VALUE"""),"P")</f>
        <v>P</v>
      </c>
      <c r="K2" s="4" t="str">
        <f>IFERROR(__xludf.DUMMYFUNCTION("""COMPUTED_VALUE"""),"P")</f>
        <v>P</v>
      </c>
      <c r="L2" s="4" t="str">
        <f>IFERROR(__xludf.DUMMYFUNCTION("""COMPUTED_VALUE"""),"P")</f>
        <v>P</v>
      </c>
      <c r="M2" s="4" t="str">
        <f>IFERROR(__xludf.DUMMYFUNCTION("""COMPUTED_VALUE"""),"P")</f>
        <v>P</v>
      </c>
      <c r="N2" s="4" t="str">
        <f>IFERROR(__xludf.DUMMYFUNCTION("""COMPUTED_VALUE"""),"P")</f>
        <v>P</v>
      </c>
      <c r="O2" s="4" t="str">
        <f>IFERROR(__xludf.DUMMYFUNCTION("""COMPUTED_VALUE"""),"P")</f>
        <v>P</v>
      </c>
      <c r="P2" s="4" t="str">
        <f>IFERROR(__xludf.DUMMYFUNCTION("""COMPUTED_VALUE"""),"P")</f>
        <v>P</v>
      </c>
      <c r="Q2" s="4" t="str">
        <f>IFERROR(__xludf.DUMMYFUNCTION("""COMPUTED_VALUE"""),"P")</f>
        <v>P</v>
      </c>
      <c r="R2" s="4">
        <f>IFERROR(__xludf.DUMMYFUNCTION("""COMPUTED_VALUE"""),10.0)</f>
        <v>10</v>
      </c>
      <c r="S2" s="4">
        <f>IFERROR(__xludf.DUMMYFUNCTION("""COMPUTED_VALUE"""),8.0)</f>
        <v>8</v>
      </c>
      <c r="T2" s="4">
        <f>IFERROR(__xludf.DUMMYFUNCTION("""COMPUTED_VALUE"""),6.0)</f>
        <v>6</v>
      </c>
      <c r="U2" s="4"/>
      <c r="V2" s="4"/>
      <c r="W2" s="4"/>
      <c r="X2" s="4"/>
      <c r="Y2" s="4"/>
      <c r="Z2" s="4"/>
    </row>
    <row r="3">
      <c r="A3" s="4" t="str">
        <f>IFERROR(__xludf.DUMMYFUNCTION("""COMPUTED_VALUE"""),"Mercury")</f>
        <v>Mercury</v>
      </c>
      <c r="B3" s="4" t="str">
        <f>IFERROR(__xludf.DUMMYFUNCTION("""COMPUTED_VALUE"""),"Daniel Porth")</f>
        <v>Daniel Porth</v>
      </c>
      <c r="C3" s="4" t="str">
        <f>IFERROR(__xludf.DUMMYFUNCTION("""COMPUTED_VALUE"""),"L-65515")</f>
        <v>L-65515</v>
      </c>
      <c r="D3" s="4" t="str">
        <f>IFERROR(__xludf.DUMMYFUNCTION("""COMPUTED_VALUE"""),"Bogace")</f>
        <v>Bogace</v>
      </c>
      <c r="E3" s="4" t="str">
        <f>IFERROR(__xludf.DUMMYFUNCTION("""COMPUTED_VALUE"""),"Nobe")</f>
        <v>Nobe</v>
      </c>
      <c r="F3" s="4" t="str">
        <f>IFERROR(__xludf.DUMMYFUNCTION("""COMPUTED_VALUE"""),"nbogacee@twitter.com")</f>
        <v>nbogacee@twitter.com</v>
      </c>
      <c r="G3" s="4" t="str">
        <f>IFERROR(__xludf.DUMMYFUNCTION("""COMPUTED_VALUE"""),"M")</f>
        <v>M</v>
      </c>
      <c r="H3" s="4" t="str">
        <f>IFERROR(__xludf.DUMMYFUNCTION("""COMPUTED_VALUE"""),"P")</f>
        <v>P</v>
      </c>
      <c r="I3" s="4" t="str">
        <f>IFERROR(__xludf.DUMMYFUNCTION("""COMPUTED_VALUE"""),"P")</f>
        <v>P</v>
      </c>
      <c r="J3" s="4" t="str">
        <f>IFERROR(__xludf.DUMMYFUNCTION("""COMPUTED_VALUE"""),"P")</f>
        <v>P</v>
      </c>
      <c r="K3" s="4" t="str">
        <f>IFERROR(__xludf.DUMMYFUNCTION("""COMPUTED_VALUE"""),"P")</f>
        <v>P</v>
      </c>
      <c r="L3" s="4" t="str">
        <f>IFERROR(__xludf.DUMMYFUNCTION("""COMPUTED_VALUE"""),"P")</f>
        <v>P</v>
      </c>
      <c r="M3" s="4" t="str">
        <f>IFERROR(__xludf.DUMMYFUNCTION("""COMPUTED_VALUE"""),"P")</f>
        <v>P</v>
      </c>
      <c r="N3" s="4" t="str">
        <f>IFERROR(__xludf.DUMMYFUNCTION("""COMPUTED_VALUE"""),"P")</f>
        <v>P</v>
      </c>
      <c r="O3" s="4" t="str">
        <f>IFERROR(__xludf.DUMMYFUNCTION("""COMPUTED_VALUE"""),"P")</f>
        <v>P</v>
      </c>
      <c r="P3" s="4" t="str">
        <f>IFERROR(__xludf.DUMMYFUNCTION("""COMPUTED_VALUE"""),"P")</f>
        <v>P</v>
      </c>
      <c r="Q3" s="4" t="str">
        <f>IFERROR(__xludf.DUMMYFUNCTION("""COMPUTED_VALUE"""),"P")</f>
        <v>P</v>
      </c>
      <c r="R3" s="4">
        <f>IFERROR(__xludf.DUMMYFUNCTION("""COMPUTED_VALUE"""),8.0)</f>
        <v>8</v>
      </c>
      <c r="S3" s="4">
        <f>IFERROR(__xludf.DUMMYFUNCTION("""COMPUTED_VALUE"""),9.0)</f>
        <v>9</v>
      </c>
      <c r="T3" s="4">
        <f>IFERROR(__xludf.DUMMYFUNCTION("""COMPUTED_VALUE"""),7.0)</f>
        <v>7</v>
      </c>
      <c r="U3" s="4"/>
      <c r="V3" s="4"/>
      <c r="W3" s="4"/>
      <c r="X3" s="4"/>
      <c r="Y3" s="4"/>
      <c r="Z3" s="4"/>
    </row>
    <row r="4">
      <c r="A4" s="4" t="str">
        <f>IFERROR(__xludf.DUMMYFUNCTION("""COMPUTED_VALUE"""),"Mercury")</f>
        <v>Mercury</v>
      </c>
      <c r="B4" s="4" t="str">
        <f>IFERROR(__xludf.DUMMYFUNCTION("""COMPUTED_VALUE"""),"Daniel Porth")</f>
        <v>Daniel Porth</v>
      </c>
      <c r="C4" s="4" t="str">
        <f>IFERROR(__xludf.DUMMYFUNCTION("""COMPUTED_VALUE"""),"L-65518")</f>
        <v>L-65518</v>
      </c>
      <c r="D4" s="4" t="str">
        <f>IFERROR(__xludf.DUMMYFUNCTION("""COMPUTED_VALUE"""),"Buddington")</f>
        <v>Buddington</v>
      </c>
      <c r="E4" s="4" t="str">
        <f>IFERROR(__xludf.DUMMYFUNCTION("""COMPUTED_VALUE"""),"Tore")</f>
        <v>Tore</v>
      </c>
      <c r="F4" s="4" t="str">
        <f>IFERROR(__xludf.DUMMYFUNCTION("""COMPUTED_VALUE"""),"tbuddingtonh@ovh.net")</f>
        <v>tbuddingtonh@ovh.net</v>
      </c>
      <c r="G4" s="4" t="str">
        <f>IFERROR(__xludf.DUMMYFUNCTION("""COMPUTED_VALUE"""),"M")</f>
        <v>M</v>
      </c>
      <c r="H4" s="4"/>
      <c r="I4" s="4" t="str">
        <f>IFERROR(__xludf.DUMMYFUNCTION("""COMPUTED_VALUE"""),"P")</f>
        <v>P</v>
      </c>
      <c r="J4" s="4"/>
      <c r="K4" s="4" t="str">
        <f>IFERROR(__xludf.DUMMYFUNCTION("""COMPUTED_VALUE"""),"P")</f>
        <v>P</v>
      </c>
      <c r="L4" s="4" t="str">
        <f>IFERROR(__xludf.DUMMYFUNCTION("""COMPUTED_VALUE"""),"P")</f>
        <v>P</v>
      </c>
      <c r="M4" s="4" t="str">
        <f>IFERROR(__xludf.DUMMYFUNCTION("""COMPUTED_VALUE"""),"P")</f>
        <v>P</v>
      </c>
      <c r="N4" s="4" t="str">
        <f>IFERROR(__xludf.DUMMYFUNCTION("""COMPUTED_VALUE"""),"P")</f>
        <v>P</v>
      </c>
      <c r="O4" s="4" t="str">
        <f>IFERROR(__xludf.DUMMYFUNCTION("""COMPUTED_VALUE"""),"P")</f>
        <v>P</v>
      </c>
      <c r="P4" s="4" t="str">
        <f>IFERROR(__xludf.DUMMYFUNCTION("""COMPUTED_VALUE"""),"P")</f>
        <v>P</v>
      </c>
      <c r="Q4" s="4" t="str">
        <f>IFERROR(__xludf.DUMMYFUNCTION("""COMPUTED_VALUE"""),"P")</f>
        <v>P</v>
      </c>
      <c r="R4" s="4">
        <f>IFERROR(__xludf.DUMMYFUNCTION("""COMPUTED_VALUE"""),10.0)</f>
        <v>10</v>
      </c>
      <c r="S4" s="4">
        <f>IFERROR(__xludf.DUMMYFUNCTION("""COMPUTED_VALUE"""),10.0)</f>
        <v>10</v>
      </c>
      <c r="T4" s="4">
        <f>IFERROR(__xludf.DUMMYFUNCTION("""COMPUTED_VALUE"""),7.0)</f>
        <v>7</v>
      </c>
      <c r="U4" s="4"/>
      <c r="V4" s="4"/>
      <c r="W4" s="4"/>
      <c r="X4" s="4"/>
      <c r="Y4" s="4"/>
      <c r="Z4" s="4"/>
    </row>
    <row r="5">
      <c r="A5" s="4" t="str">
        <f>IFERROR(__xludf.DUMMYFUNCTION("""COMPUTED_VALUE"""),"Mars")</f>
        <v>Mars</v>
      </c>
      <c r="B5" s="4" t="str">
        <f>IFERROR(__xludf.DUMMYFUNCTION("""COMPUTED_VALUE"""),"Albert Smith")</f>
        <v>Albert Smith</v>
      </c>
      <c r="C5" s="4" t="str">
        <f>IFERROR(__xludf.DUMMYFUNCTION("""COMPUTED_VALUE"""),"L-65403")</f>
        <v>L-65403</v>
      </c>
      <c r="D5" s="4" t="str">
        <f>IFERROR(__xludf.DUMMYFUNCTION("""COMPUTED_VALUE"""),"Ceillier")</f>
        <v>Ceillier</v>
      </c>
      <c r="E5" s="4" t="str">
        <f>IFERROR(__xludf.DUMMYFUNCTION("""COMPUTED_VALUE"""),"Belva")</f>
        <v>Belva</v>
      </c>
      <c r="F5" s="4" t="str">
        <f>IFERROR(__xludf.DUMMYFUNCTION("""COMPUTED_VALUE"""),"bceilliero@ow.ly")</f>
        <v>bceilliero@ow.ly</v>
      </c>
      <c r="G5" s="4" t="str">
        <f>IFERROR(__xludf.DUMMYFUNCTION("""COMPUTED_VALUE"""),"F")</f>
        <v>F</v>
      </c>
      <c r="H5" s="4" t="str">
        <f>IFERROR(__xludf.DUMMYFUNCTION("""COMPUTED_VALUE"""),"P")</f>
        <v>P</v>
      </c>
      <c r="I5" s="4" t="str">
        <f>IFERROR(__xludf.DUMMYFUNCTION("""COMPUTED_VALUE"""),"P")</f>
        <v>P</v>
      </c>
      <c r="J5" s="4" t="str">
        <f>IFERROR(__xludf.DUMMYFUNCTION("""COMPUTED_VALUE"""),"P")</f>
        <v>P</v>
      </c>
      <c r="K5" s="4" t="str">
        <f>IFERROR(__xludf.DUMMYFUNCTION("""COMPUTED_VALUE"""),"P")</f>
        <v>P</v>
      </c>
      <c r="L5" s="4" t="str">
        <f>IFERROR(__xludf.DUMMYFUNCTION("""COMPUTED_VALUE"""),"P")</f>
        <v>P</v>
      </c>
      <c r="M5" s="4" t="str">
        <f>IFERROR(__xludf.DUMMYFUNCTION("""COMPUTED_VALUE"""),"P")</f>
        <v>P</v>
      </c>
      <c r="N5" s="4" t="str">
        <f>IFERROR(__xludf.DUMMYFUNCTION("""COMPUTED_VALUE"""),"P")</f>
        <v>P</v>
      </c>
      <c r="O5" s="4" t="str">
        <f>IFERROR(__xludf.DUMMYFUNCTION("""COMPUTED_VALUE"""),"P")</f>
        <v>P</v>
      </c>
      <c r="P5" s="4" t="str">
        <f>IFERROR(__xludf.DUMMYFUNCTION("""COMPUTED_VALUE"""),"P")</f>
        <v>P</v>
      </c>
      <c r="Q5" s="4" t="str">
        <f>IFERROR(__xludf.DUMMYFUNCTION("""COMPUTED_VALUE"""),"P")</f>
        <v>P</v>
      </c>
      <c r="R5" s="4">
        <f>IFERROR(__xludf.DUMMYFUNCTION("""COMPUTED_VALUE"""),6.0)</f>
        <v>6</v>
      </c>
      <c r="S5" s="4">
        <f>IFERROR(__xludf.DUMMYFUNCTION("""COMPUTED_VALUE"""),9.0)</f>
        <v>9</v>
      </c>
      <c r="T5" s="4">
        <f>IFERROR(__xludf.DUMMYFUNCTION("""COMPUTED_VALUE"""),9.0)</f>
        <v>9</v>
      </c>
      <c r="U5" s="4"/>
      <c r="V5" s="4"/>
      <c r="W5" s="4"/>
      <c r="X5" s="4"/>
      <c r="Y5" s="4"/>
      <c r="Z5" s="4"/>
    </row>
    <row r="6">
      <c r="A6" s="4" t="str">
        <f>IFERROR(__xludf.DUMMYFUNCTION("""COMPUTED_VALUE"""),"Mercury")</f>
        <v>Mercury</v>
      </c>
      <c r="B6" s="4" t="str">
        <f>IFERROR(__xludf.DUMMYFUNCTION("""COMPUTED_VALUE"""),"Daniel Porth")</f>
        <v>Daniel Porth</v>
      </c>
      <c r="C6" s="4" t="str">
        <f>IFERROR(__xludf.DUMMYFUNCTION("""COMPUTED_VALUE"""),"L-65502")</f>
        <v>L-65502</v>
      </c>
      <c r="D6" s="4" t="str">
        <f>IFERROR(__xludf.DUMMYFUNCTION("""COMPUTED_VALUE"""),"Cleft")</f>
        <v>Cleft</v>
      </c>
      <c r="E6" s="4" t="str">
        <f>IFERROR(__xludf.DUMMYFUNCTION("""COMPUTED_VALUE"""),"Graham")</f>
        <v>Graham</v>
      </c>
      <c r="F6" s="4" t="str">
        <f>IFERROR(__xludf.DUMMYFUNCTION("""COMPUTED_VALUE"""),"gcleft1@bloomberg.com")</f>
        <v>gcleft1@bloomberg.com</v>
      </c>
      <c r="G6" s="4" t="str">
        <f>IFERROR(__xludf.DUMMYFUNCTION("""COMPUTED_VALUE"""),"M")</f>
        <v>M</v>
      </c>
      <c r="H6" s="4" t="str">
        <f>IFERROR(__xludf.DUMMYFUNCTION("""COMPUTED_VALUE"""),"P")</f>
        <v>P</v>
      </c>
      <c r="I6" s="4" t="str">
        <f>IFERROR(__xludf.DUMMYFUNCTION("""COMPUTED_VALUE"""),"P")</f>
        <v>P</v>
      </c>
      <c r="J6" s="4" t="str">
        <f>IFERROR(__xludf.DUMMYFUNCTION("""COMPUTED_VALUE"""),"P")</f>
        <v>P</v>
      </c>
      <c r="K6" s="4" t="str">
        <f>IFERROR(__xludf.DUMMYFUNCTION("""COMPUTED_VALUE"""),"P")</f>
        <v>P</v>
      </c>
      <c r="L6" s="4"/>
      <c r="M6" s="4" t="str">
        <f>IFERROR(__xludf.DUMMYFUNCTION("""COMPUTED_VALUE"""),"P")</f>
        <v>P</v>
      </c>
      <c r="N6" s="4" t="str">
        <f>IFERROR(__xludf.DUMMYFUNCTION("""COMPUTED_VALUE"""),"P")</f>
        <v>P</v>
      </c>
      <c r="O6" s="4" t="str">
        <f>IFERROR(__xludf.DUMMYFUNCTION("""COMPUTED_VALUE"""),"P")</f>
        <v>P</v>
      </c>
      <c r="P6" s="4" t="str">
        <f>IFERROR(__xludf.DUMMYFUNCTION("""COMPUTED_VALUE"""),"P")</f>
        <v>P</v>
      </c>
      <c r="Q6" s="4" t="str">
        <f>IFERROR(__xludf.DUMMYFUNCTION("""COMPUTED_VALUE"""),"P")</f>
        <v>P</v>
      </c>
      <c r="R6" s="4">
        <f>IFERROR(__xludf.DUMMYFUNCTION("""COMPUTED_VALUE"""),9.0)</f>
        <v>9</v>
      </c>
      <c r="S6" s="4">
        <f>IFERROR(__xludf.DUMMYFUNCTION("""COMPUTED_VALUE"""),9.0)</f>
        <v>9</v>
      </c>
      <c r="T6" s="4">
        <f>IFERROR(__xludf.DUMMYFUNCTION("""COMPUTED_VALUE"""),10.0)</f>
        <v>10</v>
      </c>
      <c r="U6" s="4"/>
      <c r="V6" s="4"/>
      <c r="W6" s="4"/>
      <c r="X6" s="4"/>
      <c r="Y6" s="4"/>
      <c r="Z6" s="4"/>
    </row>
    <row r="7">
      <c r="A7" s="4" t="str">
        <f>IFERROR(__xludf.DUMMYFUNCTION("""COMPUTED_VALUE"""),"Mars")</f>
        <v>Mars</v>
      </c>
      <c r="B7" s="4" t="str">
        <f>IFERROR(__xludf.DUMMYFUNCTION("""COMPUTED_VALUE"""),"Albert Smith")</f>
        <v>Albert Smith</v>
      </c>
      <c r="C7" s="4" t="str">
        <f>IFERROR(__xludf.DUMMYFUNCTION("""COMPUTED_VALUE"""),"L-65395")</f>
        <v>L-65395</v>
      </c>
      <c r="D7" s="4" t="str">
        <f>IFERROR(__xludf.DUMMYFUNCTION("""COMPUTED_VALUE"""),"Cockney")</f>
        <v>Cockney</v>
      </c>
      <c r="E7" s="4" t="str">
        <f>IFERROR(__xludf.DUMMYFUNCTION("""COMPUTED_VALUE"""),"Annmarie")</f>
        <v>Annmarie</v>
      </c>
      <c r="F7" s="4" t="str">
        <f>IFERROR(__xludf.DUMMYFUNCTION("""COMPUTED_VALUE"""),"acockneyg@nhs.uk")</f>
        <v>acockneyg@nhs.uk</v>
      </c>
      <c r="G7" s="4" t="str">
        <f>IFERROR(__xludf.DUMMYFUNCTION("""COMPUTED_VALUE"""),"F")</f>
        <v>F</v>
      </c>
      <c r="H7" s="4" t="str">
        <f>IFERROR(__xludf.DUMMYFUNCTION("""COMPUTED_VALUE"""),"P")</f>
        <v>P</v>
      </c>
      <c r="I7" s="4" t="str">
        <f>IFERROR(__xludf.DUMMYFUNCTION("""COMPUTED_VALUE"""),"P")</f>
        <v>P</v>
      </c>
      <c r="J7" s="4" t="str">
        <f>IFERROR(__xludf.DUMMYFUNCTION("""COMPUTED_VALUE"""),"P")</f>
        <v>P</v>
      </c>
      <c r="K7" s="4" t="str">
        <f>IFERROR(__xludf.DUMMYFUNCTION("""COMPUTED_VALUE"""),"P")</f>
        <v>P</v>
      </c>
      <c r="L7" s="4" t="str">
        <f>IFERROR(__xludf.DUMMYFUNCTION("""COMPUTED_VALUE"""),"P")</f>
        <v>P</v>
      </c>
      <c r="M7" s="4" t="str">
        <f>IFERROR(__xludf.DUMMYFUNCTION("""COMPUTED_VALUE"""),"P")</f>
        <v>P</v>
      </c>
      <c r="N7" s="4" t="str">
        <f>IFERROR(__xludf.DUMMYFUNCTION("""COMPUTED_VALUE"""),"P")</f>
        <v>P</v>
      </c>
      <c r="O7" s="4" t="str">
        <f>IFERROR(__xludf.DUMMYFUNCTION("""COMPUTED_VALUE"""),"P")</f>
        <v>P</v>
      </c>
      <c r="P7" s="4"/>
      <c r="Q7" s="4" t="str">
        <f>IFERROR(__xludf.DUMMYFUNCTION("""COMPUTED_VALUE"""),"P")</f>
        <v>P</v>
      </c>
      <c r="R7" s="4">
        <f>IFERROR(__xludf.DUMMYFUNCTION("""COMPUTED_VALUE"""),6.0)</f>
        <v>6</v>
      </c>
      <c r="S7" s="4">
        <f>IFERROR(__xludf.DUMMYFUNCTION("""COMPUTED_VALUE"""),7.0)</f>
        <v>7</v>
      </c>
      <c r="T7" s="4">
        <f>IFERROR(__xludf.DUMMYFUNCTION("""COMPUTED_VALUE"""),6.0)</f>
        <v>6</v>
      </c>
      <c r="U7" s="4"/>
      <c r="V7" s="4"/>
      <c r="W7" s="4"/>
      <c r="X7" s="4"/>
      <c r="Y7" s="4"/>
      <c r="Z7" s="4"/>
    </row>
    <row r="8">
      <c r="A8" s="4" t="str">
        <f>IFERROR(__xludf.DUMMYFUNCTION("""COMPUTED_VALUE"""),"Mercury")</f>
        <v>Mercury</v>
      </c>
      <c r="B8" s="4" t="str">
        <f>IFERROR(__xludf.DUMMYFUNCTION("""COMPUTED_VALUE"""),"Daniel Porth")</f>
        <v>Daniel Porth</v>
      </c>
      <c r="C8" s="4" t="str">
        <f>IFERROR(__xludf.DUMMYFUNCTION("""COMPUTED_VALUE"""),"L-65517")</f>
        <v>L-65517</v>
      </c>
      <c r="D8" s="4" t="str">
        <f>IFERROR(__xludf.DUMMYFUNCTION("""COMPUTED_VALUE"""),"Coldwell")</f>
        <v>Coldwell</v>
      </c>
      <c r="E8" s="4" t="str">
        <f>IFERROR(__xludf.DUMMYFUNCTION("""COMPUTED_VALUE"""),"Devlen")</f>
        <v>Devlen</v>
      </c>
      <c r="F8" s="4" t="str">
        <f>IFERROR(__xludf.DUMMYFUNCTION("""COMPUTED_VALUE"""),"dcoldwellg@dagondesign.com")</f>
        <v>dcoldwellg@dagondesign.com</v>
      </c>
      <c r="G8" s="4" t="str">
        <f>IFERROR(__xludf.DUMMYFUNCTION("""COMPUTED_VALUE"""),"M")</f>
        <v>M</v>
      </c>
      <c r="H8" s="4" t="str">
        <f>IFERROR(__xludf.DUMMYFUNCTION("""COMPUTED_VALUE"""),"P")</f>
        <v>P</v>
      </c>
      <c r="I8" s="4" t="str">
        <f>IFERROR(__xludf.DUMMYFUNCTION("""COMPUTED_VALUE"""),"P")</f>
        <v>P</v>
      </c>
      <c r="J8" s="4" t="str">
        <f>IFERROR(__xludf.DUMMYFUNCTION("""COMPUTED_VALUE"""),"P")</f>
        <v>P</v>
      </c>
      <c r="K8" s="4" t="str">
        <f>IFERROR(__xludf.DUMMYFUNCTION("""COMPUTED_VALUE"""),"P")</f>
        <v>P</v>
      </c>
      <c r="L8" s="4" t="str">
        <f>IFERROR(__xludf.DUMMYFUNCTION("""COMPUTED_VALUE"""),"P")</f>
        <v>P</v>
      </c>
      <c r="M8" s="4" t="str">
        <f>IFERROR(__xludf.DUMMYFUNCTION("""COMPUTED_VALUE"""),"P")</f>
        <v>P</v>
      </c>
      <c r="N8" s="4" t="str">
        <f>IFERROR(__xludf.DUMMYFUNCTION("""COMPUTED_VALUE"""),"P")</f>
        <v>P</v>
      </c>
      <c r="O8" s="4" t="str">
        <f>IFERROR(__xludf.DUMMYFUNCTION("""COMPUTED_VALUE"""),"P")</f>
        <v>P</v>
      </c>
      <c r="P8" s="4" t="str">
        <f>IFERROR(__xludf.DUMMYFUNCTION("""COMPUTED_VALUE"""),"P")</f>
        <v>P</v>
      </c>
      <c r="Q8" s="4" t="str">
        <f>IFERROR(__xludf.DUMMYFUNCTION("""COMPUTED_VALUE"""),"P")</f>
        <v>P</v>
      </c>
      <c r="R8" s="4">
        <f>IFERROR(__xludf.DUMMYFUNCTION("""COMPUTED_VALUE"""),6.0)</f>
        <v>6</v>
      </c>
      <c r="S8" s="4">
        <f>IFERROR(__xludf.DUMMYFUNCTION("""COMPUTED_VALUE"""),10.0)</f>
        <v>10</v>
      </c>
      <c r="T8" s="4">
        <f>IFERROR(__xludf.DUMMYFUNCTION("""COMPUTED_VALUE"""),8.0)</f>
        <v>8</v>
      </c>
      <c r="U8" s="4"/>
      <c r="V8" s="4"/>
      <c r="W8" s="4"/>
      <c r="X8" s="4"/>
      <c r="Y8" s="4"/>
      <c r="Z8" s="4"/>
    </row>
    <row r="9">
      <c r="A9" s="4" t="str">
        <f>IFERROR(__xludf.DUMMYFUNCTION("""COMPUTED_VALUE"""),"Mars")</f>
        <v>Mars</v>
      </c>
      <c r="B9" s="4" t="str">
        <f>IFERROR(__xludf.DUMMYFUNCTION("""COMPUTED_VALUE"""),"Albert Smith")</f>
        <v>Albert Smith</v>
      </c>
      <c r="C9" s="4" t="str">
        <f>IFERROR(__xludf.DUMMYFUNCTION("""COMPUTED_VALUE"""),"L-65404")</f>
        <v>L-65404</v>
      </c>
      <c r="D9" s="4" t="str">
        <f>IFERROR(__xludf.DUMMYFUNCTION("""COMPUTED_VALUE"""),"Cow")</f>
        <v>Cow</v>
      </c>
      <c r="E9" s="4" t="str">
        <f>IFERROR(__xludf.DUMMYFUNCTION("""COMPUTED_VALUE"""),"Bibbye")</f>
        <v>Bibbye</v>
      </c>
      <c r="F9" s="4" t="str">
        <f>IFERROR(__xludf.DUMMYFUNCTION("""COMPUTED_VALUE"""),"bcowp@yellowbook.com")</f>
        <v>bcowp@yellowbook.com</v>
      </c>
      <c r="G9" s="4" t="str">
        <f>IFERROR(__xludf.DUMMYFUNCTION("""COMPUTED_VALUE"""),"F")</f>
        <v>F</v>
      </c>
      <c r="H9" s="4" t="str">
        <f>IFERROR(__xludf.DUMMYFUNCTION("""COMPUTED_VALUE"""),"P")</f>
        <v>P</v>
      </c>
      <c r="I9" s="4" t="str">
        <f>IFERROR(__xludf.DUMMYFUNCTION("""COMPUTED_VALUE"""),"P")</f>
        <v>P</v>
      </c>
      <c r="J9" s="4" t="str">
        <f>IFERROR(__xludf.DUMMYFUNCTION("""COMPUTED_VALUE"""),"P")</f>
        <v>P</v>
      </c>
      <c r="K9" s="4" t="str">
        <f>IFERROR(__xludf.DUMMYFUNCTION("""COMPUTED_VALUE"""),"P")</f>
        <v>P</v>
      </c>
      <c r="L9" s="4" t="str">
        <f>IFERROR(__xludf.DUMMYFUNCTION("""COMPUTED_VALUE"""),"P")</f>
        <v>P</v>
      </c>
      <c r="M9" s="4" t="str">
        <f>IFERROR(__xludf.DUMMYFUNCTION("""COMPUTED_VALUE"""),"P")</f>
        <v>P</v>
      </c>
      <c r="N9" s="4" t="str">
        <f>IFERROR(__xludf.DUMMYFUNCTION("""COMPUTED_VALUE"""),"P")</f>
        <v>P</v>
      </c>
      <c r="O9" s="4" t="str">
        <f>IFERROR(__xludf.DUMMYFUNCTION("""COMPUTED_VALUE"""),"P")</f>
        <v>P</v>
      </c>
      <c r="P9" s="4" t="str">
        <f>IFERROR(__xludf.DUMMYFUNCTION("""COMPUTED_VALUE"""),"P")</f>
        <v>P</v>
      </c>
      <c r="Q9" s="4" t="str">
        <f>IFERROR(__xludf.DUMMYFUNCTION("""COMPUTED_VALUE"""),"P")</f>
        <v>P</v>
      </c>
      <c r="R9" s="4">
        <f>IFERROR(__xludf.DUMMYFUNCTION("""COMPUTED_VALUE"""),5.0)</f>
        <v>5</v>
      </c>
      <c r="S9" s="4">
        <f>IFERROR(__xludf.DUMMYFUNCTION("""COMPUTED_VALUE"""),9.0)</f>
        <v>9</v>
      </c>
      <c r="T9" s="4">
        <f>IFERROR(__xludf.DUMMYFUNCTION("""COMPUTED_VALUE"""),8.0)</f>
        <v>8</v>
      </c>
      <c r="U9" s="4"/>
      <c r="V9" s="4"/>
      <c r="W9" s="4"/>
      <c r="X9" s="4"/>
      <c r="Y9" s="4"/>
      <c r="Z9" s="4"/>
    </row>
    <row r="10">
      <c r="A10" s="4" t="str">
        <f>IFERROR(__xludf.DUMMYFUNCTION("""COMPUTED_VALUE"""),"Mercury")</f>
        <v>Mercury</v>
      </c>
      <c r="B10" s="4" t="str">
        <f>IFERROR(__xludf.DUMMYFUNCTION("""COMPUTED_VALUE"""),"Daniel Porth")</f>
        <v>Daniel Porth</v>
      </c>
      <c r="C10" s="4" t="str">
        <f>IFERROR(__xludf.DUMMYFUNCTION("""COMPUTED_VALUE"""),"L-65530")</f>
        <v>L-65530</v>
      </c>
      <c r="D10" s="4" t="str">
        <f>IFERROR(__xludf.DUMMYFUNCTION("""COMPUTED_VALUE"""),"Dury")</f>
        <v>Dury</v>
      </c>
      <c r="E10" s="4" t="str">
        <f>IFERROR(__xludf.DUMMYFUNCTION("""COMPUTED_VALUE"""),"Marinna")</f>
        <v>Marinna</v>
      </c>
      <c r="F10" s="4" t="str">
        <f>IFERROR(__xludf.DUMMYFUNCTION("""COMPUTED_VALUE"""),"mduryt@mit.edu")</f>
        <v>mduryt@mit.edu</v>
      </c>
      <c r="G10" s="4" t="str">
        <f>IFERROR(__xludf.DUMMYFUNCTION("""COMPUTED_VALUE"""),"F")</f>
        <v>F</v>
      </c>
      <c r="H10" s="4" t="str">
        <f>IFERROR(__xludf.DUMMYFUNCTION("""COMPUTED_VALUE"""),"P")</f>
        <v>P</v>
      </c>
      <c r="I10" s="4" t="str">
        <f>IFERROR(__xludf.DUMMYFUNCTION("""COMPUTED_VALUE"""),"P")</f>
        <v>P</v>
      </c>
      <c r="J10" s="4" t="str">
        <f>IFERROR(__xludf.DUMMYFUNCTION("""COMPUTED_VALUE"""),"P")</f>
        <v>P</v>
      </c>
      <c r="K10" s="4" t="str">
        <f>IFERROR(__xludf.DUMMYFUNCTION("""COMPUTED_VALUE"""),"P")</f>
        <v>P</v>
      </c>
      <c r="L10" s="4" t="str">
        <f>IFERROR(__xludf.DUMMYFUNCTION("""COMPUTED_VALUE"""),"P")</f>
        <v>P</v>
      </c>
      <c r="M10" s="4" t="str">
        <f>IFERROR(__xludf.DUMMYFUNCTION("""COMPUTED_VALUE"""),"P")</f>
        <v>P</v>
      </c>
      <c r="N10" s="4" t="str">
        <f>IFERROR(__xludf.DUMMYFUNCTION("""COMPUTED_VALUE"""),"P")</f>
        <v>P</v>
      </c>
      <c r="O10" s="4"/>
      <c r="P10" s="4" t="str">
        <f>IFERROR(__xludf.DUMMYFUNCTION("""COMPUTED_VALUE"""),"P")</f>
        <v>P</v>
      </c>
      <c r="Q10" s="4" t="str">
        <f>IFERROR(__xludf.DUMMYFUNCTION("""COMPUTED_VALUE"""),"P")</f>
        <v>P</v>
      </c>
      <c r="R10" s="4">
        <f>IFERROR(__xludf.DUMMYFUNCTION("""COMPUTED_VALUE"""),4.0)</f>
        <v>4</v>
      </c>
      <c r="S10" s="4">
        <f>IFERROR(__xludf.DUMMYFUNCTION("""COMPUTED_VALUE"""),10.0)</f>
        <v>10</v>
      </c>
      <c r="T10" s="4"/>
      <c r="U10" s="4"/>
      <c r="V10" s="4"/>
      <c r="W10" s="4"/>
      <c r="X10" s="4"/>
      <c r="Y10" s="4"/>
      <c r="Z10" s="4"/>
    </row>
    <row r="11">
      <c r="A11" s="4" t="str">
        <f>IFERROR(__xludf.DUMMYFUNCTION("""COMPUTED_VALUE"""),"Mars")</f>
        <v>Mars</v>
      </c>
      <c r="B11" s="4" t="str">
        <f>IFERROR(__xludf.DUMMYFUNCTION("""COMPUTED_VALUE"""),"Albert Smith")</f>
        <v>Albert Smith</v>
      </c>
      <c r="C11" s="4" t="str">
        <f>IFERROR(__xludf.DUMMYFUNCTION("""COMPUTED_VALUE"""),"L-65388")</f>
        <v>L-65388</v>
      </c>
      <c r="D11" s="4" t="str">
        <f>IFERROR(__xludf.DUMMYFUNCTION("""COMPUTED_VALUE"""),"Dyers")</f>
        <v>Dyers</v>
      </c>
      <c r="E11" s="4" t="str">
        <f>IFERROR(__xludf.DUMMYFUNCTION("""COMPUTED_VALUE"""),"Crissie")</f>
        <v>Crissie</v>
      </c>
      <c r="F11" s="4" t="str">
        <f>IFERROR(__xludf.DUMMYFUNCTION("""COMPUTED_VALUE"""),"cdyers9@narod.ru")</f>
        <v>cdyers9@narod.ru</v>
      </c>
      <c r="G11" s="4" t="str">
        <f>IFERROR(__xludf.DUMMYFUNCTION("""COMPUTED_VALUE"""),"F")</f>
        <v>F</v>
      </c>
      <c r="H11" s="4"/>
      <c r="I11" s="4" t="str">
        <f>IFERROR(__xludf.DUMMYFUNCTION("""COMPUTED_VALUE"""),"P")</f>
        <v>P</v>
      </c>
      <c r="J11" s="4" t="str">
        <f>IFERROR(__xludf.DUMMYFUNCTION("""COMPUTED_VALUE"""),"P")</f>
        <v>P</v>
      </c>
      <c r="K11" s="4"/>
      <c r="L11" s="4" t="str">
        <f>IFERROR(__xludf.DUMMYFUNCTION("""COMPUTED_VALUE"""),"P")</f>
        <v>P</v>
      </c>
      <c r="M11" s="4"/>
      <c r="N11" s="4" t="str">
        <f>IFERROR(__xludf.DUMMYFUNCTION("""COMPUTED_VALUE"""),"P")</f>
        <v>P</v>
      </c>
      <c r="O11" s="4" t="str">
        <f>IFERROR(__xludf.DUMMYFUNCTION("""COMPUTED_VALUE"""),"P")</f>
        <v>P</v>
      </c>
      <c r="P11" s="4" t="str">
        <f>IFERROR(__xludf.DUMMYFUNCTION("""COMPUTED_VALUE"""),"P")</f>
        <v>P</v>
      </c>
      <c r="Q11" s="4" t="str">
        <f>IFERROR(__xludf.DUMMYFUNCTION("""COMPUTED_VALUE"""),"P")</f>
        <v>P</v>
      </c>
      <c r="R11" s="4">
        <f>IFERROR(__xludf.DUMMYFUNCTION("""COMPUTED_VALUE"""),6.0)</f>
        <v>6</v>
      </c>
      <c r="S11" s="4">
        <f>IFERROR(__xludf.DUMMYFUNCTION("""COMPUTED_VALUE"""),6.0)</f>
        <v>6</v>
      </c>
      <c r="T11" s="4">
        <f>IFERROR(__xludf.DUMMYFUNCTION("""COMPUTED_VALUE"""),10.0)</f>
        <v>10</v>
      </c>
      <c r="U11" s="4"/>
      <c r="V11" s="4"/>
      <c r="W11" s="4"/>
      <c r="X11" s="4"/>
      <c r="Y11" s="4"/>
      <c r="Z11" s="4"/>
    </row>
    <row r="12">
      <c r="A12" s="4" t="str">
        <f>IFERROR(__xludf.DUMMYFUNCTION("""COMPUTED_VALUE"""),"Mercury")</f>
        <v>Mercury</v>
      </c>
      <c r="B12" s="4" t="str">
        <f>IFERROR(__xludf.DUMMYFUNCTION("""COMPUTED_VALUE"""),"Daniel Porth")</f>
        <v>Daniel Porth</v>
      </c>
      <c r="C12" s="4" t="str">
        <f>IFERROR(__xludf.DUMMYFUNCTION("""COMPUTED_VALUE"""),"L-65505")</f>
        <v>L-65505</v>
      </c>
      <c r="D12" s="4" t="str">
        <f>IFERROR(__xludf.DUMMYFUNCTION("""COMPUTED_VALUE"""),"Fellman")</f>
        <v>Fellman</v>
      </c>
      <c r="E12" s="4" t="str">
        <f>IFERROR(__xludf.DUMMYFUNCTION("""COMPUTED_VALUE"""),"Maurie")</f>
        <v>Maurie</v>
      </c>
      <c r="F12" s="4" t="str">
        <f>IFERROR(__xludf.DUMMYFUNCTION("""COMPUTED_VALUE"""),"mfellman4@tiny.cc")</f>
        <v>mfellman4@tiny.cc</v>
      </c>
      <c r="G12" s="4" t="str">
        <f>IFERROR(__xludf.DUMMYFUNCTION("""COMPUTED_VALUE"""),"M")</f>
        <v>M</v>
      </c>
      <c r="H12" s="4" t="str">
        <f>IFERROR(__xludf.DUMMYFUNCTION("""COMPUTED_VALUE"""),"P")</f>
        <v>P</v>
      </c>
      <c r="I12" s="4" t="str">
        <f>IFERROR(__xludf.DUMMYFUNCTION("""COMPUTED_VALUE"""),"P")</f>
        <v>P</v>
      </c>
      <c r="J12" s="4" t="str">
        <f>IFERROR(__xludf.DUMMYFUNCTION("""COMPUTED_VALUE"""),"P")</f>
        <v>P</v>
      </c>
      <c r="K12" s="4" t="str">
        <f>IFERROR(__xludf.DUMMYFUNCTION("""COMPUTED_VALUE"""),"P")</f>
        <v>P</v>
      </c>
      <c r="L12" s="4" t="str">
        <f>IFERROR(__xludf.DUMMYFUNCTION("""COMPUTED_VALUE"""),"P")</f>
        <v>P</v>
      </c>
      <c r="M12" s="4" t="str">
        <f>IFERROR(__xludf.DUMMYFUNCTION("""COMPUTED_VALUE"""),"P")</f>
        <v>P</v>
      </c>
      <c r="N12" s="4" t="str">
        <f>IFERROR(__xludf.DUMMYFUNCTION("""COMPUTED_VALUE"""),"P")</f>
        <v>P</v>
      </c>
      <c r="O12" s="4"/>
      <c r="P12" s="4" t="str">
        <f>IFERROR(__xludf.DUMMYFUNCTION("""COMPUTED_VALUE"""),"P")</f>
        <v>P</v>
      </c>
      <c r="Q12" s="4" t="str">
        <f>IFERROR(__xludf.DUMMYFUNCTION("""COMPUTED_VALUE"""),"P")</f>
        <v>P</v>
      </c>
      <c r="R12" s="4">
        <f>IFERROR(__xludf.DUMMYFUNCTION("""COMPUTED_VALUE"""),3.0)</f>
        <v>3</v>
      </c>
      <c r="S12" s="4">
        <f>IFERROR(__xludf.DUMMYFUNCTION("""COMPUTED_VALUE"""),5.0)</f>
        <v>5</v>
      </c>
      <c r="T12" s="4">
        <f>IFERROR(__xludf.DUMMYFUNCTION("""COMPUTED_VALUE"""),10.0)</f>
        <v>10</v>
      </c>
      <c r="U12" s="4"/>
      <c r="V12" s="4"/>
      <c r="W12" s="4"/>
      <c r="X12" s="4"/>
      <c r="Y12" s="4"/>
      <c r="Z12" s="4"/>
    </row>
    <row r="13">
      <c r="A13" s="4" t="str">
        <f>IFERROR(__xludf.DUMMYFUNCTION("""COMPUTED_VALUE"""),"Mercury")</f>
        <v>Mercury</v>
      </c>
      <c r="B13" s="4" t="str">
        <f>IFERROR(__xludf.DUMMYFUNCTION("""COMPUTED_VALUE"""),"Daniel Porth")</f>
        <v>Daniel Porth</v>
      </c>
      <c r="C13" s="4" t="str">
        <f>IFERROR(__xludf.DUMMYFUNCTION("""COMPUTED_VALUE"""),"L-65523")</f>
        <v>L-65523</v>
      </c>
      <c r="D13" s="4" t="str">
        <f>IFERROR(__xludf.DUMMYFUNCTION("""COMPUTED_VALUE"""),"Fern")</f>
        <v>Fern</v>
      </c>
      <c r="E13" s="4" t="str">
        <f>IFERROR(__xludf.DUMMYFUNCTION("""COMPUTED_VALUE"""),"Abigale")</f>
        <v>Abigale</v>
      </c>
      <c r="F13" s="4" t="str">
        <f>IFERROR(__xludf.DUMMYFUNCTION("""COMPUTED_VALUE"""),"afernm@newsvine.com")</f>
        <v>afernm@newsvine.com</v>
      </c>
      <c r="G13" s="4" t="str">
        <f>IFERROR(__xludf.DUMMYFUNCTION("""COMPUTED_VALUE"""),"F")</f>
        <v>F</v>
      </c>
      <c r="H13" s="4" t="str">
        <f>IFERROR(__xludf.DUMMYFUNCTION("""COMPUTED_VALUE"""),"P")</f>
        <v>P</v>
      </c>
      <c r="I13" s="4" t="str">
        <f>IFERROR(__xludf.DUMMYFUNCTION("""COMPUTED_VALUE"""),"P")</f>
        <v>P</v>
      </c>
      <c r="J13" s="4" t="str">
        <f>IFERROR(__xludf.DUMMYFUNCTION("""COMPUTED_VALUE"""),"P")</f>
        <v>P</v>
      </c>
      <c r="K13" s="4"/>
      <c r="L13" s="4" t="str">
        <f>IFERROR(__xludf.DUMMYFUNCTION("""COMPUTED_VALUE"""),"P")</f>
        <v>P</v>
      </c>
      <c r="M13" s="4" t="str">
        <f>IFERROR(__xludf.DUMMYFUNCTION("""COMPUTED_VALUE"""),"P")</f>
        <v>P</v>
      </c>
      <c r="N13" s="4"/>
      <c r="O13" s="4" t="str">
        <f>IFERROR(__xludf.DUMMYFUNCTION("""COMPUTED_VALUE"""),"P")</f>
        <v>P</v>
      </c>
      <c r="P13" s="4" t="str">
        <f>IFERROR(__xludf.DUMMYFUNCTION("""COMPUTED_VALUE"""),"P")</f>
        <v>P</v>
      </c>
      <c r="Q13" s="4" t="str">
        <f>IFERROR(__xludf.DUMMYFUNCTION("""COMPUTED_VALUE"""),"P")</f>
        <v>P</v>
      </c>
      <c r="R13" s="4">
        <f>IFERROR(__xludf.DUMMYFUNCTION("""COMPUTED_VALUE"""),8.0)</f>
        <v>8</v>
      </c>
      <c r="S13" s="4">
        <f>IFERROR(__xludf.DUMMYFUNCTION("""COMPUTED_VALUE"""),4.0)</f>
        <v>4</v>
      </c>
      <c r="T13" s="4">
        <f>IFERROR(__xludf.DUMMYFUNCTION("""COMPUTED_VALUE"""),7.0)</f>
        <v>7</v>
      </c>
      <c r="U13" s="4"/>
      <c r="V13" s="4"/>
      <c r="W13" s="4"/>
      <c r="X13" s="4"/>
      <c r="Y13" s="4"/>
      <c r="Z13" s="4"/>
    </row>
    <row r="14">
      <c r="A14" s="4" t="str">
        <f>IFERROR(__xludf.DUMMYFUNCTION("""COMPUTED_VALUE"""),"Mercury")</f>
        <v>Mercury</v>
      </c>
      <c r="B14" s="4" t="str">
        <f>IFERROR(__xludf.DUMMYFUNCTION("""COMPUTED_VALUE"""),"Daniel Porth")</f>
        <v>Daniel Porth</v>
      </c>
      <c r="C14" s="4" t="str">
        <f>IFERROR(__xludf.DUMMYFUNCTION("""COMPUTED_VALUE"""),"L-65511")</f>
        <v>L-65511</v>
      </c>
      <c r="D14" s="4" t="str">
        <f>IFERROR(__xludf.DUMMYFUNCTION("""COMPUTED_VALUE"""),"Fiander")</f>
        <v>Fiander</v>
      </c>
      <c r="E14" s="4" t="str">
        <f>IFERROR(__xludf.DUMMYFUNCTION("""COMPUTED_VALUE"""),"Rudd")</f>
        <v>Rudd</v>
      </c>
      <c r="F14" s="4" t="str">
        <f>IFERROR(__xludf.DUMMYFUNCTION("""COMPUTED_VALUE"""),"rfiandera@tmall.com")</f>
        <v>rfiandera@tmall.com</v>
      </c>
      <c r="G14" s="4" t="str">
        <f>IFERROR(__xludf.DUMMYFUNCTION("""COMPUTED_VALUE"""),"M")</f>
        <v>M</v>
      </c>
      <c r="H14" s="4" t="str">
        <f>IFERROR(__xludf.DUMMYFUNCTION("""COMPUTED_VALUE"""),"P")</f>
        <v>P</v>
      </c>
      <c r="I14" s="4" t="str">
        <f>IFERROR(__xludf.DUMMYFUNCTION("""COMPUTED_VALUE"""),"P")</f>
        <v>P</v>
      </c>
      <c r="J14" s="4" t="str">
        <f>IFERROR(__xludf.DUMMYFUNCTION("""COMPUTED_VALUE"""),"P")</f>
        <v>P</v>
      </c>
      <c r="K14" s="4" t="str">
        <f>IFERROR(__xludf.DUMMYFUNCTION("""COMPUTED_VALUE"""),"P")</f>
        <v>P</v>
      </c>
      <c r="L14" s="4" t="str">
        <f>IFERROR(__xludf.DUMMYFUNCTION("""COMPUTED_VALUE"""),"P")</f>
        <v>P</v>
      </c>
      <c r="M14" s="4" t="str">
        <f>IFERROR(__xludf.DUMMYFUNCTION("""COMPUTED_VALUE"""),"P")</f>
        <v>P</v>
      </c>
      <c r="N14" s="4" t="str">
        <f>IFERROR(__xludf.DUMMYFUNCTION("""COMPUTED_VALUE"""),"P")</f>
        <v>P</v>
      </c>
      <c r="O14" s="4" t="str">
        <f>IFERROR(__xludf.DUMMYFUNCTION("""COMPUTED_VALUE"""),"P")</f>
        <v>P</v>
      </c>
      <c r="P14" s="4" t="str">
        <f>IFERROR(__xludf.DUMMYFUNCTION("""COMPUTED_VALUE"""),"P")</f>
        <v>P</v>
      </c>
      <c r="Q14" s="4" t="str">
        <f>IFERROR(__xludf.DUMMYFUNCTION("""COMPUTED_VALUE"""),"P")</f>
        <v>P</v>
      </c>
      <c r="R14" s="4">
        <f>IFERROR(__xludf.DUMMYFUNCTION("""COMPUTED_VALUE"""),8.0)</f>
        <v>8</v>
      </c>
      <c r="S14" s="4">
        <f>IFERROR(__xludf.DUMMYFUNCTION("""COMPUTED_VALUE"""),7.0)</f>
        <v>7</v>
      </c>
      <c r="T14" s="4">
        <f>IFERROR(__xludf.DUMMYFUNCTION("""COMPUTED_VALUE"""),5.0)</f>
        <v>5</v>
      </c>
      <c r="U14" s="4"/>
      <c r="V14" s="4"/>
      <c r="W14" s="4"/>
      <c r="X14" s="4"/>
      <c r="Y14" s="4"/>
      <c r="Z14" s="4"/>
    </row>
    <row r="15">
      <c r="A15" s="4" t="str">
        <f>IFERROR(__xludf.DUMMYFUNCTION("""COMPUTED_VALUE"""),"Mars")</f>
        <v>Mars</v>
      </c>
      <c r="B15" s="4" t="str">
        <f>IFERROR(__xludf.DUMMYFUNCTION("""COMPUTED_VALUE"""),"Albert Smith")</f>
        <v>Albert Smith</v>
      </c>
      <c r="C15" s="4" t="str">
        <f>IFERROR(__xludf.DUMMYFUNCTION("""COMPUTED_VALUE"""),"L-65382")</f>
        <v>L-65382</v>
      </c>
      <c r="D15" s="4" t="str">
        <f>IFERROR(__xludf.DUMMYFUNCTION("""COMPUTED_VALUE"""),"Figura")</f>
        <v>Figura</v>
      </c>
      <c r="E15" s="4" t="str">
        <f>IFERROR(__xludf.DUMMYFUNCTION("""COMPUTED_VALUE"""),"Marlena")</f>
        <v>Marlena</v>
      </c>
      <c r="F15" s="4" t="str">
        <f>IFERROR(__xludf.DUMMYFUNCTION("""COMPUTED_VALUE"""),"mfigura3@feedburner.com")</f>
        <v>mfigura3@feedburner.com</v>
      </c>
      <c r="G15" s="4" t="str">
        <f>IFERROR(__xludf.DUMMYFUNCTION("""COMPUTED_VALUE"""),"F")</f>
        <v>F</v>
      </c>
      <c r="H15" s="4" t="str">
        <f>IFERROR(__xludf.DUMMYFUNCTION("""COMPUTED_VALUE"""),"P")</f>
        <v>P</v>
      </c>
      <c r="I15" s="4" t="str">
        <f>IFERROR(__xludf.DUMMYFUNCTION("""COMPUTED_VALUE"""),"P")</f>
        <v>P</v>
      </c>
      <c r="J15" s="4" t="str">
        <f>IFERROR(__xludf.DUMMYFUNCTION("""COMPUTED_VALUE"""),"P")</f>
        <v>P</v>
      </c>
      <c r="K15" s="4" t="str">
        <f>IFERROR(__xludf.DUMMYFUNCTION("""COMPUTED_VALUE"""),"P")</f>
        <v>P</v>
      </c>
      <c r="L15" s="4" t="str">
        <f>IFERROR(__xludf.DUMMYFUNCTION("""COMPUTED_VALUE"""),"P")</f>
        <v>P</v>
      </c>
      <c r="M15" s="4" t="str">
        <f>IFERROR(__xludf.DUMMYFUNCTION("""COMPUTED_VALUE"""),"P")</f>
        <v>P</v>
      </c>
      <c r="N15" s="4" t="str">
        <f>IFERROR(__xludf.DUMMYFUNCTION("""COMPUTED_VALUE"""),"P")</f>
        <v>P</v>
      </c>
      <c r="O15" s="4" t="str">
        <f>IFERROR(__xludf.DUMMYFUNCTION("""COMPUTED_VALUE"""),"P")</f>
        <v>P</v>
      </c>
      <c r="P15" s="4" t="str">
        <f>IFERROR(__xludf.DUMMYFUNCTION("""COMPUTED_VALUE"""),"P")</f>
        <v>P</v>
      </c>
      <c r="Q15" s="4" t="str">
        <f>IFERROR(__xludf.DUMMYFUNCTION("""COMPUTED_VALUE"""),"P")</f>
        <v>P</v>
      </c>
      <c r="R15" s="4">
        <f>IFERROR(__xludf.DUMMYFUNCTION("""COMPUTED_VALUE"""),9.0)</f>
        <v>9</v>
      </c>
      <c r="S15" s="4">
        <f>IFERROR(__xludf.DUMMYFUNCTION("""COMPUTED_VALUE"""),9.0)</f>
        <v>9</v>
      </c>
      <c r="T15" s="4">
        <f>IFERROR(__xludf.DUMMYFUNCTION("""COMPUTED_VALUE"""),6.0)</f>
        <v>6</v>
      </c>
      <c r="U15" s="4"/>
      <c r="V15" s="4"/>
      <c r="W15" s="4"/>
      <c r="X15" s="4"/>
      <c r="Y15" s="4"/>
      <c r="Z15" s="4"/>
    </row>
    <row r="16">
      <c r="A16" s="4" t="str">
        <f>IFERROR(__xludf.DUMMYFUNCTION("""COMPUTED_VALUE"""),"Mercury")</f>
        <v>Mercury</v>
      </c>
      <c r="B16" s="4" t="str">
        <f>IFERROR(__xludf.DUMMYFUNCTION("""COMPUTED_VALUE"""),"Daniel Porth")</f>
        <v>Daniel Porth</v>
      </c>
      <c r="C16" s="4" t="str">
        <f>IFERROR(__xludf.DUMMYFUNCTION("""COMPUTED_VALUE"""),"L-65503")</f>
        <v>L-65503</v>
      </c>
      <c r="D16" s="4" t="str">
        <f>IFERROR(__xludf.DUMMYFUNCTION("""COMPUTED_VALUE"""),"Fochs")</f>
        <v>Fochs</v>
      </c>
      <c r="E16" s="4" t="str">
        <f>IFERROR(__xludf.DUMMYFUNCTION("""COMPUTED_VALUE"""),"Hillier")</f>
        <v>Hillier</v>
      </c>
      <c r="F16" s="4" t="str">
        <f>IFERROR(__xludf.DUMMYFUNCTION("""COMPUTED_VALUE"""),"hfochs2@eventbrite.com")</f>
        <v>hfochs2@eventbrite.com</v>
      </c>
      <c r="G16" s="4" t="str">
        <f>IFERROR(__xludf.DUMMYFUNCTION("""COMPUTED_VALUE"""),"M")</f>
        <v>M</v>
      </c>
      <c r="H16" s="4" t="str">
        <f>IFERROR(__xludf.DUMMYFUNCTION("""COMPUTED_VALUE"""),"P")</f>
        <v>P</v>
      </c>
      <c r="I16" s="4" t="str">
        <f>IFERROR(__xludf.DUMMYFUNCTION("""COMPUTED_VALUE"""),"P")</f>
        <v>P</v>
      </c>
      <c r="J16" s="4" t="str">
        <f>IFERROR(__xludf.DUMMYFUNCTION("""COMPUTED_VALUE"""),"P")</f>
        <v>P</v>
      </c>
      <c r="K16" s="4" t="str">
        <f>IFERROR(__xludf.DUMMYFUNCTION("""COMPUTED_VALUE"""),"P")</f>
        <v>P</v>
      </c>
      <c r="L16" s="4" t="str">
        <f>IFERROR(__xludf.DUMMYFUNCTION("""COMPUTED_VALUE"""),"P")</f>
        <v>P</v>
      </c>
      <c r="M16" s="4" t="str">
        <f>IFERROR(__xludf.DUMMYFUNCTION("""COMPUTED_VALUE"""),"P")</f>
        <v>P</v>
      </c>
      <c r="N16" s="4" t="str">
        <f>IFERROR(__xludf.DUMMYFUNCTION("""COMPUTED_VALUE"""),"P")</f>
        <v>P</v>
      </c>
      <c r="O16" s="4" t="str">
        <f>IFERROR(__xludf.DUMMYFUNCTION("""COMPUTED_VALUE"""),"P")</f>
        <v>P</v>
      </c>
      <c r="P16" s="4" t="str">
        <f>IFERROR(__xludf.DUMMYFUNCTION("""COMPUTED_VALUE"""),"P")</f>
        <v>P</v>
      </c>
      <c r="Q16" s="4"/>
      <c r="R16" s="4">
        <f>IFERROR(__xludf.DUMMYFUNCTION("""COMPUTED_VALUE"""),10.0)</f>
        <v>10</v>
      </c>
      <c r="S16" s="4">
        <f>IFERROR(__xludf.DUMMYFUNCTION("""COMPUTED_VALUE"""),10.0)</f>
        <v>10</v>
      </c>
      <c r="T16" s="4">
        <f>IFERROR(__xludf.DUMMYFUNCTION("""COMPUTED_VALUE"""),10.0)</f>
        <v>10</v>
      </c>
      <c r="U16" s="4"/>
      <c r="V16" s="4"/>
      <c r="W16" s="4"/>
      <c r="X16" s="4"/>
      <c r="Y16" s="4"/>
      <c r="Z16" s="4"/>
    </row>
    <row r="17">
      <c r="A17" s="4" t="str">
        <f>IFERROR(__xludf.DUMMYFUNCTION("""COMPUTED_VALUE"""),"Mars")</f>
        <v>Mars</v>
      </c>
      <c r="B17" s="4" t="str">
        <f>IFERROR(__xludf.DUMMYFUNCTION("""COMPUTED_VALUE"""),"Albert Smith")</f>
        <v>Albert Smith</v>
      </c>
      <c r="C17" s="4" t="str">
        <f>IFERROR(__xludf.DUMMYFUNCTION("""COMPUTED_VALUE"""),"L-65405")</f>
        <v>L-65405</v>
      </c>
      <c r="D17" s="4" t="str">
        <f>IFERROR(__xludf.DUMMYFUNCTION("""COMPUTED_VALUE"""),"Gadesby")</f>
        <v>Gadesby</v>
      </c>
      <c r="E17" s="4" t="str">
        <f>IFERROR(__xludf.DUMMYFUNCTION("""COMPUTED_VALUE"""),"Minta")</f>
        <v>Minta</v>
      </c>
      <c r="F17" s="4" t="str">
        <f>IFERROR(__xludf.DUMMYFUNCTION("""COMPUTED_VALUE"""),"mgadesbyq@woothemes.com")</f>
        <v>mgadesbyq@woothemes.com</v>
      </c>
      <c r="G17" s="4" t="str">
        <f>IFERROR(__xludf.DUMMYFUNCTION("""COMPUTED_VALUE"""),"F")</f>
        <v>F</v>
      </c>
      <c r="H17" s="4" t="str">
        <f>IFERROR(__xludf.DUMMYFUNCTION("""COMPUTED_VALUE"""),"P")</f>
        <v>P</v>
      </c>
      <c r="I17" s="4" t="str">
        <f>IFERROR(__xludf.DUMMYFUNCTION("""COMPUTED_VALUE"""),"P")</f>
        <v>P</v>
      </c>
      <c r="J17" s="4" t="str">
        <f>IFERROR(__xludf.DUMMYFUNCTION("""COMPUTED_VALUE"""),"P")</f>
        <v>P</v>
      </c>
      <c r="K17" s="4" t="str">
        <f>IFERROR(__xludf.DUMMYFUNCTION("""COMPUTED_VALUE"""),"P")</f>
        <v>P</v>
      </c>
      <c r="L17" s="4" t="str">
        <f>IFERROR(__xludf.DUMMYFUNCTION("""COMPUTED_VALUE"""),"P")</f>
        <v>P</v>
      </c>
      <c r="M17" s="4" t="str">
        <f>IFERROR(__xludf.DUMMYFUNCTION("""COMPUTED_VALUE"""),"P")</f>
        <v>P</v>
      </c>
      <c r="N17" s="4" t="str">
        <f>IFERROR(__xludf.DUMMYFUNCTION("""COMPUTED_VALUE"""),"P")</f>
        <v>P</v>
      </c>
      <c r="O17" s="4" t="str">
        <f>IFERROR(__xludf.DUMMYFUNCTION("""COMPUTED_VALUE"""),"P")</f>
        <v>P</v>
      </c>
      <c r="P17" s="4"/>
      <c r="Q17" s="4" t="str">
        <f>IFERROR(__xludf.DUMMYFUNCTION("""COMPUTED_VALUE"""),"P")</f>
        <v>P</v>
      </c>
      <c r="R17" s="4">
        <f>IFERROR(__xludf.DUMMYFUNCTION("""COMPUTED_VALUE"""),7.0)</f>
        <v>7</v>
      </c>
      <c r="S17" s="4">
        <f>IFERROR(__xludf.DUMMYFUNCTION("""COMPUTED_VALUE"""),9.0)</f>
        <v>9</v>
      </c>
      <c r="T17" s="4">
        <f>IFERROR(__xludf.DUMMYFUNCTION("""COMPUTED_VALUE"""),10.0)</f>
        <v>10</v>
      </c>
      <c r="U17" s="4"/>
      <c r="V17" s="4"/>
      <c r="W17" s="4"/>
      <c r="X17" s="4"/>
      <c r="Y17" s="4"/>
      <c r="Z17" s="4"/>
    </row>
    <row r="18">
      <c r="A18" s="4" t="str">
        <f>IFERROR(__xludf.DUMMYFUNCTION("""COMPUTED_VALUE"""),"Mars")</f>
        <v>Mars</v>
      </c>
      <c r="B18" s="4" t="str">
        <f>IFERROR(__xludf.DUMMYFUNCTION("""COMPUTED_VALUE"""),"Albert Smith")</f>
        <v>Albert Smith</v>
      </c>
      <c r="C18" s="4" t="str">
        <f>IFERROR(__xludf.DUMMYFUNCTION("""COMPUTED_VALUE"""),"L-65394")</f>
        <v>L-65394</v>
      </c>
      <c r="D18" s="4" t="str">
        <f>IFERROR(__xludf.DUMMYFUNCTION("""COMPUTED_VALUE"""),"Gatecliff")</f>
        <v>Gatecliff</v>
      </c>
      <c r="E18" s="4" t="str">
        <f>IFERROR(__xludf.DUMMYFUNCTION("""COMPUTED_VALUE"""),"Rianon")</f>
        <v>Rianon</v>
      </c>
      <c r="F18" s="4" t="str">
        <f>IFERROR(__xludf.DUMMYFUNCTION("""COMPUTED_VALUE"""),"rgateclifff@nytimes.com")</f>
        <v>rgateclifff@nytimes.com</v>
      </c>
      <c r="G18" s="4" t="str">
        <f>IFERROR(__xludf.DUMMYFUNCTION("""COMPUTED_VALUE"""),"F")</f>
        <v>F</v>
      </c>
      <c r="H18" s="4" t="str">
        <f>IFERROR(__xludf.DUMMYFUNCTION("""COMPUTED_VALUE"""),"P")</f>
        <v>P</v>
      </c>
      <c r="I18" s="4" t="str">
        <f>IFERROR(__xludf.DUMMYFUNCTION("""COMPUTED_VALUE"""),"P")</f>
        <v>P</v>
      </c>
      <c r="J18" s="4" t="str">
        <f>IFERROR(__xludf.DUMMYFUNCTION("""COMPUTED_VALUE"""),"P")</f>
        <v>P</v>
      </c>
      <c r="K18" s="4" t="str">
        <f>IFERROR(__xludf.DUMMYFUNCTION("""COMPUTED_VALUE"""),"P")</f>
        <v>P</v>
      </c>
      <c r="L18" s="4" t="str">
        <f>IFERROR(__xludf.DUMMYFUNCTION("""COMPUTED_VALUE"""),"P")</f>
        <v>P</v>
      </c>
      <c r="M18" s="4" t="str">
        <f>IFERROR(__xludf.DUMMYFUNCTION("""COMPUTED_VALUE"""),"P")</f>
        <v>P</v>
      </c>
      <c r="N18" s="4" t="str">
        <f>IFERROR(__xludf.DUMMYFUNCTION("""COMPUTED_VALUE"""),"P")</f>
        <v>P</v>
      </c>
      <c r="O18" s="4" t="str">
        <f>IFERROR(__xludf.DUMMYFUNCTION("""COMPUTED_VALUE"""),"P")</f>
        <v>P</v>
      </c>
      <c r="P18" s="4"/>
      <c r="Q18" s="4" t="str">
        <f>IFERROR(__xludf.DUMMYFUNCTION("""COMPUTED_VALUE"""),"P")</f>
        <v>P</v>
      </c>
      <c r="R18" s="4">
        <f>IFERROR(__xludf.DUMMYFUNCTION("""COMPUTED_VALUE"""),9.0)</f>
        <v>9</v>
      </c>
      <c r="S18" s="4">
        <f>IFERROR(__xludf.DUMMYFUNCTION("""COMPUTED_VALUE"""),9.0)</f>
        <v>9</v>
      </c>
      <c r="T18" s="4">
        <f>IFERROR(__xludf.DUMMYFUNCTION("""COMPUTED_VALUE"""),5.0)</f>
        <v>5</v>
      </c>
      <c r="U18" s="4"/>
      <c r="V18" s="4"/>
      <c r="W18" s="4"/>
      <c r="X18" s="4"/>
      <c r="Y18" s="4"/>
      <c r="Z18" s="4"/>
    </row>
    <row r="19">
      <c r="A19" s="4" t="str">
        <f>IFERROR(__xludf.DUMMYFUNCTION("""COMPUTED_VALUE"""),"Mercury")</f>
        <v>Mercury</v>
      </c>
      <c r="B19" s="4" t="str">
        <f>IFERROR(__xludf.DUMMYFUNCTION("""COMPUTED_VALUE"""),"Daniel Porth")</f>
        <v>Daniel Porth</v>
      </c>
      <c r="C19" s="4" t="str">
        <f>IFERROR(__xludf.DUMMYFUNCTION("""COMPUTED_VALUE"""),"L-65509")</f>
        <v>L-65509</v>
      </c>
      <c r="D19" s="4" t="str">
        <f>IFERROR(__xludf.DUMMYFUNCTION("""COMPUTED_VALUE"""),"Giraldo")</f>
        <v>Giraldo</v>
      </c>
      <c r="E19" s="4" t="str">
        <f>IFERROR(__xludf.DUMMYFUNCTION("""COMPUTED_VALUE"""),"Torrie")</f>
        <v>Torrie</v>
      </c>
      <c r="F19" s="4" t="str">
        <f>IFERROR(__xludf.DUMMYFUNCTION("""COMPUTED_VALUE"""),"tgiraldo8@51.la")</f>
        <v>tgiraldo8@51.la</v>
      </c>
      <c r="G19" s="4" t="str">
        <f>IFERROR(__xludf.DUMMYFUNCTION("""COMPUTED_VALUE"""),"F")</f>
        <v>F</v>
      </c>
      <c r="H19" s="4" t="str">
        <f>IFERROR(__xludf.DUMMYFUNCTION("""COMPUTED_VALUE"""),"P")</f>
        <v>P</v>
      </c>
      <c r="I19" s="4" t="str">
        <f>IFERROR(__xludf.DUMMYFUNCTION("""COMPUTED_VALUE"""),"P")</f>
        <v>P</v>
      </c>
      <c r="J19" s="4" t="str">
        <f>IFERROR(__xludf.DUMMYFUNCTION("""COMPUTED_VALUE"""),"P")</f>
        <v>P</v>
      </c>
      <c r="K19" s="4" t="str">
        <f>IFERROR(__xludf.DUMMYFUNCTION("""COMPUTED_VALUE"""),"P")</f>
        <v>P</v>
      </c>
      <c r="L19" s="4" t="str">
        <f>IFERROR(__xludf.DUMMYFUNCTION("""COMPUTED_VALUE"""),"P")</f>
        <v>P</v>
      </c>
      <c r="M19" s="4" t="str">
        <f>IFERROR(__xludf.DUMMYFUNCTION("""COMPUTED_VALUE"""),"P")</f>
        <v>P</v>
      </c>
      <c r="N19" s="4" t="str">
        <f>IFERROR(__xludf.DUMMYFUNCTION("""COMPUTED_VALUE"""),"P")</f>
        <v>P</v>
      </c>
      <c r="O19" s="4"/>
      <c r="P19" s="4" t="str">
        <f>IFERROR(__xludf.DUMMYFUNCTION("""COMPUTED_VALUE"""),"P")</f>
        <v>P</v>
      </c>
      <c r="Q19" s="4" t="str">
        <f>IFERROR(__xludf.DUMMYFUNCTION("""COMPUTED_VALUE"""),"P")</f>
        <v>P</v>
      </c>
      <c r="R19" s="4">
        <f>IFERROR(__xludf.DUMMYFUNCTION("""COMPUTED_VALUE"""),6.0)</f>
        <v>6</v>
      </c>
      <c r="S19" s="4">
        <f>IFERROR(__xludf.DUMMYFUNCTION("""COMPUTED_VALUE"""),8.0)</f>
        <v>8</v>
      </c>
      <c r="T19" s="4">
        <f>IFERROR(__xludf.DUMMYFUNCTION("""COMPUTED_VALUE"""),5.0)</f>
        <v>5</v>
      </c>
      <c r="U19" s="4"/>
      <c r="V19" s="4"/>
      <c r="W19" s="4"/>
      <c r="X19" s="4"/>
      <c r="Y19" s="4"/>
      <c r="Z19" s="4"/>
    </row>
    <row r="20">
      <c r="A20" s="4" t="str">
        <f>IFERROR(__xludf.DUMMYFUNCTION("""COMPUTED_VALUE"""),"Mercury")</f>
        <v>Mercury</v>
      </c>
      <c r="B20" s="4" t="str">
        <f>IFERROR(__xludf.DUMMYFUNCTION("""COMPUTED_VALUE"""),"Daniel Porth")</f>
        <v>Daniel Porth</v>
      </c>
      <c r="C20" s="4" t="str">
        <f>IFERROR(__xludf.DUMMYFUNCTION("""COMPUTED_VALUE"""),"L-65520")</f>
        <v>L-65520</v>
      </c>
      <c r="D20" s="4" t="str">
        <f>IFERROR(__xludf.DUMMYFUNCTION("""COMPUTED_VALUE"""),"Gribbon")</f>
        <v>Gribbon</v>
      </c>
      <c r="E20" s="4" t="str">
        <f>IFERROR(__xludf.DUMMYFUNCTION("""COMPUTED_VALUE"""),"Lynett")</f>
        <v>Lynett</v>
      </c>
      <c r="F20" s="4" t="str">
        <f>IFERROR(__xludf.DUMMYFUNCTION("""COMPUTED_VALUE"""),"lgribbonj@tuttocitta.it")</f>
        <v>lgribbonj@tuttocitta.it</v>
      </c>
      <c r="G20" s="4" t="str">
        <f>IFERROR(__xludf.DUMMYFUNCTION("""COMPUTED_VALUE"""),"F")</f>
        <v>F</v>
      </c>
      <c r="H20" s="4" t="str">
        <f>IFERROR(__xludf.DUMMYFUNCTION("""COMPUTED_VALUE"""),"P")</f>
        <v>P</v>
      </c>
      <c r="I20" s="4"/>
      <c r="J20" s="4" t="str">
        <f>IFERROR(__xludf.DUMMYFUNCTION("""COMPUTED_VALUE"""),"P")</f>
        <v>P</v>
      </c>
      <c r="K20" s="4" t="str">
        <f>IFERROR(__xludf.DUMMYFUNCTION("""COMPUTED_VALUE"""),"P")</f>
        <v>P</v>
      </c>
      <c r="L20" s="4" t="str">
        <f>IFERROR(__xludf.DUMMYFUNCTION("""COMPUTED_VALUE"""),"P")</f>
        <v>P</v>
      </c>
      <c r="M20" s="4" t="str">
        <f>IFERROR(__xludf.DUMMYFUNCTION("""COMPUTED_VALUE"""),"P")</f>
        <v>P</v>
      </c>
      <c r="N20" s="4" t="str">
        <f>IFERROR(__xludf.DUMMYFUNCTION("""COMPUTED_VALUE"""),"P")</f>
        <v>P</v>
      </c>
      <c r="O20" s="4" t="str">
        <f>IFERROR(__xludf.DUMMYFUNCTION("""COMPUTED_VALUE"""),"P")</f>
        <v>P</v>
      </c>
      <c r="P20" s="4" t="str">
        <f>IFERROR(__xludf.DUMMYFUNCTION("""COMPUTED_VALUE"""),"P")</f>
        <v>P</v>
      </c>
      <c r="Q20" s="4"/>
      <c r="R20" s="4">
        <f>IFERROR(__xludf.DUMMYFUNCTION("""COMPUTED_VALUE"""),9.0)</f>
        <v>9</v>
      </c>
      <c r="S20" s="4">
        <f>IFERROR(__xludf.DUMMYFUNCTION("""COMPUTED_VALUE"""),4.0)</f>
        <v>4</v>
      </c>
      <c r="T20" s="4">
        <f>IFERROR(__xludf.DUMMYFUNCTION("""COMPUTED_VALUE"""),9.0)</f>
        <v>9</v>
      </c>
      <c r="U20" s="4"/>
      <c r="V20" s="4"/>
      <c r="W20" s="4"/>
      <c r="X20" s="4"/>
      <c r="Y20" s="4"/>
      <c r="Z20" s="4"/>
    </row>
    <row r="21">
      <c r="A21" s="4" t="str">
        <f>IFERROR(__xludf.DUMMYFUNCTION("""COMPUTED_VALUE"""),"Mercury")</f>
        <v>Mercury</v>
      </c>
      <c r="B21" s="4" t="str">
        <f>IFERROR(__xludf.DUMMYFUNCTION("""COMPUTED_VALUE"""),"Daniel Porth")</f>
        <v>Daniel Porth</v>
      </c>
      <c r="C21" s="4" t="str">
        <f>IFERROR(__xludf.DUMMYFUNCTION("""COMPUTED_VALUE"""),"L-65510")</f>
        <v>L-65510</v>
      </c>
      <c r="D21" s="4" t="str">
        <f>IFERROR(__xludf.DUMMYFUNCTION("""COMPUTED_VALUE"""),"Harrisson")</f>
        <v>Harrisson</v>
      </c>
      <c r="E21" s="4" t="str">
        <f>IFERROR(__xludf.DUMMYFUNCTION("""COMPUTED_VALUE"""),"Dorisa")</f>
        <v>Dorisa</v>
      </c>
      <c r="F21" s="4" t="str">
        <f>IFERROR(__xludf.DUMMYFUNCTION("""COMPUTED_VALUE"""),"dharrisson9@yahoo.com")</f>
        <v>dharrisson9@yahoo.com</v>
      </c>
      <c r="G21" s="4" t="str">
        <f>IFERROR(__xludf.DUMMYFUNCTION("""COMPUTED_VALUE"""),"F")</f>
        <v>F</v>
      </c>
      <c r="H21" s="4" t="str">
        <f>IFERROR(__xludf.DUMMYFUNCTION("""COMPUTED_VALUE"""),"P")</f>
        <v>P</v>
      </c>
      <c r="I21" s="4" t="str">
        <f>IFERROR(__xludf.DUMMYFUNCTION("""COMPUTED_VALUE"""),"P")</f>
        <v>P</v>
      </c>
      <c r="J21" s="4" t="str">
        <f>IFERROR(__xludf.DUMMYFUNCTION("""COMPUTED_VALUE"""),"P")</f>
        <v>P</v>
      </c>
      <c r="K21" s="4"/>
      <c r="L21" s="4" t="str">
        <f>IFERROR(__xludf.DUMMYFUNCTION("""COMPUTED_VALUE"""),"P")</f>
        <v>P</v>
      </c>
      <c r="M21" s="4" t="str">
        <f>IFERROR(__xludf.DUMMYFUNCTION("""COMPUTED_VALUE"""),"P")</f>
        <v>P</v>
      </c>
      <c r="N21" s="4" t="str">
        <f>IFERROR(__xludf.DUMMYFUNCTION("""COMPUTED_VALUE"""),"P")</f>
        <v>P</v>
      </c>
      <c r="O21" s="4" t="str">
        <f>IFERROR(__xludf.DUMMYFUNCTION("""COMPUTED_VALUE"""),"P")</f>
        <v>P</v>
      </c>
      <c r="P21" s="4" t="str">
        <f>IFERROR(__xludf.DUMMYFUNCTION("""COMPUTED_VALUE"""),"P")</f>
        <v>P</v>
      </c>
      <c r="Q21" s="4" t="str">
        <f>IFERROR(__xludf.DUMMYFUNCTION("""COMPUTED_VALUE"""),"P")</f>
        <v>P</v>
      </c>
      <c r="R21" s="4">
        <f>IFERROR(__xludf.DUMMYFUNCTION("""COMPUTED_VALUE"""),7.0)</f>
        <v>7</v>
      </c>
      <c r="S21" s="4">
        <f>IFERROR(__xludf.DUMMYFUNCTION("""COMPUTED_VALUE"""),9.0)</f>
        <v>9</v>
      </c>
      <c r="T21" s="4">
        <f>IFERROR(__xludf.DUMMYFUNCTION("""COMPUTED_VALUE"""),6.0)</f>
        <v>6</v>
      </c>
      <c r="U21" s="4"/>
      <c r="V21" s="4"/>
      <c r="W21" s="4"/>
      <c r="X21" s="4"/>
      <c r="Y21" s="4"/>
      <c r="Z21" s="4"/>
    </row>
    <row r="22">
      <c r="A22" s="4" t="str">
        <f>IFERROR(__xludf.DUMMYFUNCTION("""COMPUTED_VALUE"""),"Mercury")</f>
        <v>Mercury</v>
      </c>
      <c r="B22" s="4" t="str">
        <f>IFERROR(__xludf.DUMMYFUNCTION("""COMPUTED_VALUE"""),"Daniel Porth")</f>
        <v>Daniel Porth</v>
      </c>
      <c r="C22" s="4" t="str">
        <f>IFERROR(__xludf.DUMMYFUNCTION("""COMPUTED_VALUE"""),"L-65507")</f>
        <v>L-65507</v>
      </c>
      <c r="D22" s="4" t="str">
        <f>IFERROR(__xludf.DUMMYFUNCTION("""COMPUTED_VALUE"""),"Hessenthaler")</f>
        <v>Hessenthaler</v>
      </c>
      <c r="E22" s="4" t="str">
        <f>IFERROR(__xludf.DUMMYFUNCTION("""COMPUTED_VALUE"""),"Darya")</f>
        <v>Darya</v>
      </c>
      <c r="F22" s="4" t="str">
        <f>IFERROR(__xludf.DUMMYFUNCTION("""COMPUTED_VALUE"""),"dhessenthaler6@baidu.com")</f>
        <v>dhessenthaler6@baidu.com</v>
      </c>
      <c r="G22" s="4" t="str">
        <f>IFERROR(__xludf.DUMMYFUNCTION("""COMPUTED_VALUE"""),"F")</f>
        <v>F</v>
      </c>
      <c r="H22" s="4" t="str">
        <f>IFERROR(__xludf.DUMMYFUNCTION("""COMPUTED_VALUE"""),"P")</f>
        <v>P</v>
      </c>
      <c r="I22" s="4" t="str">
        <f>IFERROR(__xludf.DUMMYFUNCTION("""COMPUTED_VALUE"""),"P")</f>
        <v>P</v>
      </c>
      <c r="J22" s="4" t="str">
        <f>IFERROR(__xludf.DUMMYFUNCTION("""COMPUTED_VALUE"""),"P")</f>
        <v>P</v>
      </c>
      <c r="K22" s="4"/>
      <c r="L22" s="4" t="str">
        <f>IFERROR(__xludf.DUMMYFUNCTION("""COMPUTED_VALUE"""),"P")</f>
        <v>P</v>
      </c>
      <c r="M22" s="4" t="str">
        <f>IFERROR(__xludf.DUMMYFUNCTION("""COMPUTED_VALUE"""),"P")</f>
        <v>P</v>
      </c>
      <c r="N22" s="4" t="str">
        <f>IFERROR(__xludf.DUMMYFUNCTION("""COMPUTED_VALUE"""),"P")</f>
        <v>P</v>
      </c>
      <c r="O22" s="4"/>
      <c r="P22" s="4"/>
      <c r="Q22" s="4" t="str">
        <f>IFERROR(__xludf.DUMMYFUNCTION("""COMPUTED_VALUE"""),"P")</f>
        <v>P</v>
      </c>
      <c r="R22" s="4">
        <f>IFERROR(__xludf.DUMMYFUNCTION("""COMPUTED_VALUE"""),7.0)</f>
        <v>7</v>
      </c>
      <c r="S22" s="4">
        <f>IFERROR(__xludf.DUMMYFUNCTION("""COMPUTED_VALUE"""),4.0)</f>
        <v>4</v>
      </c>
      <c r="T22" s="4">
        <f>IFERROR(__xludf.DUMMYFUNCTION("""COMPUTED_VALUE"""),10.0)</f>
        <v>10</v>
      </c>
      <c r="U22" s="4"/>
      <c r="V22" s="4"/>
      <c r="W22" s="4"/>
      <c r="X22" s="4"/>
      <c r="Y22" s="4"/>
      <c r="Z22" s="4"/>
    </row>
    <row r="23">
      <c r="A23" s="4" t="str">
        <f>IFERROR(__xludf.DUMMYFUNCTION("""COMPUTED_VALUE"""),"Mars")</f>
        <v>Mars</v>
      </c>
      <c r="B23" s="4" t="str">
        <f>IFERROR(__xludf.DUMMYFUNCTION("""COMPUTED_VALUE"""),"Albert Smith")</f>
        <v>Albert Smith</v>
      </c>
      <c r="C23" s="4" t="str">
        <f>IFERROR(__xludf.DUMMYFUNCTION("""COMPUTED_VALUE"""),"L-65386")</f>
        <v>L-65386</v>
      </c>
      <c r="D23" s="4" t="str">
        <f>IFERROR(__xludf.DUMMYFUNCTION("""COMPUTED_VALUE"""),"Hubber")</f>
        <v>Hubber</v>
      </c>
      <c r="E23" s="4" t="str">
        <f>IFERROR(__xludf.DUMMYFUNCTION("""COMPUTED_VALUE"""),"Darryl")</f>
        <v>Darryl</v>
      </c>
      <c r="F23" s="4" t="str">
        <f>IFERROR(__xludf.DUMMYFUNCTION("""COMPUTED_VALUE"""),"dhubber7@ibm.com")</f>
        <v>dhubber7@ibm.com</v>
      </c>
      <c r="G23" s="4" t="str">
        <f>IFERROR(__xludf.DUMMYFUNCTION("""COMPUTED_VALUE"""),"M")</f>
        <v>M</v>
      </c>
      <c r="H23" s="4" t="str">
        <f>IFERROR(__xludf.DUMMYFUNCTION("""COMPUTED_VALUE"""),"P")</f>
        <v>P</v>
      </c>
      <c r="I23" s="4" t="str">
        <f>IFERROR(__xludf.DUMMYFUNCTION("""COMPUTED_VALUE"""),"P")</f>
        <v>P</v>
      </c>
      <c r="J23" s="4" t="str">
        <f>IFERROR(__xludf.DUMMYFUNCTION("""COMPUTED_VALUE"""),"P")</f>
        <v>P</v>
      </c>
      <c r="K23" s="4" t="str">
        <f>IFERROR(__xludf.DUMMYFUNCTION("""COMPUTED_VALUE"""),"P")</f>
        <v>P</v>
      </c>
      <c r="L23" s="4" t="str">
        <f>IFERROR(__xludf.DUMMYFUNCTION("""COMPUTED_VALUE"""),"P")</f>
        <v>P</v>
      </c>
      <c r="M23" s="4"/>
      <c r="N23" s="4" t="str">
        <f>IFERROR(__xludf.DUMMYFUNCTION("""COMPUTED_VALUE"""),"P")</f>
        <v>P</v>
      </c>
      <c r="O23" s="4" t="str">
        <f>IFERROR(__xludf.DUMMYFUNCTION("""COMPUTED_VALUE"""),"P")</f>
        <v>P</v>
      </c>
      <c r="P23" s="4" t="str">
        <f>IFERROR(__xludf.DUMMYFUNCTION("""COMPUTED_VALUE"""),"P")</f>
        <v>P</v>
      </c>
      <c r="Q23" s="4"/>
      <c r="R23" s="4">
        <f>IFERROR(__xludf.DUMMYFUNCTION("""COMPUTED_VALUE"""),4.0)</f>
        <v>4</v>
      </c>
      <c r="S23" s="4">
        <f>IFERROR(__xludf.DUMMYFUNCTION("""COMPUTED_VALUE"""),6.0)</f>
        <v>6</v>
      </c>
      <c r="T23" s="4">
        <f>IFERROR(__xludf.DUMMYFUNCTION("""COMPUTED_VALUE"""),6.0)</f>
        <v>6</v>
      </c>
      <c r="U23" s="4"/>
      <c r="V23" s="4"/>
      <c r="W23" s="4"/>
      <c r="X23" s="4"/>
      <c r="Y23" s="4"/>
      <c r="Z23" s="4"/>
    </row>
    <row r="24">
      <c r="A24" s="4" t="str">
        <f>IFERROR(__xludf.DUMMYFUNCTION("""COMPUTED_VALUE"""),"Mars")</f>
        <v>Mars</v>
      </c>
      <c r="B24" s="4" t="str">
        <f>IFERROR(__xludf.DUMMYFUNCTION("""COMPUTED_VALUE"""),"Albert Smith")</f>
        <v>Albert Smith</v>
      </c>
      <c r="C24" s="4" t="str">
        <f>IFERROR(__xludf.DUMMYFUNCTION("""COMPUTED_VALUE"""),"L-65406")</f>
        <v>L-65406</v>
      </c>
      <c r="D24" s="4" t="str">
        <f>IFERROR(__xludf.DUMMYFUNCTION("""COMPUTED_VALUE"""),"Hurford")</f>
        <v>Hurford</v>
      </c>
      <c r="E24" s="4" t="str">
        <f>IFERROR(__xludf.DUMMYFUNCTION("""COMPUTED_VALUE"""),"Aeriela")</f>
        <v>Aeriela</v>
      </c>
      <c r="F24" s="4" t="str">
        <f>IFERROR(__xludf.DUMMYFUNCTION("""COMPUTED_VALUE"""),"ahurfordr@usa.gov")</f>
        <v>ahurfordr@usa.gov</v>
      </c>
      <c r="G24" s="4" t="str">
        <f>IFERROR(__xludf.DUMMYFUNCTION("""COMPUTED_VALUE"""),"F")</f>
        <v>F</v>
      </c>
      <c r="H24" s="4" t="str">
        <f>IFERROR(__xludf.DUMMYFUNCTION("""COMPUTED_VALUE"""),"P")</f>
        <v>P</v>
      </c>
      <c r="I24" s="4"/>
      <c r="J24" s="4" t="str">
        <f>IFERROR(__xludf.DUMMYFUNCTION("""COMPUTED_VALUE"""),"P")</f>
        <v>P</v>
      </c>
      <c r="K24" s="4" t="str">
        <f>IFERROR(__xludf.DUMMYFUNCTION("""COMPUTED_VALUE"""),"P")</f>
        <v>P</v>
      </c>
      <c r="L24" s="4"/>
      <c r="M24" s="4" t="str">
        <f>IFERROR(__xludf.DUMMYFUNCTION("""COMPUTED_VALUE"""),"P")</f>
        <v>P</v>
      </c>
      <c r="N24" s="4" t="str">
        <f>IFERROR(__xludf.DUMMYFUNCTION("""COMPUTED_VALUE"""),"P")</f>
        <v>P</v>
      </c>
      <c r="O24" s="4" t="str">
        <f>IFERROR(__xludf.DUMMYFUNCTION("""COMPUTED_VALUE"""),"P")</f>
        <v>P</v>
      </c>
      <c r="P24" s="4" t="str">
        <f>IFERROR(__xludf.DUMMYFUNCTION("""COMPUTED_VALUE"""),"P")</f>
        <v>P</v>
      </c>
      <c r="Q24" s="4" t="str">
        <f>IFERROR(__xludf.DUMMYFUNCTION("""COMPUTED_VALUE"""),"P")</f>
        <v>P</v>
      </c>
      <c r="R24" s="4">
        <f>IFERROR(__xludf.DUMMYFUNCTION("""COMPUTED_VALUE"""),8.0)</f>
        <v>8</v>
      </c>
      <c r="S24" s="4">
        <f>IFERROR(__xludf.DUMMYFUNCTION("""COMPUTED_VALUE"""),7.0)</f>
        <v>7</v>
      </c>
      <c r="T24" s="4">
        <f>IFERROR(__xludf.DUMMYFUNCTION("""COMPUTED_VALUE"""),7.0)</f>
        <v>7</v>
      </c>
      <c r="U24" s="4"/>
      <c r="V24" s="4"/>
      <c r="W24" s="4"/>
      <c r="X24" s="4"/>
      <c r="Y24" s="4"/>
      <c r="Z24" s="4"/>
    </row>
    <row r="25">
      <c r="A25" s="4" t="str">
        <f>IFERROR(__xludf.DUMMYFUNCTION("""COMPUTED_VALUE"""),"Mars")</f>
        <v>Mars</v>
      </c>
      <c r="B25" s="4" t="str">
        <f>IFERROR(__xludf.DUMMYFUNCTION("""COMPUTED_VALUE"""),"Albert Smith")</f>
        <v>Albert Smith</v>
      </c>
      <c r="C25" s="4" t="str">
        <f>IFERROR(__xludf.DUMMYFUNCTION("""COMPUTED_VALUE"""),"L-65399")</f>
        <v>L-65399</v>
      </c>
      <c r="D25" s="4" t="str">
        <f>IFERROR(__xludf.DUMMYFUNCTION("""COMPUTED_VALUE"""),"Hutton")</f>
        <v>Hutton</v>
      </c>
      <c r="E25" s="4" t="str">
        <f>IFERROR(__xludf.DUMMYFUNCTION("""COMPUTED_VALUE"""),"Maryann")</f>
        <v>Maryann</v>
      </c>
      <c r="F25" s="4" t="str">
        <f>IFERROR(__xludf.DUMMYFUNCTION("""COMPUTED_VALUE"""),"mhuttonk@unicef.org")</f>
        <v>mhuttonk@unicef.org</v>
      </c>
      <c r="G25" s="4" t="str">
        <f>IFERROR(__xludf.DUMMYFUNCTION("""COMPUTED_VALUE"""),"F")</f>
        <v>F</v>
      </c>
      <c r="H25" s="4" t="str">
        <f>IFERROR(__xludf.DUMMYFUNCTION("""COMPUTED_VALUE"""),"P")</f>
        <v>P</v>
      </c>
      <c r="I25" s="4"/>
      <c r="J25" s="4" t="str">
        <f>IFERROR(__xludf.DUMMYFUNCTION("""COMPUTED_VALUE"""),"P")</f>
        <v>P</v>
      </c>
      <c r="K25" s="4" t="str">
        <f>IFERROR(__xludf.DUMMYFUNCTION("""COMPUTED_VALUE"""),"P")</f>
        <v>P</v>
      </c>
      <c r="L25" s="4" t="str">
        <f>IFERROR(__xludf.DUMMYFUNCTION("""COMPUTED_VALUE"""),"P")</f>
        <v>P</v>
      </c>
      <c r="M25" s="4" t="str">
        <f>IFERROR(__xludf.DUMMYFUNCTION("""COMPUTED_VALUE"""),"P")</f>
        <v>P</v>
      </c>
      <c r="N25" s="4" t="str">
        <f>IFERROR(__xludf.DUMMYFUNCTION("""COMPUTED_VALUE"""),"P")</f>
        <v>P</v>
      </c>
      <c r="O25" s="4" t="str">
        <f>IFERROR(__xludf.DUMMYFUNCTION("""COMPUTED_VALUE"""),"P")</f>
        <v>P</v>
      </c>
      <c r="P25" s="4"/>
      <c r="Q25" s="4" t="str">
        <f>IFERROR(__xludf.DUMMYFUNCTION("""COMPUTED_VALUE"""),"P")</f>
        <v>P</v>
      </c>
      <c r="R25" s="4">
        <f>IFERROR(__xludf.DUMMYFUNCTION("""COMPUTED_VALUE"""),10.0)</f>
        <v>10</v>
      </c>
      <c r="S25" s="4">
        <f>IFERROR(__xludf.DUMMYFUNCTION("""COMPUTED_VALUE"""),7.0)</f>
        <v>7</v>
      </c>
      <c r="T25" s="4">
        <f>IFERROR(__xludf.DUMMYFUNCTION("""COMPUTED_VALUE"""),8.0)</f>
        <v>8</v>
      </c>
      <c r="U25" s="4"/>
      <c r="V25" s="4"/>
      <c r="W25" s="4"/>
      <c r="X25" s="4"/>
      <c r="Y25" s="4"/>
      <c r="Z25" s="4"/>
    </row>
    <row r="26">
      <c r="A26" s="4" t="str">
        <f>IFERROR(__xludf.DUMMYFUNCTION("""COMPUTED_VALUE"""),"Mars")</f>
        <v>Mars</v>
      </c>
      <c r="B26" s="4" t="str">
        <f>IFERROR(__xludf.DUMMYFUNCTION("""COMPUTED_VALUE"""),"Albert Smith")</f>
        <v>Albert Smith</v>
      </c>
      <c r="C26" s="4" t="str">
        <f>IFERROR(__xludf.DUMMYFUNCTION("""COMPUTED_VALUE"""),"L-65401")</f>
        <v>L-65401</v>
      </c>
      <c r="D26" s="4" t="str">
        <f>IFERROR(__xludf.DUMMYFUNCTION("""COMPUTED_VALUE"""),"Iannuzzi")</f>
        <v>Iannuzzi</v>
      </c>
      <c r="E26" s="4" t="str">
        <f>IFERROR(__xludf.DUMMYFUNCTION("""COMPUTED_VALUE"""),"Mada")</f>
        <v>Mada</v>
      </c>
      <c r="F26" s="4" t="str">
        <f>IFERROR(__xludf.DUMMYFUNCTION("""COMPUTED_VALUE"""),"miannuzzim@icq.com")</f>
        <v>miannuzzim@icq.com</v>
      </c>
      <c r="G26" s="4" t="str">
        <f>IFERROR(__xludf.DUMMYFUNCTION("""COMPUTED_VALUE"""),"F")</f>
        <v>F</v>
      </c>
      <c r="H26" s="4" t="str">
        <f>IFERROR(__xludf.DUMMYFUNCTION("""COMPUTED_VALUE"""),"P")</f>
        <v>P</v>
      </c>
      <c r="I26" s="4"/>
      <c r="J26" s="4" t="str">
        <f>IFERROR(__xludf.DUMMYFUNCTION("""COMPUTED_VALUE"""),"P")</f>
        <v>P</v>
      </c>
      <c r="K26" s="4" t="str">
        <f>IFERROR(__xludf.DUMMYFUNCTION("""COMPUTED_VALUE"""),"P")</f>
        <v>P</v>
      </c>
      <c r="L26" s="4" t="str">
        <f>IFERROR(__xludf.DUMMYFUNCTION("""COMPUTED_VALUE"""),"P")</f>
        <v>P</v>
      </c>
      <c r="M26" s="4" t="str">
        <f>IFERROR(__xludf.DUMMYFUNCTION("""COMPUTED_VALUE"""),"P")</f>
        <v>P</v>
      </c>
      <c r="N26" s="4"/>
      <c r="O26" s="4" t="str">
        <f>IFERROR(__xludf.DUMMYFUNCTION("""COMPUTED_VALUE"""),"P")</f>
        <v>P</v>
      </c>
      <c r="P26" s="4" t="str">
        <f>IFERROR(__xludf.DUMMYFUNCTION("""COMPUTED_VALUE"""),"P")</f>
        <v>P</v>
      </c>
      <c r="Q26" s="4" t="str">
        <f>IFERROR(__xludf.DUMMYFUNCTION("""COMPUTED_VALUE"""),"P")</f>
        <v>P</v>
      </c>
      <c r="R26" s="4">
        <f>IFERROR(__xludf.DUMMYFUNCTION("""COMPUTED_VALUE"""),6.0)</f>
        <v>6</v>
      </c>
      <c r="S26" s="4">
        <f>IFERROR(__xludf.DUMMYFUNCTION("""COMPUTED_VALUE"""),6.0)</f>
        <v>6</v>
      </c>
      <c r="T26" s="4">
        <f>IFERROR(__xludf.DUMMYFUNCTION("""COMPUTED_VALUE"""),4.0)</f>
        <v>4</v>
      </c>
      <c r="U26" s="4"/>
      <c r="V26" s="4"/>
      <c r="W26" s="4"/>
      <c r="X26" s="4"/>
      <c r="Y26" s="4"/>
      <c r="Z26" s="4"/>
    </row>
    <row r="27">
      <c r="A27" s="4" t="str">
        <f>IFERROR(__xludf.DUMMYFUNCTION("""COMPUTED_VALUE"""),"Mars")</f>
        <v>Mars</v>
      </c>
      <c r="B27" s="4" t="str">
        <f>IFERROR(__xludf.DUMMYFUNCTION("""COMPUTED_VALUE"""),"Albert Smith")</f>
        <v>Albert Smith</v>
      </c>
      <c r="C27" s="4" t="str">
        <f>IFERROR(__xludf.DUMMYFUNCTION("""COMPUTED_VALUE"""),"L-65389")</f>
        <v>L-65389</v>
      </c>
      <c r="D27" s="4" t="str">
        <f>IFERROR(__xludf.DUMMYFUNCTION("""COMPUTED_VALUE"""),"Inge")</f>
        <v>Inge</v>
      </c>
      <c r="E27" s="4" t="str">
        <f>IFERROR(__xludf.DUMMYFUNCTION("""COMPUTED_VALUE"""),"Kip")</f>
        <v>Kip</v>
      </c>
      <c r="F27" s="4" t="str">
        <f>IFERROR(__xludf.DUMMYFUNCTION("""COMPUTED_VALUE"""),"kingea@prlog.org")</f>
        <v>kingea@prlog.org</v>
      </c>
      <c r="G27" s="4" t="str">
        <f>IFERROR(__xludf.DUMMYFUNCTION("""COMPUTED_VALUE"""),"F")</f>
        <v>F</v>
      </c>
      <c r="H27" s="4" t="str">
        <f>IFERROR(__xludf.DUMMYFUNCTION("""COMPUTED_VALUE"""),"P")</f>
        <v>P</v>
      </c>
      <c r="I27" s="4" t="str">
        <f>IFERROR(__xludf.DUMMYFUNCTION("""COMPUTED_VALUE"""),"P")</f>
        <v>P</v>
      </c>
      <c r="J27" s="4"/>
      <c r="K27" s="4" t="str">
        <f>IFERROR(__xludf.DUMMYFUNCTION("""COMPUTED_VALUE"""),"P")</f>
        <v>P</v>
      </c>
      <c r="L27" s="4"/>
      <c r="M27" s="4" t="str">
        <f>IFERROR(__xludf.DUMMYFUNCTION("""COMPUTED_VALUE"""),"P")</f>
        <v>P</v>
      </c>
      <c r="N27" s="4" t="str">
        <f>IFERROR(__xludf.DUMMYFUNCTION("""COMPUTED_VALUE"""),"P")</f>
        <v>P</v>
      </c>
      <c r="O27" s="4" t="str">
        <f>IFERROR(__xludf.DUMMYFUNCTION("""COMPUTED_VALUE"""),"P")</f>
        <v>P</v>
      </c>
      <c r="P27" s="4" t="str">
        <f>IFERROR(__xludf.DUMMYFUNCTION("""COMPUTED_VALUE"""),"P")</f>
        <v>P</v>
      </c>
      <c r="Q27" s="4" t="str">
        <f>IFERROR(__xludf.DUMMYFUNCTION("""COMPUTED_VALUE"""),"P")</f>
        <v>P</v>
      </c>
      <c r="R27" s="4">
        <f>IFERROR(__xludf.DUMMYFUNCTION("""COMPUTED_VALUE"""),7.0)</f>
        <v>7</v>
      </c>
      <c r="S27" s="4">
        <f>IFERROR(__xludf.DUMMYFUNCTION("""COMPUTED_VALUE"""),4.0)</f>
        <v>4</v>
      </c>
      <c r="T27" s="4">
        <f>IFERROR(__xludf.DUMMYFUNCTION("""COMPUTED_VALUE"""),7.0)</f>
        <v>7</v>
      </c>
      <c r="U27" s="4"/>
      <c r="V27" s="4"/>
      <c r="W27" s="4"/>
      <c r="X27" s="4"/>
      <c r="Y27" s="4"/>
      <c r="Z27" s="4"/>
    </row>
    <row r="28">
      <c r="A28" s="4" t="str">
        <f>IFERROR(__xludf.DUMMYFUNCTION("""COMPUTED_VALUE"""),"Mars")</f>
        <v>Mars</v>
      </c>
      <c r="B28" s="4" t="str">
        <f>IFERROR(__xludf.DUMMYFUNCTION("""COMPUTED_VALUE"""),"Albert Smith")</f>
        <v>Albert Smith</v>
      </c>
      <c r="C28" s="4" t="str">
        <f>IFERROR(__xludf.DUMMYFUNCTION("""COMPUTED_VALUE"""),"L-65384")</f>
        <v>L-65384</v>
      </c>
      <c r="D28" s="4" t="str">
        <f>IFERROR(__xludf.DUMMYFUNCTION("""COMPUTED_VALUE"""),"Kerfut")</f>
        <v>Kerfut</v>
      </c>
      <c r="E28" s="4" t="str">
        <f>IFERROR(__xludf.DUMMYFUNCTION("""COMPUTED_VALUE"""),"Cortie")</f>
        <v>Cortie</v>
      </c>
      <c r="F28" s="4" t="str">
        <f>IFERROR(__xludf.DUMMYFUNCTION("""COMPUTED_VALUE"""),"ckerfut5@va.gov")</f>
        <v>ckerfut5@va.gov</v>
      </c>
      <c r="G28" s="4" t="str">
        <f>IFERROR(__xludf.DUMMYFUNCTION("""COMPUTED_VALUE"""),"M")</f>
        <v>M</v>
      </c>
      <c r="H28" s="4" t="str">
        <f>IFERROR(__xludf.DUMMYFUNCTION("""COMPUTED_VALUE"""),"P")</f>
        <v>P</v>
      </c>
      <c r="I28" s="4" t="str">
        <f>IFERROR(__xludf.DUMMYFUNCTION("""COMPUTED_VALUE"""),"P")</f>
        <v>P</v>
      </c>
      <c r="J28" s="4" t="str">
        <f>IFERROR(__xludf.DUMMYFUNCTION("""COMPUTED_VALUE"""),"P")</f>
        <v>P</v>
      </c>
      <c r="K28" s="4" t="str">
        <f>IFERROR(__xludf.DUMMYFUNCTION("""COMPUTED_VALUE"""),"P")</f>
        <v>P</v>
      </c>
      <c r="L28" s="4" t="str">
        <f>IFERROR(__xludf.DUMMYFUNCTION("""COMPUTED_VALUE"""),"P")</f>
        <v>P</v>
      </c>
      <c r="M28" s="4" t="str">
        <f>IFERROR(__xludf.DUMMYFUNCTION("""COMPUTED_VALUE"""),"P")</f>
        <v>P</v>
      </c>
      <c r="N28" s="4" t="str">
        <f>IFERROR(__xludf.DUMMYFUNCTION("""COMPUTED_VALUE"""),"P")</f>
        <v>P</v>
      </c>
      <c r="O28" s="4" t="str">
        <f>IFERROR(__xludf.DUMMYFUNCTION("""COMPUTED_VALUE"""),"P")</f>
        <v>P</v>
      </c>
      <c r="P28" s="4" t="str">
        <f>IFERROR(__xludf.DUMMYFUNCTION("""COMPUTED_VALUE"""),"P")</f>
        <v>P</v>
      </c>
      <c r="Q28" s="4" t="str">
        <f>IFERROR(__xludf.DUMMYFUNCTION("""COMPUTED_VALUE"""),"P")</f>
        <v>P</v>
      </c>
      <c r="R28" s="4">
        <f>IFERROR(__xludf.DUMMYFUNCTION("""COMPUTED_VALUE"""),4.0)</f>
        <v>4</v>
      </c>
      <c r="S28" s="4">
        <f>IFERROR(__xludf.DUMMYFUNCTION("""COMPUTED_VALUE"""),4.0)</f>
        <v>4</v>
      </c>
      <c r="T28" s="4">
        <f>IFERROR(__xludf.DUMMYFUNCTION("""COMPUTED_VALUE"""),9.0)</f>
        <v>9</v>
      </c>
      <c r="U28" s="4"/>
      <c r="V28" s="4"/>
      <c r="W28" s="4"/>
      <c r="X28" s="4"/>
      <c r="Y28" s="4"/>
      <c r="Z28" s="4"/>
    </row>
    <row r="29">
      <c r="A29" s="4" t="str">
        <f>IFERROR(__xludf.DUMMYFUNCTION("""COMPUTED_VALUE"""),"Mars")</f>
        <v>Mars</v>
      </c>
      <c r="B29" s="4" t="str">
        <f>IFERROR(__xludf.DUMMYFUNCTION("""COMPUTED_VALUE"""),"Albert Smith")</f>
        <v>Albert Smith</v>
      </c>
      <c r="C29" s="4" t="str">
        <f>IFERROR(__xludf.DUMMYFUNCTION("""COMPUTED_VALUE"""),"L-65402")</f>
        <v>L-65402</v>
      </c>
      <c r="D29" s="4" t="str">
        <f>IFERROR(__xludf.DUMMYFUNCTION("""COMPUTED_VALUE"""),"Kettlestringes")</f>
        <v>Kettlestringes</v>
      </c>
      <c r="E29" s="4" t="str">
        <f>IFERROR(__xludf.DUMMYFUNCTION("""COMPUTED_VALUE"""),"Rene")</f>
        <v>Rene</v>
      </c>
      <c r="F29" s="4" t="str">
        <f>IFERROR(__xludf.DUMMYFUNCTION("""COMPUTED_VALUE"""),"rkettlestringesn@nationalgeographic.com")</f>
        <v>rkettlestringesn@nationalgeographic.com</v>
      </c>
      <c r="G29" s="4" t="str">
        <f>IFERROR(__xludf.DUMMYFUNCTION("""COMPUTED_VALUE"""),"M")</f>
        <v>M</v>
      </c>
      <c r="H29" s="4" t="str">
        <f>IFERROR(__xludf.DUMMYFUNCTION("""COMPUTED_VALUE"""),"P")</f>
        <v>P</v>
      </c>
      <c r="I29" s="4" t="str">
        <f>IFERROR(__xludf.DUMMYFUNCTION("""COMPUTED_VALUE"""),"P")</f>
        <v>P</v>
      </c>
      <c r="J29" s="4" t="str">
        <f>IFERROR(__xludf.DUMMYFUNCTION("""COMPUTED_VALUE"""),"P")</f>
        <v>P</v>
      </c>
      <c r="K29" s="4" t="str">
        <f>IFERROR(__xludf.DUMMYFUNCTION("""COMPUTED_VALUE"""),"P")</f>
        <v>P</v>
      </c>
      <c r="L29" s="4" t="str">
        <f>IFERROR(__xludf.DUMMYFUNCTION("""COMPUTED_VALUE"""),"P")</f>
        <v>P</v>
      </c>
      <c r="M29" s="4" t="str">
        <f>IFERROR(__xludf.DUMMYFUNCTION("""COMPUTED_VALUE"""),"P")</f>
        <v>P</v>
      </c>
      <c r="N29" s="4" t="str">
        <f>IFERROR(__xludf.DUMMYFUNCTION("""COMPUTED_VALUE"""),"P")</f>
        <v>P</v>
      </c>
      <c r="O29" s="4"/>
      <c r="P29" s="4" t="str">
        <f>IFERROR(__xludf.DUMMYFUNCTION("""COMPUTED_VALUE"""),"P")</f>
        <v>P</v>
      </c>
      <c r="Q29" s="4" t="str">
        <f>IFERROR(__xludf.DUMMYFUNCTION("""COMPUTED_VALUE"""),"P")</f>
        <v>P</v>
      </c>
      <c r="R29" s="4">
        <f>IFERROR(__xludf.DUMMYFUNCTION("""COMPUTED_VALUE"""),10.0)</f>
        <v>10</v>
      </c>
      <c r="S29" s="4">
        <f>IFERROR(__xludf.DUMMYFUNCTION("""COMPUTED_VALUE"""),7.0)</f>
        <v>7</v>
      </c>
      <c r="T29" s="4">
        <f>IFERROR(__xludf.DUMMYFUNCTION("""COMPUTED_VALUE"""),8.0)</f>
        <v>8</v>
      </c>
      <c r="U29" s="4"/>
      <c r="V29" s="4"/>
      <c r="W29" s="4"/>
      <c r="X29" s="4"/>
      <c r="Y29" s="4"/>
      <c r="Z29" s="4"/>
    </row>
    <row r="30">
      <c r="A30" s="4" t="str">
        <f>IFERROR(__xludf.DUMMYFUNCTION("""COMPUTED_VALUE"""),"Mars")</f>
        <v>Mars</v>
      </c>
      <c r="B30" s="4" t="str">
        <f>IFERROR(__xludf.DUMMYFUNCTION("""COMPUTED_VALUE"""),"Albert Smith")</f>
        <v>Albert Smith</v>
      </c>
      <c r="C30" s="4" t="str">
        <f>IFERROR(__xludf.DUMMYFUNCTION("""COMPUTED_VALUE"""),"L-65393")</f>
        <v>L-65393</v>
      </c>
      <c r="D30" s="4" t="str">
        <f>IFERROR(__xludf.DUMMYFUNCTION("""COMPUTED_VALUE"""),"Killeley")</f>
        <v>Killeley</v>
      </c>
      <c r="E30" s="4" t="str">
        <f>IFERROR(__xludf.DUMMYFUNCTION("""COMPUTED_VALUE"""),"Tarah")</f>
        <v>Tarah</v>
      </c>
      <c r="F30" s="4" t="str">
        <f>IFERROR(__xludf.DUMMYFUNCTION("""COMPUTED_VALUE"""),"tkilleleye@goo.ne.jp")</f>
        <v>tkilleleye@goo.ne.jp</v>
      </c>
      <c r="G30" s="4" t="str">
        <f>IFERROR(__xludf.DUMMYFUNCTION("""COMPUTED_VALUE"""),"F")</f>
        <v>F</v>
      </c>
      <c r="H30" s="4" t="str">
        <f>IFERROR(__xludf.DUMMYFUNCTION("""COMPUTED_VALUE"""),"P")</f>
        <v>P</v>
      </c>
      <c r="I30" s="4" t="str">
        <f>IFERROR(__xludf.DUMMYFUNCTION("""COMPUTED_VALUE"""),"P")</f>
        <v>P</v>
      </c>
      <c r="J30" s="4"/>
      <c r="K30" s="4" t="str">
        <f>IFERROR(__xludf.DUMMYFUNCTION("""COMPUTED_VALUE"""),"P")</f>
        <v>P</v>
      </c>
      <c r="L30" s="4" t="str">
        <f>IFERROR(__xludf.DUMMYFUNCTION("""COMPUTED_VALUE"""),"P")</f>
        <v>P</v>
      </c>
      <c r="M30" s="4"/>
      <c r="N30" s="4" t="str">
        <f>IFERROR(__xludf.DUMMYFUNCTION("""COMPUTED_VALUE"""),"P")</f>
        <v>P</v>
      </c>
      <c r="O30" s="4" t="str">
        <f>IFERROR(__xludf.DUMMYFUNCTION("""COMPUTED_VALUE"""),"P")</f>
        <v>P</v>
      </c>
      <c r="P30" s="4" t="str">
        <f>IFERROR(__xludf.DUMMYFUNCTION("""COMPUTED_VALUE"""),"P")</f>
        <v>P</v>
      </c>
      <c r="Q30" s="4" t="str">
        <f>IFERROR(__xludf.DUMMYFUNCTION("""COMPUTED_VALUE"""),"P")</f>
        <v>P</v>
      </c>
      <c r="R30" s="4">
        <f>IFERROR(__xludf.DUMMYFUNCTION("""COMPUTED_VALUE"""),6.0)</f>
        <v>6</v>
      </c>
      <c r="S30" s="4">
        <f>IFERROR(__xludf.DUMMYFUNCTION("""COMPUTED_VALUE"""),10.0)</f>
        <v>10</v>
      </c>
      <c r="T30" s="4">
        <f>IFERROR(__xludf.DUMMYFUNCTION("""COMPUTED_VALUE"""),6.0)</f>
        <v>6</v>
      </c>
      <c r="U30" s="4"/>
      <c r="V30" s="4"/>
      <c r="W30" s="4"/>
      <c r="X30" s="4"/>
      <c r="Y30" s="4"/>
      <c r="Z30" s="4"/>
    </row>
    <row r="31">
      <c r="A31" s="4" t="str">
        <f>IFERROR(__xludf.DUMMYFUNCTION("""COMPUTED_VALUE"""),"Mercury")</f>
        <v>Mercury</v>
      </c>
      <c r="B31" s="4" t="str">
        <f>IFERROR(__xludf.DUMMYFUNCTION("""COMPUTED_VALUE"""),"Daniel Porth")</f>
        <v>Daniel Porth</v>
      </c>
      <c r="C31" s="4" t="str">
        <f>IFERROR(__xludf.DUMMYFUNCTION("""COMPUTED_VALUE"""),"L-65527")</f>
        <v>L-65527</v>
      </c>
      <c r="D31" s="4" t="str">
        <f>IFERROR(__xludf.DUMMYFUNCTION("""COMPUTED_VALUE"""),"Knapman")</f>
        <v>Knapman</v>
      </c>
      <c r="E31" s="4" t="str">
        <f>IFERROR(__xludf.DUMMYFUNCTION("""COMPUTED_VALUE"""),"Lurlene")</f>
        <v>Lurlene</v>
      </c>
      <c r="F31" s="4" t="str">
        <f>IFERROR(__xludf.DUMMYFUNCTION("""COMPUTED_VALUE"""),"lknapmanq@163.com")</f>
        <v>lknapmanq@163.com</v>
      </c>
      <c r="G31" s="4" t="str">
        <f>IFERROR(__xludf.DUMMYFUNCTION("""COMPUTED_VALUE"""),"F")</f>
        <v>F</v>
      </c>
      <c r="H31" s="4" t="str">
        <f>IFERROR(__xludf.DUMMYFUNCTION("""COMPUTED_VALUE"""),"P")</f>
        <v>P</v>
      </c>
      <c r="I31" s="4" t="str">
        <f>IFERROR(__xludf.DUMMYFUNCTION("""COMPUTED_VALUE"""),"P")</f>
        <v>P</v>
      </c>
      <c r="J31" s="4" t="str">
        <f>IFERROR(__xludf.DUMMYFUNCTION("""COMPUTED_VALUE"""),"P")</f>
        <v>P</v>
      </c>
      <c r="K31" s="4" t="str">
        <f>IFERROR(__xludf.DUMMYFUNCTION("""COMPUTED_VALUE"""),"P")</f>
        <v>P</v>
      </c>
      <c r="L31" s="4" t="str">
        <f>IFERROR(__xludf.DUMMYFUNCTION("""COMPUTED_VALUE"""),"P")</f>
        <v>P</v>
      </c>
      <c r="M31" s="4" t="str">
        <f>IFERROR(__xludf.DUMMYFUNCTION("""COMPUTED_VALUE"""),"P")</f>
        <v>P</v>
      </c>
      <c r="N31" s="4" t="str">
        <f>IFERROR(__xludf.DUMMYFUNCTION("""COMPUTED_VALUE"""),"P")</f>
        <v>P</v>
      </c>
      <c r="O31" s="4" t="str">
        <f>IFERROR(__xludf.DUMMYFUNCTION("""COMPUTED_VALUE"""),"P")</f>
        <v>P</v>
      </c>
      <c r="P31" s="4" t="str">
        <f>IFERROR(__xludf.DUMMYFUNCTION("""COMPUTED_VALUE"""),"P")</f>
        <v>P</v>
      </c>
      <c r="Q31" s="4" t="str">
        <f>IFERROR(__xludf.DUMMYFUNCTION("""COMPUTED_VALUE"""),"P")</f>
        <v>P</v>
      </c>
      <c r="R31" s="4">
        <f>IFERROR(__xludf.DUMMYFUNCTION("""COMPUTED_VALUE"""),8.0)</f>
        <v>8</v>
      </c>
      <c r="S31" s="4">
        <f>IFERROR(__xludf.DUMMYFUNCTION("""COMPUTED_VALUE"""),7.0)</f>
        <v>7</v>
      </c>
      <c r="T31" s="4">
        <f>IFERROR(__xludf.DUMMYFUNCTION("""COMPUTED_VALUE"""),4.0)</f>
        <v>4</v>
      </c>
      <c r="U31" s="4"/>
      <c r="V31" s="4"/>
      <c r="W31" s="4"/>
      <c r="X31" s="4"/>
      <c r="Y31" s="4"/>
      <c r="Z31" s="4"/>
    </row>
    <row r="32">
      <c r="A32" s="4" t="str">
        <f>IFERROR(__xludf.DUMMYFUNCTION("""COMPUTED_VALUE"""),"Mars")</f>
        <v>Mars</v>
      </c>
      <c r="B32" s="4" t="str">
        <f>IFERROR(__xludf.DUMMYFUNCTION("""COMPUTED_VALUE"""),"Albert Smith")</f>
        <v>Albert Smith</v>
      </c>
      <c r="C32" s="4" t="str">
        <f>IFERROR(__xludf.DUMMYFUNCTION("""COMPUTED_VALUE"""),"L-65385")</f>
        <v>L-65385</v>
      </c>
      <c r="D32" s="4" t="str">
        <f>IFERROR(__xludf.DUMMYFUNCTION("""COMPUTED_VALUE"""),"Le Grys")</f>
        <v>Le Grys</v>
      </c>
      <c r="E32" s="4" t="str">
        <f>IFERROR(__xludf.DUMMYFUNCTION("""COMPUTED_VALUE"""),"Konstantin")</f>
        <v>Konstantin</v>
      </c>
      <c r="F32" s="4" t="str">
        <f>IFERROR(__xludf.DUMMYFUNCTION("""COMPUTED_VALUE"""),"klegrys6@sfgate.com")</f>
        <v>klegrys6@sfgate.com</v>
      </c>
      <c r="G32" s="4" t="str">
        <f>IFERROR(__xludf.DUMMYFUNCTION("""COMPUTED_VALUE"""),"M")</f>
        <v>M</v>
      </c>
      <c r="H32" s="4"/>
      <c r="I32" s="4" t="str">
        <f>IFERROR(__xludf.DUMMYFUNCTION("""COMPUTED_VALUE"""),"P")</f>
        <v>P</v>
      </c>
      <c r="J32" s="4" t="str">
        <f>IFERROR(__xludf.DUMMYFUNCTION("""COMPUTED_VALUE"""),"P")</f>
        <v>P</v>
      </c>
      <c r="K32" s="4" t="str">
        <f>IFERROR(__xludf.DUMMYFUNCTION("""COMPUTED_VALUE"""),"P")</f>
        <v>P</v>
      </c>
      <c r="L32" s="4" t="str">
        <f>IFERROR(__xludf.DUMMYFUNCTION("""COMPUTED_VALUE"""),"P")</f>
        <v>P</v>
      </c>
      <c r="M32" s="4" t="str">
        <f>IFERROR(__xludf.DUMMYFUNCTION("""COMPUTED_VALUE"""),"P")</f>
        <v>P</v>
      </c>
      <c r="N32" s="4" t="str">
        <f>IFERROR(__xludf.DUMMYFUNCTION("""COMPUTED_VALUE"""),"P")</f>
        <v>P</v>
      </c>
      <c r="O32" s="4" t="str">
        <f>IFERROR(__xludf.DUMMYFUNCTION("""COMPUTED_VALUE"""),"P")</f>
        <v>P</v>
      </c>
      <c r="P32" s="4" t="str">
        <f>IFERROR(__xludf.DUMMYFUNCTION("""COMPUTED_VALUE"""),"P")</f>
        <v>P</v>
      </c>
      <c r="Q32" s="4" t="str">
        <f>IFERROR(__xludf.DUMMYFUNCTION("""COMPUTED_VALUE"""),"P")</f>
        <v>P</v>
      </c>
      <c r="R32" s="4">
        <f>IFERROR(__xludf.DUMMYFUNCTION("""COMPUTED_VALUE"""),6.0)</f>
        <v>6</v>
      </c>
      <c r="S32" s="4">
        <f>IFERROR(__xludf.DUMMYFUNCTION("""COMPUTED_VALUE"""),7.0)</f>
        <v>7</v>
      </c>
      <c r="T32" s="4">
        <f>IFERROR(__xludf.DUMMYFUNCTION("""COMPUTED_VALUE"""),4.0)</f>
        <v>4</v>
      </c>
      <c r="U32" s="4"/>
      <c r="V32" s="4"/>
      <c r="W32" s="4"/>
      <c r="X32" s="4"/>
      <c r="Y32" s="4"/>
      <c r="Z32" s="4"/>
    </row>
    <row r="33">
      <c r="A33" s="4" t="str">
        <f>IFERROR(__xludf.DUMMYFUNCTION("""COMPUTED_VALUE"""),"Mars")</f>
        <v>Mars</v>
      </c>
      <c r="B33" s="4" t="str">
        <f>IFERROR(__xludf.DUMMYFUNCTION("""COMPUTED_VALUE"""),"Albert Smith")</f>
        <v>Albert Smith</v>
      </c>
      <c r="C33" s="4" t="str">
        <f>IFERROR(__xludf.DUMMYFUNCTION("""COMPUTED_VALUE"""),"L-65400")</f>
        <v>L-65400</v>
      </c>
      <c r="D33" s="4" t="str">
        <f>IFERROR(__xludf.DUMMYFUNCTION("""COMPUTED_VALUE"""),"Lewington")</f>
        <v>Lewington</v>
      </c>
      <c r="E33" s="4" t="str">
        <f>IFERROR(__xludf.DUMMYFUNCTION("""COMPUTED_VALUE"""),"Nadiya")</f>
        <v>Nadiya</v>
      </c>
      <c r="F33" s="4" t="str">
        <f>IFERROR(__xludf.DUMMYFUNCTION("""COMPUTED_VALUE"""),"nlewingtonl@aol.com")</f>
        <v>nlewingtonl@aol.com</v>
      </c>
      <c r="G33" s="4" t="str">
        <f>IFERROR(__xludf.DUMMYFUNCTION("""COMPUTED_VALUE"""),"F")</f>
        <v>F</v>
      </c>
      <c r="H33" s="4" t="str">
        <f>IFERROR(__xludf.DUMMYFUNCTION("""COMPUTED_VALUE"""),"P")</f>
        <v>P</v>
      </c>
      <c r="I33" s="4" t="str">
        <f>IFERROR(__xludf.DUMMYFUNCTION("""COMPUTED_VALUE"""),"P")</f>
        <v>P</v>
      </c>
      <c r="J33" s="4" t="str">
        <f>IFERROR(__xludf.DUMMYFUNCTION("""COMPUTED_VALUE"""),"P")</f>
        <v>P</v>
      </c>
      <c r="K33" s="4" t="str">
        <f>IFERROR(__xludf.DUMMYFUNCTION("""COMPUTED_VALUE"""),"P")</f>
        <v>P</v>
      </c>
      <c r="L33" s="4" t="str">
        <f>IFERROR(__xludf.DUMMYFUNCTION("""COMPUTED_VALUE"""),"P")</f>
        <v>P</v>
      </c>
      <c r="M33" s="4" t="str">
        <f>IFERROR(__xludf.DUMMYFUNCTION("""COMPUTED_VALUE"""),"P")</f>
        <v>P</v>
      </c>
      <c r="N33" s="4" t="str">
        <f>IFERROR(__xludf.DUMMYFUNCTION("""COMPUTED_VALUE"""),"P")</f>
        <v>P</v>
      </c>
      <c r="O33" s="4" t="str">
        <f>IFERROR(__xludf.DUMMYFUNCTION("""COMPUTED_VALUE"""),"P")</f>
        <v>P</v>
      </c>
      <c r="P33" s="4"/>
      <c r="Q33" s="4" t="str">
        <f>IFERROR(__xludf.DUMMYFUNCTION("""COMPUTED_VALUE"""),"P")</f>
        <v>P</v>
      </c>
      <c r="R33" s="4">
        <f>IFERROR(__xludf.DUMMYFUNCTION("""COMPUTED_VALUE"""),10.0)</f>
        <v>10</v>
      </c>
      <c r="S33" s="4">
        <f>IFERROR(__xludf.DUMMYFUNCTION("""COMPUTED_VALUE"""),7.0)</f>
        <v>7</v>
      </c>
      <c r="T33" s="4">
        <f>IFERROR(__xludf.DUMMYFUNCTION("""COMPUTED_VALUE"""),7.0)</f>
        <v>7</v>
      </c>
      <c r="U33" s="4"/>
      <c r="V33" s="4"/>
      <c r="W33" s="4"/>
      <c r="X33" s="4"/>
      <c r="Y33" s="4"/>
      <c r="Z33" s="4"/>
    </row>
    <row r="34">
      <c r="A34" s="4" t="str">
        <f>IFERROR(__xludf.DUMMYFUNCTION("""COMPUTED_VALUE"""),"Mercury")</f>
        <v>Mercury</v>
      </c>
      <c r="B34" s="4" t="str">
        <f>IFERROR(__xludf.DUMMYFUNCTION("""COMPUTED_VALUE"""),"Daniel Porth")</f>
        <v>Daniel Porth</v>
      </c>
      <c r="C34" s="4" t="str">
        <f>IFERROR(__xludf.DUMMYFUNCTION("""COMPUTED_VALUE"""),"L-65521")</f>
        <v>L-65521</v>
      </c>
      <c r="D34" s="4" t="str">
        <f>IFERROR(__xludf.DUMMYFUNCTION("""COMPUTED_VALUE"""),"Lidster")</f>
        <v>Lidster</v>
      </c>
      <c r="E34" s="4" t="str">
        <f>IFERROR(__xludf.DUMMYFUNCTION("""COMPUTED_VALUE"""),"Darrin")</f>
        <v>Darrin</v>
      </c>
      <c r="F34" s="4" t="str">
        <f>IFERROR(__xludf.DUMMYFUNCTION("""COMPUTED_VALUE"""),"dlidsterk@studiopress.com")</f>
        <v>dlidsterk@studiopress.com</v>
      </c>
      <c r="G34" s="4" t="str">
        <f>IFERROR(__xludf.DUMMYFUNCTION("""COMPUTED_VALUE"""),"M")</f>
        <v>M</v>
      </c>
      <c r="H34" s="4" t="str">
        <f>IFERROR(__xludf.DUMMYFUNCTION("""COMPUTED_VALUE"""),"P")</f>
        <v>P</v>
      </c>
      <c r="I34" s="4" t="str">
        <f>IFERROR(__xludf.DUMMYFUNCTION("""COMPUTED_VALUE"""),"P")</f>
        <v>P</v>
      </c>
      <c r="J34" s="4" t="str">
        <f>IFERROR(__xludf.DUMMYFUNCTION("""COMPUTED_VALUE"""),"P")</f>
        <v>P</v>
      </c>
      <c r="K34" s="4" t="str">
        <f>IFERROR(__xludf.DUMMYFUNCTION("""COMPUTED_VALUE"""),"P")</f>
        <v>P</v>
      </c>
      <c r="L34" s="4" t="str">
        <f>IFERROR(__xludf.DUMMYFUNCTION("""COMPUTED_VALUE"""),"P")</f>
        <v>P</v>
      </c>
      <c r="M34" s="4"/>
      <c r="N34" s="4" t="str">
        <f>IFERROR(__xludf.DUMMYFUNCTION("""COMPUTED_VALUE"""),"P")</f>
        <v>P</v>
      </c>
      <c r="O34" s="4" t="str">
        <f>IFERROR(__xludf.DUMMYFUNCTION("""COMPUTED_VALUE"""),"P")</f>
        <v>P</v>
      </c>
      <c r="P34" s="4" t="str">
        <f>IFERROR(__xludf.DUMMYFUNCTION("""COMPUTED_VALUE"""),"P")</f>
        <v>P</v>
      </c>
      <c r="Q34" s="4" t="str">
        <f>IFERROR(__xludf.DUMMYFUNCTION("""COMPUTED_VALUE"""),"P")</f>
        <v>P</v>
      </c>
      <c r="R34" s="4">
        <f>IFERROR(__xludf.DUMMYFUNCTION("""COMPUTED_VALUE"""),5.0)</f>
        <v>5</v>
      </c>
      <c r="S34" s="4">
        <f>IFERROR(__xludf.DUMMYFUNCTION("""COMPUTED_VALUE"""),7.0)</f>
        <v>7</v>
      </c>
      <c r="T34" s="4">
        <f>IFERROR(__xludf.DUMMYFUNCTION("""COMPUTED_VALUE"""),7.0)</f>
        <v>7</v>
      </c>
      <c r="U34" s="4"/>
      <c r="V34" s="4"/>
      <c r="W34" s="4"/>
      <c r="X34" s="4"/>
      <c r="Y34" s="4"/>
      <c r="Z34" s="4"/>
    </row>
    <row r="35">
      <c r="A35" s="4" t="str">
        <f>IFERROR(__xludf.DUMMYFUNCTION("""COMPUTED_VALUE"""),"Mercury")</f>
        <v>Mercury</v>
      </c>
      <c r="B35" s="4" t="str">
        <f>IFERROR(__xludf.DUMMYFUNCTION("""COMPUTED_VALUE"""),"Daniel Porth")</f>
        <v>Daniel Porth</v>
      </c>
      <c r="C35" s="4" t="str">
        <f>IFERROR(__xludf.DUMMYFUNCTION("""COMPUTED_VALUE"""),"L-65514")</f>
        <v>L-65514</v>
      </c>
      <c r="D35" s="4" t="str">
        <f>IFERROR(__xludf.DUMMYFUNCTION("""COMPUTED_VALUE"""),"Machen")</f>
        <v>Machen</v>
      </c>
      <c r="E35" s="4" t="str">
        <f>IFERROR(__xludf.DUMMYFUNCTION("""COMPUTED_VALUE"""),"Ranna")</f>
        <v>Ranna</v>
      </c>
      <c r="F35" s="4" t="str">
        <f>IFERROR(__xludf.DUMMYFUNCTION("""COMPUTED_VALUE"""),"rmachend@timesonline.co.uk")</f>
        <v>rmachend@timesonline.co.uk</v>
      </c>
      <c r="G35" s="4" t="str">
        <f>IFERROR(__xludf.DUMMYFUNCTION("""COMPUTED_VALUE"""),"F")</f>
        <v>F</v>
      </c>
      <c r="H35" s="4" t="str">
        <f>IFERROR(__xludf.DUMMYFUNCTION("""COMPUTED_VALUE"""),"P")</f>
        <v>P</v>
      </c>
      <c r="I35" s="4" t="str">
        <f>IFERROR(__xludf.DUMMYFUNCTION("""COMPUTED_VALUE"""),"P")</f>
        <v>P</v>
      </c>
      <c r="J35" s="4" t="str">
        <f>IFERROR(__xludf.DUMMYFUNCTION("""COMPUTED_VALUE"""),"P")</f>
        <v>P</v>
      </c>
      <c r="K35" s="4" t="str">
        <f>IFERROR(__xludf.DUMMYFUNCTION("""COMPUTED_VALUE"""),"P")</f>
        <v>P</v>
      </c>
      <c r="L35" s="4" t="str">
        <f>IFERROR(__xludf.DUMMYFUNCTION("""COMPUTED_VALUE"""),"P")</f>
        <v>P</v>
      </c>
      <c r="M35" s="4" t="str">
        <f>IFERROR(__xludf.DUMMYFUNCTION("""COMPUTED_VALUE"""),"P")</f>
        <v>P</v>
      </c>
      <c r="N35" s="4" t="str">
        <f>IFERROR(__xludf.DUMMYFUNCTION("""COMPUTED_VALUE"""),"P")</f>
        <v>P</v>
      </c>
      <c r="O35" s="4" t="str">
        <f>IFERROR(__xludf.DUMMYFUNCTION("""COMPUTED_VALUE"""),"P")</f>
        <v>P</v>
      </c>
      <c r="P35" s="4" t="str">
        <f>IFERROR(__xludf.DUMMYFUNCTION("""COMPUTED_VALUE"""),"P")</f>
        <v>P</v>
      </c>
      <c r="Q35" s="4" t="str">
        <f>IFERROR(__xludf.DUMMYFUNCTION("""COMPUTED_VALUE"""),"P")</f>
        <v>P</v>
      </c>
      <c r="R35" s="4">
        <f>IFERROR(__xludf.DUMMYFUNCTION("""COMPUTED_VALUE"""),9.0)</f>
        <v>9</v>
      </c>
      <c r="S35" s="4">
        <f>IFERROR(__xludf.DUMMYFUNCTION("""COMPUTED_VALUE"""),6.0)</f>
        <v>6</v>
      </c>
      <c r="T35" s="4">
        <f>IFERROR(__xludf.DUMMYFUNCTION("""COMPUTED_VALUE"""),5.0)</f>
        <v>5</v>
      </c>
      <c r="U35" s="4"/>
      <c r="V35" s="4"/>
      <c r="W35" s="4"/>
      <c r="X35" s="4"/>
      <c r="Y35" s="4"/>
      <c r="Z35" s="4"/>
    </row>
    <row r="36">
      <c r="A36" s="4" t="str">
        <f>IFERROR(__xludf.DUMMYFUNCTION("""COMPUTED_VALUE"""),"Mercury")</f>
        <v>Mercury</v>
      </c>
      <c r="B36" s="4" t="str">
        <f>IFERROR(__xludf.DUMMYFUNCTION("""COMPUTED_VALUE"""),"Daniel Porth")</f>
        <v>Daniel Porth</v>
      </c>
      <c r="C36" s="4" t="str">
        <f>IFERROR(__xludf.DUMMYFUNCTION("""COMPUTED_VALUE"""),"L-65519")</f>
        <v>L-65519</v>
      </c>
      <c r="D36" s="4" t="str">
        <f>IFERROR(__xludf.DUMMYFUNCTION("""COMPUTED_VALUE"""),"McFaul")</f>
        <v>McFaul</v>
      </c>
      <c r="E36" s="4" t="str">
        <f>IFERROR(__xludf.DUMMYFUNCTION("""COMPUTED_VALUE"""),"Elyssa")</f>
        <v>Elyssa</v>
      </c>
      <c r="F36" s="4" t="str">
        <f>IFERROR(__xludf.DUMMYFUNCTION("""COMPUTED_VALUE"""),"emcfauli@adobe.com")</f>
        <v>emcfauli@adobe.com</v>
      </c>
      <c r="G36" s="4" t="str">
        <f>IFERROR(__xludf.DUMMYFUNCTION("""COMPUTED_VALUE"""),"F")</f>
        <v>F</v>
      </c>
      <c r="H36" s="4" t="str">
        <f>IFERROR(__xludf.DUMMYFUNCTION("""COMPUTED_VALUE"""),"P")</f>
        <v>P</v>
      </c>
      <c r="I36" s="4" t="str">
        <f>IFERROR(__xludf.DUMMYFUNCTION("""COMPUTED_VALUE"""),"P")</f>
        <v>P</v>
      </c>
      <c r="J36" s="4" t="str">
        <f>IFERROR(__xludf.DUMMYFUNCTION("""COMPUTED_VALUE"""),"P")</f>
        <v>P</v>
      </c>
      <c r="K36" s="4" t="str">
        <f>IFERROR(__xludf.DUMMYFUNCTION("""COMPUTED_VALUE"""),"P")</f>
        <v>P</v>
      </c>
      <c r="L36" s="4" t="str">
        <f>IFERROR(__xludf.DUMMYFUNCTION("""COMPUTED_VALUE"""),"P")</f>
        <v>P</v>
      </c>
      <c r="M36" s="4" t="str">
        <f>IFERROR(__xludf.DUMMYFUNCTION("""COMPUTED_VALUE"""),"P")</f>
        <v>P</v>
      </c>
      <c r="N36" s="4" t="str">
        <f>IFERROR(__xludf.DUMMYFUNCTION("""COMPUTED_VALUE"""),"P")</f>
        <v>P</v>
      </c>
      <c r="O36" s="4" t="str">
        <f>IFERROR(__xludf.DUMMYFUNCTION("""COMPUTED_VALUE"""),"P")</f>
        <v>P</v>
      </c>
      <c r="P36" s="4" t="str">
        <f>IFERROR(__xludf.DUMMYFUNCTION("""COMPUTED_VALUE"""),"P")</f>
        <v>P</v>
      </c>
      <c r="Q36" s="4" t="str">
        <f>IFERROR(__xludf.DUMMYFUNCTION("""COMPUTED_VALUE"""),"P")</f>
        <v>P</v>
      </c>
      <c r="R36" s="4">
        <f>IFERROR(__xludf.DUMMYFUNCTION("""COMPUTED_VALUE"""),10.0)</f>
        <v>10</v>
      </c>
      <c r="S36" s="4">
        <f>IFERROR(__xludf.DUMMYFUNCTION("""COMPUTED_VALUE"""),6.0)</f>
        <v>6</v>
      </c>
      <c r="T36" s="4">
        <f>IFERROR(__xludf.DUMMYFUNCTION("""COMPUTED_VALUE"""),9.0)</f>
        <v>9</v>
      </c>
      <c r="U36" s="4"/>
      <c r="V36" s="4"/>
      <c r="W36" s="4"/>
      <c r="X36" s="4"/>
      <c r="Y36" s="4"/>
      <c r="Z36" s="4"/>
    </row>
    <row r="37">
      <c r="A37" s="4" t="str">
        <f>IFERROR(__xludf.DUMMYFUNCTION("""COMPUTED_VALUE"""),"Mars")</f>
        <v>Mars</v>
      </c>
      <c r="B37" s="4" t="str">
        <f>IFERROR(__xludf.DUMMYFUNCTION("""COMPUTED_VALUE"""),"Albert Smith")</f>
        <v>Albert Smith</v>
      </c>
      <c r="C37" s="4" t="str">
        <f>IFERROR(__xludf.DUMMYFUNCTION("""COMPUTED_VALUE"""),"L-65397")</f>
        <v>L-65397</v>
      </c>
      <c r="D37" s="4" t="str">
        <f>IFERROR(__xludf.DUMMYFUNCTION("""COMPUTED_VALUE"""),"McIlwaine")</f>
        <v>McIlwaine</v>
      </c>
      <c r="E37" s="4" t="str">
        <f>IFERROR(__xludf.DUMMYFUNCTION("""COMPUTED_VALUE"""),"Caro")</f>
        <v>Caro</v>
      </c>
      <c r="F37" s="4" t="str">
        <f>IFERROR(__xludf.DUMMYFUNCTION("""COMPUTED_VALUE"""),"cmcilwainei@nih.gov")</f>
        <v>cmcilwainei@nih.gov</v>
      </c>
      <c r="G37" s="4" t="str">
        <f>IFERROR(__xludf.DUMMYFUNCTION("""COMPUTED_VALUE"""),"F")</f>
        <v>F</v>
      </c>
      <c r="H37" s="4" t="str">
        <f>IFERROR(__xludf.DUMMYFUNCTION("""COMPUTED_VALUE"""),"P")</f>
        <v>P</v>
      </c>
      <c r="I37" s="4" t="str">
        <f>IFERROR(__xludf.DUMMYFUNCTION("""COMPUTED_VALUE"""),"P")</f>
        <v>P</v>
      </c>
      <c r="J37" s="4" t="str">
        <f>IFERROR(__xludf.DUMMYFUNCTION("""COMPUTED_VALUE"""),"P")</f>
        <v>P</v>
      </c>
      <c r="K37" s="4" t="str">
        <f>IFERROR(__xludf.DUMMYFUNCTION("""COMPUTED_VALUE"""),"P")</f>
        <v>P</v>
      </c>
      <c r="L37" s="4" t="str">
        <f>IFERROR(__xludf.DUMMYFUNCTION("""COMPUTED_VALUE"""),"P")</f>
        <v>P</v>
      </c>
      <c r="M37" s="4"/>
      <c r="N37" s="4" t="str">
        <f>IFERROR(__xludf.DUMMYFUNCTION("""COMPUTED_VALUE"""),"P")</f>
        <v>P</v>
      </c>
      <c r="O37" s="4" t="str">
        <f>IFERROR(__xludf.DUMMYFUNCTION("""COMPUTED_VALUE"""),"P")</f>
        <v>P</v>
      </c>
      <c r="P37" s="4"/>
      <c r="Q37" s="4" t="str">
        <f>IFERROR(__xludf.DUMMYFUNCTION("""COMPUTED_VALUE"""),"P")</f>
        <v>P</v>
      </c>
      <c r="R37" s="4">
        <f>IFERROR(__xludf.DUMMYFUNCTION("""COMPUTED_VALUE"""),4.0)</f>
        <v>4</v>
      </c>
      <c r="S37" s="4">
        <f>IFERROR(__xludf.DUMMYFUNCTION("""COMPUTED_VALUE"""),4.0)</f>
        <v>4</v>
      </c>
      <c r="T37" s="4">
        <f>IFERROR(__xludf.DUMMYFUNCTION("""COMPUTED_VALUE"""),10.0)</f>
        <v>10</v>
      </c>
      <c r="U37" s="4"/>
      <c r="V37" s="4"/>
      <c r="W37" s="4"/>
      <c r="X37" s="4"/>
      <c r="Y37" s="4"/>
      <c r="Z37" s="4"/>
    </row>
    <row r="38">
      <c r="A38" s="4" t="str">
        <f>IFERROR(__xludf.DUMMYFUNCTION("""COMPUTED_VALUE"""),"Mars")</f>
        <v>Mars</v>
      </c>
      <c r="B38" s="4" t="str">
        <f>IFERROR(__xludf.DUMMYFUNCTION("""COMPUTED_VALUE"""),"Albert Smith")</f>
        <v>Albert Smith</v>
      </c>
      <c r="C38" s="4" t="str">
        <f>IFERROR(__xludf.DUMMYFUNCTION("""COMPUTED_VALUE"""),"L-65398")</f>
        <v>L-65398</v>
      </c>
      <c r="D38" s="4" t="str">
        <f>IFERROR(__xludf.DUMMYFUNCTION("""COMPUTED_VALUE"""),"Milesop")</f>
        <v>Milesop</v>
      </c>
      <c r="E38" s="4" t="str">
        <f>IFERROR(__xludf.DUMMYFUNCTION("""COMPUTED_VALUE"""),"Wernher")</f>
        <v>Wernher</v>
      </c>
      <c r="F38" s="4" t="str">
        <f>IFERROR(__xludf.DUMMYFUNCTION("""COMPUTED_VALUE"""),"wmilesopj@economist.com")</f>
        <v>wmilesopj@economist.com</v>
      </c>
      <c r="G38" s="4" t="str">
        <f>IFERROR(__xludf.DUMMYFUNCTION("""COMPUTED_VALUE"""),"M")</f>
        <v>M</v>
      </c>
      <c r="H38" s="4" t="str">
        <f>IFERROR(__xludf.DUMMYFUNCTION("""COMPUTED_VALUE"""),"P")</f>
        <v>P</v>
      </c>
      <c r="I38" s="4" t="str">
        <f>IFERROR(__xludf.DUMMYFUNCTION("""COMPUTED_VALUE"""),"P")</f>
        <v>P</v>
      </c>
      <c r="J38" s="4"/>
      <c r="K38" s="4" t="str">
        <f>IFERROR(__xludf.DUMMYFUNCTION("""COMPUTED_VALUE"""),"P")</f>
        <v>P</v>
      </c>
      <c r="L38" s="4" t="str">
        <f>IFERROR(__xludf.DUMMYFUNCTION("""COMPUTED_VALUE"""),"P")</f>
        <v>P</v>
      </c>
      <c r="M38" s="4" t="str">
        <f>IFERROR(__xludf.DUMMYFUNCTION("""COMPUTED_VALUE"""),"P")</f>
        <v>P</v>
      </c>
      <c r="N38" s="4" t="str">
        <f>IFERROR(__xludf.DUMMYFUNCTION("""COMPUTED_VALUE"""),"P")</f>
        <v>P</v>
      </c>
      <c r="O38" s="4" t="str">
        <f>IFERROR(__xludf.DUMMYFUNCTION("""COMPUTED_VALUE"""),"P")</f>
        <v>P</v>
      </c>
      <c r="P38" s="4" t="str">
        <f>IFERROR(__xludf.DUMMYFUNCTION("""COMPUTED_VALUE"""),"P")</f>
        <v>P</v>
      </c>
      <c r="Q38" s="4" t="str">
        <f>IFERROR(__xludf.DUMMYFUNCTION("""COMPUTED_VALUE"""),"P")</f>
        <v>P</v>
      </c>
      <c r="R38" s="4">
        <f>IFERROR(__xludf.DUMMYFUNCTION("""COMPUTED_VALUE"""),3.0)</f>
        <v>3</v>
      </c>
      <c r="S38" s="4">
        <f>IFERROR(__xludf.DUMMYFUNCTION("""COMPUTED_VALUE"""),10.0)</f>
        <v>10</v>
      </c>
      <c r="T38" s="4">
        <f>IFERROR(__xludf.DUMMYFUNCTION("""COMPUTED_VALUE"""),7.0)</f>
        <v>7</v>
      </c>
      <c r="U38" s="4"/>
      <c r="V38" s="4"/>
      <c r="W38" s="4"/>
      <c r="X38" s="4"/>
      <c r="Y38" s="4"/>
      <c r="Z38" s="4"/>
    </row>
    <row r="39">
      <c r="A39" s="4" t="str">
        <f>IFERROR(__xludf.DUMMYFUNCTION("""COMPUTED_VALUE"""),"Mercury")</f>
        <v>Mercury</v>
      </c>
      <c r="B39" s="4" t="str">
        <f>IFERROR(__xludf.DUMMYFUNCTION("""COMPUTED_VALUE"""),"Daniel Porth")</f>
        <v>Daniel Porth</v>
      </c>
      <c r="C39" s="4" t="str">
        <f>IFERROR(__xludf.DUMMYFUNCTION("""COMPUTED_VALUE"""),"L-65513")</f>
        <v>L-65513</v>
      </c>
      <c r="D39" s="4" t="str">
        <f>IFERROR(__xludf.DUMMYFUNCTION("""COMPUTED_VALUE"""),"Monks")</f>
        <v>Monks</v>
      </c>
      <c r="E39" s="4" t="str">
        <f>IFERROR(__xludf.DUMMYFUNCTION("""COMPUTED_VALUE"""),"Elsi")</f>
        <v>Elsi</v>
      </c>
      <c r="F39" s="4" t="str">
        <f>IFERROR(__xludf.DUMMYFUNCTION("""COMPUTED_VALUE"""),"emonksc@opera.com")</f>
        <v>emonksc@opera.com</v>
      </c>
      <c r="G39" s="4" t="str">
        <f>IFERROR(__xludf.DUMMYFUNCTION("""COMPUTED_VALUE"""),"F")</f>
        <v>F</v>
      </c>
      <c r="H39" s="4" t="str">
        <f>IFERROR(__xludf.DUMMYFUNCTION("""COMPUTED_VALUE"""),"P")</f>
        <v>P</v>
      </c>
      <c r="I39" s="4" t="str">
        <f>IFERROR(__xludf.DUMMYFUNCTION("""COMPUTED_VALUE"""),"P")</f>
        <v>P</v>
      </c>
      <c r="J39" s="4" t="str">
        <f>IFERROR(__xludf.DUMMYFUNCTION("""COMPUTED_VALUE"""),"P")</f>
        <v>P</v>
      </c>
      <c r="K39" s="4" t="str">
        <f>IFERROR(__xludf.DUMMYFUNCTION("""COMPUTED_VALUE"""),"P")</f>
        <v>P</v>
      </c>
      <c r="L39" s="4" t="str">
        <f>IFERROR(__xludf.DUMMYFUNCTION("""COMPUTED_VALUE"""),"P")</f>
        <v>P</v>
      </c>
      <c r="M39" s="4" t="str">
        <f>IFERROR(__xludf.DUMMYFUNCTION("""COMPUTED_VALUE"""),"P")</f>
        <v>P</v>
      </c>
      <c r="N39" s="4" t="str">
        <f>IFERROR(__xludf.DUMMYFUNCTION("""COMPUTED_VALUE"""),"P")</f>
        <v>P</v>
      </c>
      <c r="O39" s="4" t="str">
        <f>IFERROR(__xludf.DUMMYFUNCTION("""COMPUTED_VALUE"""),"P")</f>
        <v>P</v>
      </c>
      <c r="P39" s="4" t="str">
        <f>IFERROR(__xludf.DUMMYFUNCTION("""COMPUTED_VALUE"""),"P")</f>
        <v>P</v>
      </c>
      <c r="Q39" s="4" t="str">
        <f>IFERROR(__xludf.DUMMYFUNCTION("""COMPUTED_VALUE"""),"P")</f>
        <v>P</v>
      </c>
      <c r="R39" s="4">
        <f>IFERROR(__xludf.DUMMYFUNCTION("""COMPUTED_VALUE"""),10.0)</f>
        <v>10</v>
      </c>
      <c r="S39" s="4">
        <f>IFERROR(__xludf.DUMMYFUNCTION("""COMPUTED_VALUE"""),5.0)</f>
        <v>5</v>
      </c>
      <c r="T39" s="4">
        <f>IFERROR(__xludf.DUMMYFUNCTION("""COMPUTED_VALUE"""),9.0)</f>
        <v>9</v>
      </c>
      <c r="U39" s="4"/>
      <c r="V39" s="4"/>
      <c r="W39" s="4"/>
      <c r="X39" s="4"/>
      <c r="Y39" s="4"/>
      <c r="Z39" s="4"/>
    </row>
    <row r="40">
      <c r="A40" s="4" t="str">
        <f>IFERROR(__xludf.DUMMYFUNCTION("""COMPUTED_VALUE"""),"Mercury")</f>
        <v>Mercury</v>
      </c>
      <c r="B40" s="4" t="str">
        <f>IFERROR(__xludf.DUMMYFUNCTION("""COMPUTED_VALUE"""),"Daniel Porth")</f>
        <v>Daniel Porth</v>
      </c>
      <c r="C40" s="4" t="str">
        <f>IFERROR(__xludf.DUMMYFUNCTION("""COMPUTED_VALUE"""),"L-65516")</f>
        <v>L-65516</v>
      </c>
      <c r="D40" s="4" t="str">
        <f>IFERROR(__xludf.DUMMYFUNCTION("""COMPUTED_VALUE"""),"Olyfat")</f>
        <v>Olyfat</v>
      </c>
      <c r="E40" s="4" t="str">
        <f>IFERROR(__xludf.DUMMYFUNCTION("""COMPUTED_VALUE"""),"Marlo")</f>
        <v>Marlo</v>
      </c>
      <c r="F40" s="4" t="str">
        <f>IFERROR(__xludf.DUMMYFUNCTION("""COMPUTED_VALUE"""),"molyfatf@sitemeter.com")</f>
        <v>molyfatf@sitemeter.com</v>
      </c>
      <c r="G40" s="4" t="str">
        <f>IFERROR(__xludf.DUMMYFUNCTION("""COMPUTED_VALUE"""),"M")</f>
        <v>M</v>
      </c>
      <c r="H40" s="4" t="str">
        <f>IFERROR(__xludf.DUMMYFUNCTION("""COMPUTED_VALUE"""),"P")</f>
        <v>P</v>
      </c>
      <c r="I40" s="4" t="str">
        <f>IFERROR(__xludf.DUMMYFUNCTION("""COMPUTED_VALUE"""),"P")</f>
        <v>P</v>
      </c>
      <c r="J40" s="4"/>
      <c r="K40" s="4"/>
      <c r="L40" s="4" t="str">
        <f>IFERROR(__xludf.DUMMYFUNCTION("""COMPUTED_VALUE"""),"P")</f>
        <v>P</v>
      </c>
      <c r="M40" s="4" t="str">
        <f>IFERROR(__xludf.DUMMYFUNCTION("""COMPUTED_VALUE"""),"P")</f>
        <v>P</v>
      </c>
      <c r="N40" s="4" t="str">
        <f>IFERROR(__xludf.DUMMYFUNCTION("""COMPUTED_VALUE"""),"P")</f>
        <v>P</v>
      </c>
      <c r="O40" s="4" t="str">
        <f>IFERROR(__xludf.DUMMYFUNCTION("""COMPUTED_VALUE"""),"P")</f>
        <v>P</v>
      </c>
      <c r="P40" s="4" t="str">
        <f>IFERROR(__xludf.DUMMYFUNCTION("""COMPUTED_VALUE"""),"P")</f>
        <v>P</v>
      </c>
      <c r="Q40" s="4" t="str">
        <f>IFERROR(__xludf.DUMMYFUNCTION("""COMPUTED_VALUE"""),"P")</f>
        <v>P</v>
      </c>
      <c r="R40" s="4">
        <f>IFERROR(__xludf.DUMMYFUNCTION("""COMPUTED_VALUE"""),6.0)</f>
        <v>6</v>
      </c>
      <c r="S40" s="4">
        <f>IFERROR(__xludf.DUMMYFUNCTION("""COMPUTED_VALUE"""),5.0)</f>
        <v>5</v>
      </c>
      <c r="T40" s="4">
        <f>IFERROR(__xludf.DUMMYFUNCTION("""COMPUTED_VALUE"""),4.0)</f>
        <v>4</v>
      </c>
      <c r="U40" s="4"/>
      <c r="V40" s="4"/>
      <c r="W40" s="4"/>
      <c r="X40" s="4"/>
      <c r="Y40" s="4"/>
      <c r="Z40" s="4"/>
    </row>
    <row r="41">
      <c r="A41" s="4" t="str">
        <f>IFERROR(__xludf.DUMMYFUNCTION("""COMPUTED_VALUE"""),"Mars")</f>
        <v>Mars</v>
      </c>
      <c r="B41" s="4" t="str">
        <f>IFERROR(__xludf.DUMMYFUNCTION("""COMPUTED_VALUE"""),"Albert Smith")</f>
        <v>Albert Smith</v>
      </c>
      <c r="C41" s="4" t="str">
        <f>IFERROR(__xludf.DUMMYFUNCTION("""COMPUTED_VALUE"""),"L-65396")</f>
        <v>L-65396</v>
      </c>
      <c r="D41" s="4" t="str">
        <f>IFERROR(__xludf.DUMMYFUNCTION("""COMPUTED_VALUE"""),"Peacocke")</f>
        <v>Peacocke</v>
      </c>
      <c r="E41" s="4" t="str">
        <f>IFERROR(__xludf.DUMMYFUNCTION("""COMPUTED_VALUE"""),"Neysa")</f>
        <v>Neysa</v>
      </c>
      <c r="F41" s="4" t="str">
        <f>IFERROR(__xludf.DUMMYFUNCTION("""COMPUTED_VALUE"""),"npeacockeh@people.com.cn")</f>
        <v>npeacockeh@people.com.cn</v>
      </c>
      <c r="G41" s="4" t="str">
        <f>IFERROR(__xludf.DUMMYFUNCTION("""COMPUTED_VALUE"""),"F")</f>
        <v>F</v>
      </c>
      <c r="H41" s="4" t="str">
        <f>IFERROR(__xludf.DUMMYFUNCTION("""COMPUTED_VALUE"""),"P")</f>
        <v>P</v>
      </c>
      <c r="I41" s="4" t="str">
        <f>IFERROR(__xludf.DUMMYFUNCTION("""COMPUTED_VALUE"""),"P")</f>
        <v>P</v>
      </c>
      <c r="J41" s="4" t="str">
        <f>IFERROR(__xludf.DUMMYFUNCTION("""COMPUTED_VALUE"""),"P")</f>
        <v>P</v>
      </c>
      <c r="K41" s="4" t="str">
        <f>IFERROR(__xludf.DUMMYFUNCTION("""COMPUTED_VALUE"""),"P")</f>
        <v>P</v>
      </c>
      <c r="L41" s="4" t="str">
        <f>IFERROR(__xludf.DUMMYFUNCTION("""COMPUTED_VALUE"""),"P")</f>
        <v>P</v>
      </c>
      <c r="M41" s="4" t="str">
        <f>IFERROR(__xludf.DUMMYFUNCTION("""COMPUTED_VALUE"""),"P")</f>
        <v>P</v>
      </c>
      <c r="N41" s="4" t="str">
        <f>IFERROR(__xludf.DUMMYFUNCTION("""COMPUTED_VALUE"""),"P")</f>
        <v>P</v>
      </c>
      <c r="O41" s="4" t="str">
        <f>IFERROR(__xludf.DUMMYFUNCTION("""COMPUTED_VALUE"""),"P")</f>
        <v>P</v>
      </c>
      <c r="P41" s="4" t="str">
        <f>IFERROR(__xludf.DUMMYFUNCTION("""COMPUTED_VALUE"""),"P")</f>
        <v>P</v>
      </c>
      <c r="Q41" s="4" t="str">
        <f>IFERROR(__xludf.DUMMYFUNCTION("""COMPUTED_VALUE"""),"P")</f>
        <v>P</v>
      </c>
      <c r="R41" s="4">
        <f>IFERROR(__xludf.DUMMYFUNCTION("""COMPUTED_VALUE"""),5.0)</f>
        <v>5</v>
      </c>
      <c r="S41" s="4">
        <f>IFERROR(__xludf.DUMMYFUNCTION("""COMPUTED_VALUE"""),6.0)</f>
        <v>6</v>
      </c>
      <c r="T41" s="4">
        <f>IFERROR(__xludf.DUMMYFUNCTION("""COMPUTED_VALUE"""),10.0)</f>
        <v>10</v>
      </c>
      <c r="U41" s="4"/>
      <c r="V41" s="4"/>
      <c r="W41" s="4"/>
      <c r="X41" s="4"/>
      <c r="Y41" s="4"/>
      <c r="Z41" s="4"/>
    </row>
    <row r="42">
      <c r="A42" s="4" t="str">
        <f>IFERROR(__xludf.DUMMYFUNCTION("""COMPUTED_VALUE"""),"Mars")</f>
        <v>Mars</v>
      </c>
      <c r="B42" s="4" t="str">
        <f>IFERROR(__xludf.DUMMYFUNCTION("""COMPUTED_VALUE"""),"Albert Smith")</f>
        <v>Albert Smith</v>
      </c>
      <c r="C42" s="4" t="str">
        <f>IFERROR(__xludf.DUMMYFUNCTION("""COMPUTED_VALUE"""),"L-65387")</f>
        <v>L-65387</v>
      </c>
      <c r="D42" s="4" t="str">
        <f>IFERROR(__xludf.DUMMYFUNCTION("""COMPUTED_VALUE"""),"Proom")</f>
        <v>Proom</v>
      </c>
      <c r="E42" s="4" t="str">
        <f>IFERROR(__xludf.DUMMYFUNCTION("""COMPUTED_VALUE"""),"Jaimie")</f>
        <v>Jaimie</v>
      </c>
      <c r="F42" s="4" t="str">
        <f>IFERROR(__xludf.DUMMYFUNCTION("""COMPUTED_VALUE"""),"jproom8@umn.edu")</f>
        <v>jproom8@umn.edu</v>
      </c>
      <c r="G42" s="4" t="str">
        <f>IFERROR(__xludf.DUMMYFUNCTION("""COMPUTED_VALUE"""),"F")</f>
        <v>F</v>
      </c>
      <c r="H42" s="4" t="str">
        <f>IFERROR(__xludf.DUMMYFUNCTION("""COMPUTED_VALUE"""),"P")</f>
        <v>P</v>
      </c>
      <c r="I42" s="4" t="str">
        <f>IFERROR(__xludf.DUMMYFUNCTION("""COMPUTED_VALUE"""),"P")</f>
        <v>P</v>
      </c>
      <c r="J42" s="4" t="str">
        <f>IFERROR(__xludf.DUMMYFUNCTION("""COMPUTED_VALUE"""),"P")</f>
        <v>P</v>
      </c>
      <c r="K42" s="4" t="str">
        <f>IFERROR(__xludf.DUMMYFUNCTION("""COMPUTED_VALUE"""),"P")</f>
        <v>P</v>
      </c>
      <c r="L42" s="4" t="str">
        <f>IFERROR(__xludf.DUMMYFUNCTION("""COMPUTED_VALUE"""),"P")</f>
        <v>P</v>
      </c>
      <c r="M42" s="4" t="str">
        <f>IFERROR(__xludf.DUMMYFUNCTION("""COMPUTED_VALUE"""),"P")</f>
        <v>P</v>
      </c>
      <c r="N42" s="4" t="str">
        <f>IFERROR(__xludf.DUMMYFUNCTION("""COMPUTED_VALUE"""),"P")</f>
        <v>P</v>
      </c>
      <c r="O42" s="4"/>
      <c r="P42" s="4" t="str">
        <f>IFERROR(__xludf.DUMMYFUNCTION("""COMPUTED_VALUE"""),"P")</f>
        <v>P</v>
      </c>
      <c r="Q42" s="4" t="str">
        <f>IFERROR(__xludf.DUMMYFUNCTION("""COMPUTED_VALUE"""),"P")</f>
        <v>P</v>
      </c>
      <c r="R42" s="4">
        <f>IFERROR(__xludf.DUMMYFUNCTION("""COMPUTED_VALUE"""),10.0)</f>
        <v>10</v>
      </c>
      <c r="S42" s="4">
        <f>IFERROR(__xludf.DUMMYFUNCTION("""COMPUTED_VALUE"""),8.0)</f>
        <v>8</v>
      </c>
      <c r="T42" s="4">
        <f>IFERROR(__xludf.DUMMYFUNCTION("""COMPUTED_VALUE"""),6.0)</f>
        <v>6</v>
      </c>
      <c r="U42" s="4"/>
      <c r="V42" s="4"/>
      <c r="W42" s="4"/>
      <c r="X42" s="4"/>
      <c r="Y42" s="4"/>
      <c r="Z42" s="4"/>
    </row>
    <row r="43">
      <c r="A43" s="4" t="str">
        <f>IFERROR(__xludf.DUMMYFUNCTION("""COMPUTED_VALUE"""),"Mercury")</f>
        <v>Mercury</v>
      </c>
      <c r="B43" s="4" t="str">
        <f>IFERROR(__xludf.DUMMYFUNCTION("""COMPUTED_VALUE"""),"Daniel Porth")</f>
        <v>Daniel Porth</v>
      </c>
      <c r="C43" s="4" t="str">
        <f>IFERROR(__xludf.DUMMYFUNCTION("""COMPUTED_VALUE"""),"L-65524")</f>
        <v>L-65524</v>
      </c>
      <c r="D43" s="4" t="str">
        <f>IFERROR(__xludf.DUMMYFUNCTION("""COMPUTED_VALUE"""),"Reddecliffe")</f>
        <v>Reddecliffe</v>
      </c>
      <c r="E43" s="4" t="str">
        <f>IFERROR(__xludf.DUMMYFUNCTION("""COMPUTED_VALUE"""),"Garold")</f>
        <v>Garold</v>
      </c>
      <c r="F43" s="4" t="str">
        <f>IFERROR(__xludf.DUMMYFUNCTION("""COMPUTED_VALUE"""),"greddecliffen@irs.gov")</f>
        <v>greddecliffen@irs.gov</v>
      </c>
      <c r="G43" s="4" t="str">
        <f>IFERROR(__xludf.DUMMYFUNCTION("""COMPUTED_VALUE"""),"M")</f>
        <v>M</v>
      </c>
      <c r="H43" s="4" t="str">
        <f>IFERROR(__xludf.DUMMYFUNCTION("""COMPUTED_VALUE"""),"P")</f>
        <v>P</v>
      </c>
      <c r="I43" s="4" t="str">
        <f>IFERROR(__xludf.DUMMYFUNCTION("""COMPUTED_VALUE"""),"P")</f>
        <v>P</v>
      </c>
      <c r="J43" s="4" t="str">
        <f>IFERROR(__xludf.DUMMYFUNCTION("""COMPUTED_VALUE"""),"P")</f>
        <v>P</v>
      </c>
      <c r="K43" s="4" t="str">
        <f>IFERROR(__xludf.DUMMYFUNCTION("""COMPUTED_VALUE"""),"P")</f>
        <v>P</v>
      </c>
      <c r="L43" s="4" t="str">
        <f>IFERROR(__xludf.DUMMYFUNCTION("""COMPUTED_VALUE"""),"P")</f>
        <v>P</v>
      </c>
      <c r="M43" s="4" t="str">
        <f>IFERROR(__xludf.DUMMYFUNCTION("""COMPUTED_VALUE"""),"P")</f>
        <v>P</v>
      </c>
      <c r="N43" s="4" t="str">
        <f>IFERROR(__xludf.DUMMYFUNCTION("""COMPUTED_VALUE"""),"P")</f>
        <v>P</v>
      </c>
      <c r="O43" s="4" t="str">
        <f>IFERROR(__xludf.DUMMYFUNCTION("""COMPUTED_VALUE"""),"P")</f>
        <v>P</v>
      </c>
      <c r="P43" s="4"/>
      <c r="Q43" s="4" t="str">
        <f>IFERROR(__xludf.DUMMYFUNCTION("""COMPUTED_VALUE"""),"P")</f>
        <v>P</v>
      </c>
      <c r="R43" s="4">
        <f>IFERROR(__xludf.DUMMYFUNCTION("""COMPUTED_VALUE"""),10.0)</f>
        <v>10</v>
      </c>
      <c r="S43" s="4">
        <f>IFERROR(__xludf.DUMMYFUNCTION("""COMPUTED_VALUE"""),8.0)</f>
        <v>8</v>
      </c>
      <c r="T43" s="4">
        <f>IFERROR(__xludf.DUMMYFUNCTION("""COMPUTED_VALUE"""),9.0)</f>
        <v>9</v>
      </c>
      <c r="U43" s="4"/>
      <c r="V43" s="4"/>
      <c r="W43" s="4"/>
      <c r="X43" s="4"/>
      <c r="Y43" s="4"/>
      <c r="Z43" s="4"/>
    </row>
    <row r="44">
      <c r="A44" s="4" t="str">
        <f>IFERROR(__xludf.DUMMYFUNCTION("""COMPUTED_VALUE"""),"Mars")</f>
        <v>Mars</v>
      </c>
      <c r="B44" s="4" t="str">
        <f>IFERROR(__xludf.DUMMYFUNCTION("""COMPUTED_VALUE"""),"Albert Smith")</f>
        <v>Albert Smith</v>
      </c>
      <c r="C44" s="4" t="str">
        <f>IFERROR(__xludf.DUMMYFUNCTION("""COMPUTED_VALUE"""),"L-65380")</f>
        <v>L-65380</v>
      </c>
      <c r="D44" s="4" t="str">
        <f>IFERROR(__xludf.DUMMYFUNCTION("""COMPUTED_VALUE"""),"Ricciardello")</f>
        <v>Ricciardello</v>
      </c>
      <c r="E44" s="4" t="str">
        <f>IFERROR(__xludf.DUMMYFUNCTION("""COMPUTED_VALUE"""),"Gabbi")</f>
        <v>Gabbi</v>
      </c>
      <c r="F44" s="4" t="str">
        <f>IFERROR(__xludf.DUMMYFUNCTION("""COMPUTED_VALUE"""),"gricciardello1@opera.com")</f>
        <v>gricciardello1@opera.com</v>
      </c>
      <c r="G44" s="4" t="str">
        <f>IFERROR(__xludf.DUMMYFUNCTION("""COMPUTED_VALUE"""),"F")</f>
        <v>F</v>
      </c>
      <c r="H44" s="4" t="str">
        <f>IFERROR(__xludf.DUMMYFUNCTION("""COMPUTED_VALUE"""),"P")</f>
        <v>P</v>
      </c>
      <c r="I44" s="4" t="str">
        <f>IFERROR(__xludf.DUMMYFUNCTION("""COMPUTED_VALUE"""),"P")</f>
        <v>P</v>
      </c>
      <c r="J44" s="4" t="str">
        <f>IFERROR(__xludf.DUMMYFUNCTION("""COMPUTED_VALUE"""),"P")</f>
        <v>P</v>
      </c>
      <c r="K44" s="4" t="str">
        <f>IFERROR(__xludf.DUMMYFUNCTION("""COMPUTED_VALUE"""),"P")</f>
        <v>P</v>
      </c>
      <c r="L44" s="4" t="str">
        <f>IFERROR(__xludf.DUMMYFUNCTION("""COMPUTED_VALUE"""),"P")</f>
        <v>P</v>
      </c>
      <c r="M44" s="4" t="str">
        <f>IFERROR(__xludf.DUMMYFUNCTION("""COMPUTED_VALUE"""),"P")</f>
        <v>P</v>
      </c>
      <c r="N44" s="4" t="str">
        <f>IFERROR(__xludf.DUMMYFUNCTION("""COMPUTED_VALUE"""),"P")</f>
        <v>P</v>
      </c>
      <c r="O44" s="4" t="str">
        <f>IFERROR(__xludf.DUMMYFUNCTION("""COMPUTED_VALUE"""),"P")</f>
        <v>P</v>
      </c>
      <c r="P44" s="4" t="str">
        <f>IFERROR(__xludf.DUMMYFUNCTION("""COMPUTED_VALUE"""),"P")</f>
        <v>P</v>
      </c>
      <c r="Q44" s="4" t="str">
        <f>IFERROR(__xludf.DUMMYFUNCTION("""COMPUTED_VALUE"""),"P")</f>
        <v>P</v>
      </c>
      <c r="R44" s="4">
        <f>IFERROR(__xludf.DUMMYFUNCTION("""COMPUTED_VALUE"""),8.0)</f>
        <v>8</v>
      </c>
      <c r="S44" s="4">
        <f>IFERROR(__xludf.DUMMYFUNCTION("""COMPUTED_VALUE"""),8.0)</f>
        <v>8</v>
      </c>
      <c r="T44" s="4">
        <f>IFERROR(__xludf.DUMMYFUNCTION("""COMPUTED_VALUE"""),10.0)</f>
        <v>10</v>
      </c>
      <c r="U44" s="4"/>
      <c r="V44" s="4"/>
      <c r="W44" s="4"/>
      <c r="X44" s="4"/>
      <c r="Y44" s="4"/>
      <c r="Z44" s="4"/>
    </row>
    <row r="45">
      <c r="A45" s="4" t="str">
        <f>IFERROR(__xludf.DUMMYFUNCTION("""COMPUTED_VALUE"""),"Mars")</f>
        <v>Mars</v>
      </c>
      <c r="B45" s="4" t="str">
        <f>IFERROR(__xludf.DUMMYFUNCTION("""COMPUTED_VALUE"""),"Albert Smith")</f>
        <v>Albert Smith</v>
      </c>
      <c r="C45" s="4" t="str">
        <f>IFERROR(__xludf.DUMMYFUNCTION("""COMPUTED_VALUE"""),"L-65408")</f>
        <v>L-65408</v>
      </c>
      <c r="D45" s="4" t="str">
        <f>IFERROR(__xludf.DUMMYFUNCTION("""COMPUTED_VALUE"""),"Saiz")</f>
        <v>Saiz</v>
      </c>
      <c r="E45" s="4" t="str">
        <f>IFERROR(__xludf.DUMMYFUNCTION("""COMPUTED_VALUE"""),"Mort")</f>
        <v>Mort</v>
      </c>
      <c r="F45" s="4" t="str">
        <f>IFERROR(__xludf.DUMMYFUNCTION("""COMPUTED_VALUE"""),"msaizt@bing.com")</f>
        <v>msaizt@bing.com</v>
      </c>
      <c r="G45" s="4" t="str">
        <f>IFERROR(__xludf.DUMMYFUNCTION("""COMPUTED_VALUE"""),"M")</f>
        <v>M</v>
      </c>
      <c r="H45" s="4" t="str">
        <f>IFERROR(__xludf.DUMMYFUNCTION("""COMPUTED_VALUE"""),"P")</f>
        <v>P</v>
      </c>
      <c r="I45" s="4" t="str">
        <f>IFERROR(__xludf.DUMMYFUNCTION("""COMPUTED_VALUE"""),"P")</f>
        <v>P</v>
      </c>
      <c r="J45" s="4" t="str">
        <f>IFERROR(__xludf.DUMMYFUNCTION("""COMPUTED_VALUE"""),"P")</f>
        <v>P</v>
      </c>
      <c r="K45" s="4" t="str">
        <f>IFERROR(__xludf.DUMMYFUNCTION("""COMPUTED_VALUE"""),"P")</f>
        <v>P</v>
      </c>
      <c r="L45" s="4" t="str">
        <f>IFERROR(__xludf.DUMMYFUNCTION("""COMPUTED_VALUE"""),"P")</f>
        <v>P</v>
      </c>
      <c r="M45" s="4" t="str">
        <f>IFERROR(__xludf.DUMMYFUNCTION("""COMPUTED_VALUE"""),"P")</f>
        <v>P</v>
      </c>
      <c r="N45" s="4" t="str">
        <f>IFERROR(__xludf.DUMMYFUNCTION("""COMPUTED_VALUE"""),"P")</f>
        <v>P</v>
      </c>
      <c r="O45" s="4" t="str">
        <f>IFERROR(__xludf.DUMMYFUNCTION("""COMPUTED_VALUE"""),"P")</f>
        <v>P</v>
      </c>
      <c r="P45" s="4" t="str">
        <f>IFERROR(__xludf.DUMMYFUNCTION("""COMPUTED_VALUE"""),"P")</f>
        <v>P</v>
      </c>
      <c r="Q45" s="4" t="str">
        <f>IFERROR(__xludf.DUMMYFUNCTION("""COMPUTED_VALUE"""),"P")</f>
        <v>P</v>
      </c>
      <c r="R45" s="4">
        <f>IFERROR(__xludf.DUMMYFUNCTION("""COMPUTED_VALUE"""),8.0)</f>
        <v>8</v>
      </c>
      <c r="S45" s="4">
        <f>IFERROR(__xludf.DUMMYFUNCTION("""COMPUTED_VALUE"""),4.0)</f>
        <v>4</v>
      </c>
      <c r="T45" s="4">
        <f>IFERROR(__xludf.DUMMYFUNCTION("""COMPUTED_VALUE"""),10.0)</f>
        <v>10</v>
      </c>
      <c r="U45" s="4"/>
      <c r="V45" s="4"/>
      <c r="W45" s="4"/>
      <c r="X45" s="4"/>
      <c r="Y45" s="4"/>
      <c r="Z45" s="4"/>
    </row>
    <row r="46">
      <c r="A46" s="4" t="str">
        <f>IFERROR(__xludf.DUMMYFUNCTION("""COMPUTED_VALUE"""),"Mercury")</f>
        <v>Mercury</v>
      </c>
      <c r="B46" s="4" t="str">
        <f>IFERROR(__xludf.DUMMYFUNCTION("""COMPUTED_VALUE"""),"Daniel Porth")</f>
        <v>Daniel Porth</v>
      </c>
      <c r="C46" s="4" t="str">
        <f>IFERROR(__xludf.DUMMYFUNCTION("""COMPUTED_VALUE"""),"L-65512")</f>
        <v>L-65512</v>
      </c>
      <c r="D46" s="4" t="str">
        <f>IFERROR(__xludf.DUMMYFUNCTION("""COMPUTED_VALUE"""),"Saiz")</f>
        <v>Saiz</v>
      </c>
      <c r="E46" s="4" t="str">
        <f>IFERROR(__xludf.DUMMYFUNCTION("""COMPUTED_VALUE"""),"Briant")</f>
        <v>Briant</v>
      </c>
      <c r="F46" s="4" t="str">
        <f>IFERROR(__xludf.DUMMYFUNCTION("""COMPUTED_VALUE"""),"bsaizb@usda.gov")</f>
        <v>bsaizb@usda.gov</v>
      </c>
      <c r="G46" s="4" t="str">
        <f>IFERROR(__xludf.DUMMYFUNCTION("""COMPUTED_VALUE"""),"M")</f>
        <v>M</v>
      </c>
      <c r="H46" s="4" t="str">
        <f>IFERROR(__xludf.DUMMYFUNCTION("""COMPUTED_VALUE"""),"P")</f>
        <v>P</v>
      </c>
      <c r="I46" s="4" t="str">
        <f>IFERROR(__xludf.DUMMYFUNCTION("""COMPUTED_VALUE"""),"P")</f>
        <v>P</v>
      </c>
      <c r="J46" s="4" t="str">
        <f>IFERROR(__xludf.DUMMYFUNCTION("""COMPUTED_VALUE"""),"P")</f>
        <v>P</v>
      </c>
      <c r="K46" s="4" t="str">
        <f>IFERROR(__xludf.DUMMYFUNCTION("""COMPUTED_VALUE"""),"P")</f>
        <v>P</v>
      </c>
      <c r="L46" s="4" t="str">
        <f>IFERROR(__xludf.DUMMYFUNCTION("""COMPUTED_VALUE"""),"P")</f>
        <v>P</v>
      </c>
      <c r="M46" s="4" t="str">
        <f>IFERROR(__xludf.DUMMYFUNCTION("""COMPUTED_VALUE"""),"P")</f>
        <v>P</v>
      </c>
      <c r="N46" s="4" t="str">
        <f>IFERROR(__xludf.DUMMYFUNCTION("""COMPUTED_VALUE"""),"P")</f>
        <v>P</v>
      </c>
      <c r="O46" s="4" t="str">
        <f>IFERROR(__xludf.DUMMYFUNCTION("""COMPUTED_VALUE"""),"P")</f>
        <v>P</v>
      </c>
      <c r="P46" s="4" t="str">
        <f>IFERROR(__xludf.DUMMYFUNCTION("""COMPUTED_VALUE"""),"P")</f>
        <v>P</v>
      </c>
      <c r="Q46" s="4"/>
      <c r="R46" s="4">
        <f>IFERROR(__xludf.DUMMYFUNCTION("""COMPUTED_VALUE"""),10.0)</f>
        <v>10</v>
      </c>
      <c r="S46" s="4">
        <f>IFERROR(__xludf.DUMMYFUNCTION("""COMPUTED_VALUE"""),9.0)</f>
        <v>9</v>
      </c>
      <c r="T46" s="4">
        <f>IFERROR(__xludf.DUMMYFUNCTION("""COMPUTED_VALUE"""),4.0)</f>
        <v>4</v>
      </c>
      <c r="U46" s="4"/>
      <c r="V46" s="4"/>
      <c r="W46" s="4"/>
      <c r="X46" s="4"/>
      <c r="Y46" s="4"/>
      <c r="Z46" s="4"/>
    </row>
    <row r="47">
      <c r="A47" s="4" t="str">
        <f>IFERROR(__xludf.DUMMYFUNCTION("""COMPUTED_VALUE"""),"Mercury")</f>
        <v>Mercury</v>
      </c>
      <c r="B47" s="4" t="str">
        <f>IFERROR(__xludf.DUMMYFUNCTION("""COMPUTED_VALUE"""),"Daniel Porth")</f>
        <v>Daniel Porth</v>
      </c>
      <c r="C47" s="4" t="str">
        <f>IFERROR(__xludf.DUMMYFUNCTION("""COMPUTED_VALUE"""),"L-65528")</f>
        <v>L-65528</v>
      </c>
      <c r="D47" s="4" t="str">
        <f>IFERROR(__xludf.DUMMYFUNCTION("""COMPUTED_VALUE"""),"Senyard")</f>
        <v>Senyard</v>
      </c>
      <c r="E47" s="4" t="str">
        <f>IFERROR(__xludf.DUMMYFUNCTION("""COMPUTED_VALUE"""),"Penny")</f>
        <v>Penny</v>
      </c>
      <c r="F47" s="4" t="str">
        <f>IFERROR(__xludf.DUMMYFUNCTION("""COMPUTED_VALUE"""),"psenyardr@cbsnews.com")</f>
        <v>psenyardr@cbsnews.com</v>
      </c>
      <c r="G47" s="4" t="str">
        <f>IFERROR(__xludf.DUMMYFUNCTION("""COMPUTED_VALUE"""),"M")</f>
        <v>M</v>
      </c>
      <c r="H47" s="4" t="str">
        <f>IFERROR(__xludf.DUMMYFUNCTION("""COMPUTED_VALUE"""),"P")</f>
        <v>P</v>
      </c>
      <c r="I47" s="4"/>
      <c r="J47" s="4" t="str">
        <f>IFERROR(__xludf.DUMMYFUNCTION("""COMPUTED_VALUE"""),"P")</f>
        <v>P</v>
      </c>
      <c r="K47" s="4" t="str">
        <f>IFERROR(__xludf.DUMMYFUNCTION("""COMPUTED_VALUE"""),"P")</f>
        <v>P</v>
      </c>
      <c r="L47" s="4" t="str">
        <f>IFERROR(__xludf.DUMMYFUNCTION("""COMPUTED_VALUE"""),"P")</f>
        <v>P</v>
      </c>
      <c r="M47" s="4" t="str">
        <f>IFERROR(__xludf.DUMMYFUNCTION("""COMPUTED_VALUE"""),"P")</f>
        <v>P</v>
      </c>
      <c r="N47" s="4" t="str">
        <f>IFERROR(__xludf.DUMMYFUNCTION("""COMPUTED_VALUE"""),"P")</f>
        <v>P</v>
      </c>
      <c r="O47" s="4" t="str">
        <f>IFERROR(__xludf.DUMMYFUNCTION("""COMPUTED_VALUE"""),"P")</f>
        <v>P</v>
      </c>
      <c r="P47" s="4" t="str">
        <f>IFERROR(__xludf.DUMMYFUNCTION("""COMPUTED_VALUE"""),"P")</f>
        <v>P</v>
      </c>
      <c r="Q47" s="4" t="str">
        <f>IFERROR(__xludf.DUMMYFUNCTION("""COMPUTED_VALUE"""),"P")</f>
        <v>P</v>
      </c>
      <c r="R47" s="4">
        <f>IFERROR(__xludf.DUMMYFUNCTION("""COMPUTED_VALUE"""),3.0)</f>
        <v>3</v>
      </c>
      <c r="S47" s="4">
        <f>IFERROR(__xludf.DUMMYFUNCTION("""COMPUTED_VALUE"""),4.0)</f>
        <v>4</v>
      </c>
      <c r="T47" s="4">
        <f>IFERROR(__xludf.DUMMYFUNCTION("""COMPUTED_VALUE"""),10.0)</f>
        <v>10</v>
      </c>
      <c r="U47" s="4"/>
      <c r="V47" s="4"/>
      <c r="W47" s="4"/>
      <c r="X47" s="4"/>
      <c r="Y47" s="4"/>
      <c r="Z47" s="4"/>
    </row>
    <row r="48">
      <c r="A48" s="4" t="str">
        <f>IFERROR(__xludf.DUMMYFUNCTION("""COMPUTED_VALUE"""),"Mercury")</f>
        <v>Mercury</v>
      </c>
      <c r="B48" s="4" t="str">
        <f>IFERROR(__xludf.DUMMYFUNCTION("""COMPUTED_VALUE"""),"Daniel Porth")</f>
        <v>Daniel Porth</v>
      </c>
      <c r="C48" s="4" t="str">
        <f>IFERROR(__xludf.DUMMYFUNCTION("""COMPUTED_VALUE"""),"L-65522")</f>
        <v>L-65522</v>
      </c>
      <c r="D48" s="4" t="str">
        <f>IFERROR(__xludf.DUMMYFUNCTION("""COMPUTED_VALUE"""),"Serrels")</f>
        <v>Serrels</v>
      </c>
      <c r="E48" s="4" t="str">
        <f>IFERROR(__xludf.DUMMYFUNCTION("""COMPUTED_VALUE"""),"Prentiss")</f>
        <v>Prentiss</v>
      </c>
      <c r="F48" s="4" t="str">
        <f>IFERROR(__xludf.DUMMYFUNCTION("""COMPUTED_VALUE"""),"pserrelsl@nps.gov")</f>
        <v>pserrelsl@nps.gov</v>
      </c>
      <c r="G48" s="4" t="str">
        <f>IFERROR(__xludf.DUMMYFUNCTION("""COMPUTED_VALUE"""),"M")</f>
        <v>M</v>
      </c>
      <c r="H48" s="4" t="str">
        <f>IFERROR(__xludf.DUMMYFUNCTION("""COMPUTED_VALUE"""),"P")</f>
        <v>P</v>
      </c>
      <c r="I48" s="4" t="str">
        <f>IFERROR(__xludf.DUMMYFUNCTION("""COMPUTED_VALUE"""),"P")</f>
        <v>P</v>
      </c>
      <c r="J48" s="4"/>
      <c r="K48" s="4" t="str">
        <f>IFERROR(__xludf.DUMMYFUNCTION("""COMPUTED_VALUE"""),"P")</f>
        <v>P</v>
      </c>
      <c r="L48" s="4" t="str">
        <f>IFERROR(__xludf.DUMMYFUNCTION("""COMPUTED_VALUE"""),"P")</f>
        <v>P</v>
      </c>
      <c r="M48" s="4" t="str">
        <f>IFERROR(__xludf.DUMMYFUNCTION("""COMPUTED_VALUE"""),"P")</f>
        <v>P</v>
      </c>
      <c r="N48" s="4" t="str">
        <f>IFERROR(__xludf.DUMMYFUNCTION("""COMPUTED_VALUE"""),"P")</f>
        <v>P</v>
      </c>
      <c r="O48" s="4" t="str">
        <f>IFERROR(__xludf.DUMMYFUNCTION("""COMPUTED_VALUE"""),"P")</f>
        <v>P</v>
      </c>
      <c r="P48" s="4" t="str">
        <f>IFERROR(__xludf.DUMMYFUNCTION("""COMPUTED_VALUE"""),"P")</f>
        <v>P</v>
      </c>
      <c r="Q48" s="4"/>
      <c r="R48" s="4">
        <f>IFERROR(__xludf.DUMMYFUNCTION("""COMPUTED_VALUE"""),6.0)</f>
        <v>6</v>
      </c>
      <c r="S48" s="4">
        <f>IFERROR(__xludf.DUMMYFUNCTION("""COMPUTED_VALUE"""),10.0)</f>
        <v>10</v>
      </c>
      <c r="T48" s="4">
        <f>IFERROR(__xludf.DUMMYFUNCTION("""COMPUTED_VALUE"""),4.0)</f>
        <v>4</v>
      </c>
      <c r="U48" s="4"/>
      <c r="V48" s="4"/>
      <c r="W48" s="4"/>
      <c r="X48" s="4"/>
      <c r="Y48" s="4"/>
      <c r="Z48" s="4"/>
    </row>
    <row r="49">
      <c r="A49" s="4" t="str">
        <f>IFERROR(__xludf.DUMMYFUNCTION("""COMPUTED_VALUE"""),"Mercury")</f>
        <v>Mercury</v>
      </c>
      <c r="B49" s="4" t="str">
        <f>IFERROR(__xludf.DUMMYFUNCTION("""COMPUTED_VALUE"""),"Daniel Porth")</f>
        <v>Daniel Porth</v>
      </c>
      <c r="C49" s="4" t="str">
        <f>IFERROR(__xludf.DUMMYFUNCTION("""COMPUTED_VALUE"""),"L-65501")</f>
        <v>L-65501</v>
      </c>
      <c r="D49" s="4" t="str">
        <f>IFERROR(__xludf.DUMMYFUNCTION("""COMPUTED_VALUE"""),"Sheed")</f>
        <v>Sheed</v>
      </c>
      <c r="E49" s="4" t="str">
        <f>IFERROR(__xludf.DUMMYFUNCTION("""COMPUTED_VALUE"""),"Heywood")</f>
        <v>Heywood</v>
      </c>
      <c r="F49" s="4" t="str">
        <f>IFERROR(__xludf.DUMMYFUNCTION("""COMPUTED_VALUE"""),"hsheed0@twitter.com")</f>
        <v>hsheed0@twitter.com</v>
      </c>
      <c r="G49" s="4" t="str">
        <f>IFERROR(__xludf.DUMMYFUNCTION("""COMPUTED_VALUE"""),"M")</f>
        <v>M</v>
      </c>
      <c r="H49" s="4" t="str">
        <f>IFERROR(__xludf.DUMMYFUNCTION("""COMPUTED_VALUE"""),"P")</f>
        <v>P</v>
      </c>
      <c r="I49" s="4" t="str">
        <f>IFERROR(__xludf.DUMMYFUNCTION("""COMPUTED_VALUE"""),"P")</f>
        <v>P</v>
      </c>
      <c r="J49" s="4" t="str">
        <f>IFERROR(__xludf.DUMMYFUNCTION("""COMPUTED_VALUE"""),"P")</f>
        <v>P</v>
      </c>
      <c r="K49" s="4" t="str">
        <f>IFERROR(__xludf.DUMMYFUNCTION("""COMPUTED_VALUE"""),"P")</f>
        <v>P</v>
      </c>
      <c r="L49" s="4"/>
      <c r="M49" s="4" t="str">
        <f>IFERROR(__xludf.DUMMYFUNCTION("""COMPUTED_VALUE"""),"P")</f>
        <v>P</v>
      </c>
      <c r="N49" s="4" t="str">
        <f>IFERROR(__xludf.DUMMYFUNCTION("""COMPUTED_VALUE"""),"P")</f>
        <v>P</v>
      </c>
      <c r="O49" s="4" t="str">
        <f>IFERROR(__xludf.DUMMYFUNCTION("""COMPUTED_VALUE"""),"P")</f>
        <v>P</v>
      </c>
      <c r="P49" s="4" t="str">
        <f>IFERROR(__xludf.DUMMYFUNCTION("""COMPUTED_VALUE"""),"P")</f>
        <v>P</v>
      </c>
      <c r="Q49" s="4" t="str">
        <f>IFERROR(__xludf.DUMMYFUNCTION("""COMPUTED_VALUE"""),"P")</f>
        <v>P</v>
      </c>
      <c r="R49" s="4">
        <f>IFERROR(__xludf.DUMMYFUNCTION("""COMPUTED_VALUE"""),9.0)</f>
        <v>9</v>
      </c>
      <c r="S49" s="4">
        <f>IFERROR(__xludf.DUMMYFUNCTION("""COMPUTED_VALUE"""),9.0)</f>
        <v>9</v>
      </c>
      <c r="T49" s="4">
        <f>IFERROR(__xludf.DUMMYFUNCTION("""COMPUTED_VALUE"""),9.0)</f>
        <v>9</v>
      </c>
      <c r="U49" s="4"/>
      <c r="V49" s="4"/>
      <c r="W49" s="4"/>
      <c r="X49" s="4"/>
      <c r="Y49" s="4"/>
      <c r="Z49" s="4"/>
    </row>
    <row r="50">
      <c r="A50" s="4" t="str">
        <f>IFERROR(__xludf.DUMMYFUNCTION("""COMPUTED_VALUE"""),"Mercury")</f>
        <v>Mercury</v>
      </c>
      <c r="B50" s="4" t="str">
        <f>IFERROR(__xludf.DUMMYFUNCTION("""COMPUTED_VALUE"""),"Daniel Porth")</f>
        <v>Daniel Porth</v>
      </c>
      <c r="C50" s="4" t="str">
        <f>IFERROR(__xludf.DUMMYFUNCTION("""COMPUTED_VALUE"""),"L-65526")</f>
        <v>L-65526</v>
      </c>
      <c r="D50" s="4" t="str">
        <f>IFERROR(__xludf.DUMMYFUNCTION("""COMPUTED_VALUE"""),"Sore")</f>
        <v>Sore</v>
      </c>
      <c r="E50" s="4" t="str">
        <f>IFERROR(__xludf.DUMMYFUNCTION("""COMPUTED_VALUE"""),"Brantley")</f>
        <v>Brantley</v>
      </c>
      <c r="F50" s="4" t="str">
        <f>IFERROR(__xludf.DUMMYFUNCTION("""COMPUTED_VALUE"""),"bsorep@de.vu")</f>
        <v>bsorep@de.vu</v>
      </c>
      <c r="G50" s="4" t="str">
        <f>IFERROR(__xludf.DUMMYFUNCTION("""COMPUTED_VALUE"""),"M")</f>
        <v>M</v>
      </c>
      <c r="H50" s="4" t="str">
        <f>IFERROR(__xludf.DUMMYFUNCTION("""COMPUTED_VALUE"""),"P")</f>
        <v>P</v>
      </c>
      <c r="I50" s="4" t="str">
        <f>IFERROR(__xludf.DUMMYFUNCTION("""COMPUTED_VALUE"""),"P")</f>
        <v>P</v>
      </c>
      <c r="J50" s="4" t="str">
        <f>IFERROR(__xludf.DUMMYFUNCTION("""COMPUTED_VALUE"""),"P")</f>
        <v>P</v>
      </c>
      <c r="K50" s="4" t="str">
        <f>IFERROR(__xludf.DUMMYFUNCTION("""COMPUTED_VALUE"""),"P")</f>
        <v>P</v>
      </c>
      <c r="L50" s="4" t="str">
        <f>IFERROR(__xludf.DUMMYFUNCTION("""COMPUTED_VALUE"""),"P")</f>
        <v>P</v>
      </c>
      <c r="M50" s="4" t="str">
        <f>IFERROR(__xludf.DUMMYFUNCTION("""COMPUTED_VALUE"""),"P")</f>
        <v>P</v>
      </c>
      <c r="N50" s="4" t="str">
        <f>IFERROR(__xludf.DUMMYFUNCTION("""COMPUTED_VALUE"""),"P")</f>
        <v>P</v>
      </c>
      <c r="O50" s="4" t="str">
        <f>IFERROR(__xludf.DUMMYFUNCTION("""COMPUTED_VALUE"""),"P")</f>
        <v>P</v>
      </c>
      <c r="P50" s="4" t="str">
        <f>IFERROR(__xludf.DUMMYFUNCTION("""COMPUTED_VALUE"""),"P")</f>
        <v>P</v>
      </c>
      <c r="Q50" s="4" t="str">
        <f>IFERROR(__xludf.DUMMYFUNCTION("""COMPUTED_VALUE"""),"P")</f>
        <v>P</v>
      </c>
      <c r="R50" s="4">
        <f>IFERROR(__xludf.DUMMYFUNCTION("""COMPUTED_VALUE"""),6.0)</f>
        <v>6</v>
      </c>
      <c r="S50" s="4">
        <f>IFERROR(__xludf.DUMMYFUNCTION("""COMPUTED_VALUE"""),4.0)</f>
        <v>4</v>
      </c>
      <c r="T50" s="4">
        <f>IFERROR(__xludf.DUMMYFUNCTION("""COMPUTED_VALUE"""),5.0)</f>
        <v>5</v>
      </c>
      <c r="U50" s="4"/>
      <c r="V50" s="4"/>
      <c r="W50" s="4"/>
      <c r="X50" s="4"/>
      <c r="Y50" s="4"/>
      <c r="Z50" s="4"/>
    </row>
    <row r="51">
      <c r="A51" s="4" t="str">
        <f>IFERROR(__xludf.DUMMYFUNCTION("""COMPUTED_VALUE"""),"Mars")</f>
        <v>Mars</v>
      </c>
      <c r="B51" s="4" t="str">
        <f>IFERROR(__xludf.DUMMYFUNCTION("""COMPUTED_VALUE"""),"Albert Smith")</f>
        <v>Albert Smith</v>
      </c>
      <c r="C51" s="4" t="str">
        <f>IFERROR(__xludf.DUMMYFUNCTION("""COMPUTED_VALUE"""),"L-65390")</f>
        <v>L-65390</v>
      </c>
      <c r="D51" s="4" t="str">
        <f>IFERROR(__xludf.DUMMYFUNCTION("""COMPUTED_VALUE"""),"Stuffins")</f>
        <v>Stuffins</v>
      </c>
      <c r="E51" s="4" t="str">
        <f>IFERROR(__xludf.DUMMYFUNCTION("""COMPUTED_VALUE"""),"Virginia")</f>
        <v>Virginia</v>
      </c>
      <c r="F51" s="4" t="str">
        <f>IFERROR(__xludf.DUMMYFUNCTION("""COMPUTED_VALUE"""),"vstuffinsb@etsy.com")</f>
        <v>vstuffinsb@etsy.com</v>
      </c>
      <c r="G51" s="4" t="str">
        <f>IFERROR(__xludf.DUMMYFUNCTION("""COMPUTED_VALUE"""),"F")</f>
        <v>F</v>
      </c>
      <c r="H51" s="4" t="str">
        <f>IFERROR(__xludf.DUMMYFUNCTION("""COMPUTED_VALUE"""),"P")</f>
        <v>P</v>
      </c>
      <c r="I51" s="4" t="str">
        <f>IFERROR(__xludf.DUMMYFUNCTION("""COMPUTED_VALUE"""),"P")</f>
        <v>P</v>
      </c>
      <c r="J51" s="4" t="str">
        <f>IFERROR(__xludf.DUMMYFUNCTION("""COMPUTED_VALUE"""),"P")</f>
        <v>P</v>
      </c>
      <c r="K51" s="4" t="str">
        <f>IFERROR(__xludf.DUMMYFUNCTION("""COMPUTED_VALUE"""),"P")</f>
        <v>P</v>
      </c>
      <c r="L51" s="4" t="str">
        <f>IFERROR(__xludf.DUMMYFUNCTION("""COMPUTED_VALUE"""),"P")</f>
        <v>P</v>
      </c>
      <c r="M51" s="4" t="str">
        <f>IFERROR(__xludf.DUMMYFUNCTION("""COMPUTED_VALUE"""),"P")</f>
        <v>P</v>
      </c>
      <c r="N51" s="4" t="str">
        <f>IFERROR(__xludf.DUMMYFUNCTION("""COMPUTED_VALUE"""),"P")</f>
        <v>P</v>
      </c>
      <c r="O51" s="4" t="str">
        <f>IFERROR(__xludf.DUMMYFUNCTION("""COMPUTED_VALUE"""),"P")</f>
        <v>P</v>
      </c>
      <c r="P51" s="4"/>
      <c r="Q51" s="4" t="str">
        <f>IFERROR(__xludf.DUMMYFUNCTION("""COMPUTED_VALUE"""),"P")</f>
        <v>P</v>
      </c>
      <c r="R51" s="4">
        <f>IFERROR(__xludf.DUMMYFUNCTION("""COMPUTED_VALUE"""),3.0)</f>
        <v>3</v>
      </c>
      <c r="S51" s="4">
        <f>IFERROR(__xludf.DUMMYFUNCTION("""COMPUTED_VALUE"""),10.0)</f>
        <v>10</v>
      </c>
      <c r="T51" s="4">
        <f>IFERROR(__xludf.DUMMYFUNCTION("""COMPUTED_VALUE"""),4.0)</f>
        <v>4</v>
      </c>
      <c r="U51" s="4"/>
      <c r="V51" s="4"/>
      <c r="W51" s="4"/>
      <c r="X51" s="4"/>
      <c r="Y51" s="4"/>
      <c r="Z51" s="4"/>
    </row>
    <row r="52">
      <c r="A52" s="4" t="str">
        <f>IFERROR(__xludf.DUMMYFUNCTION("""COMPUTED_VALUE"""),"Mercury")</f>
        <v>Mercury</v>
      </c>
      <c r="B52" s="4" t="str">
        <f>IFERROR(__xludf.DUMMYFUNCTION("""COMPUTED_VALUE"""),"Daniel Porth")</f>
        <v>Daniel Porth</v>
      </c>
      <c r="C52" s="4" t="str">
        <f>IFERROR(__xludf.DUMMYFUNCTION("""COMPUTED_VALUE"""),"L-65504")</f>
        <v>L-65504</v>
      </c>
      <c r="D52" s="4" t="str">
        <f>IFERROR(__xludf.DUMMYFUNCTION("""COMPUTED_VALUE"""),"Tankus")</f>
        <v>Tankus</v>
      </c>
      <c r="E52" s="4" t="str">
        <f>IFERROR(__xludf.DUMMYFUNCTION("""COMPUTED_VALUE"""),"Kimball")</f>
        <v>Kimball</v>
      </c>
      <c r="F52" s="4" t="str">
        <f>IFERROR(__xludf.DUMMYFUNCTION("""COMPUTED_VALUE"""),"ktankus3@blogger.com")</f>
        <v>ktankus3@blogger.com</v>
      </c>
      <c r="G52" s="4" t="str">
        <f>IFERROR(__xludf.DUMMYFUNCTION("""COMPUTED_VALUE"""),"M")</f>
        <v>M</v>
      </c>
      <c r="H52" s="4" t="str">
        <f>IFERROR(__xludf.DUMMYFUNCTION("""COMPUTED_VALUE"""),"P")</f>
        <v>P</v>
      </c>
      <c r="I52" s="4" t="str">
        <f>IFERROR(__xludf.DUMMYFUNCTION("""COMPUTED_VALUE"""),"P")</f>
        <v>P</v>
      </c>
      <c r="J52" s="4" t="str">
        <f>IFERROR(__xludf.DUMMYFUNCTION("""COMPUTED_VALUE"""),"P")</f>
        <v>P</v>
      </c>
      <c r="K52" s="4" t="str">
        <f>IFERROR(__xludf.DUMMYFUNCTION("""COMPUTED_VALUE"""),"P")</f>
        <v>P</v>
      </c>
      <c r="L52" s="4" t="str">
        <f>IFERROR(__xludf.DUMMYFUNCTION("""COMPUTED_VALUE"""),"P")</f>
        <v>P</v>
      </c>
      <c r="M52" s="4" t="str">
        <f>IFERROR(__xludf.DUMMYFUNCTION("""COMPUTED_VALUE"""),"P")</f>
        <v>P</v>
      </c>
      <c r="N52" s="4" t="str">
        <f>IFERROR(__xludf.DUMMYFUNCTION("""COMPUTED_VALUE"""),"P")</f>
        <v>P</v>
      </c>
      <c r="O52" s="4" t="str">
        <f>IFERROR(__xludf.DUMMYFUNCTION("""COMPUTED_VALUE"""),"P")</f>
        <v>P</v>
      </c>
      <c r="P52" s="4" t="str">
        <f>IFERROR(__xludf.DUMMYFUNCTION("""COMPUTED_VALUE"""),"P")</f>
        <v>P</v>
      </c>
      <c r="Q52" s="4"/>
      <c r="R52" s="4">
        <f>IFERROR(__xludf.DUMMYFUNCTION("""COMPUTED_VALUE"""),7.0)</f>
        <v>7</v>
      </c>
      <c r="S52" s="4">
        <f>IFERROR(__xludf.DUMMYFUNCTION("""COMPUTED_VALUE"""),7.0)</f>
        <v>7</v>
      </c>
      <c r="T52" s="4">
        <f>IFERROR(__xludf.DUMMYFUNCTION("""COMPUTED_VALUE"""),6.0)</f>
        <v>6</v>
      </c>
      <c r="U52" s="4"/>
      <c r="V52" s="4"/>
      <c r="W52" s="4"/>
      <c r="X52" s="4"/>
      <c r="Y52" s="4"/>
      <c r="Z52" s="4"/>
    </row>
    <row r="53">
      <c r="A53" s="4" t="str">
        <f>IFERROR(__xludf.DUMMYFUNCTION("""COMPUTED_VALUE"""),"Mercury")</f>
        <v>Mercury</v>
      </c>
      <c r="B53" s="4" t="str">
        <f>IFERROR(__xludf.DUMMYFUNCTION("""COMPUTED_VALUE"""),"Daniel Porth")</f>
        <v>Daniel Porth</v>
      </c>
      <c r="C53" s="4" t="str">
        <f>IFERROR(__xludf.DUMMYFUNCTION("""COMPUTED_VALUE"""),"L-65506")</f>
        <v>L-65506</v>
      </c>
      <c r="D53" s="4" t="str">
        <f>IFERROR(__xludf.DUMMYFUNCTION("""COMPUTED_VALUE"""),"Timbrell")</f>
        <v>Timbrell</v>
      </c>
      <c r="E53" s="4" t="str">
        <f>IFERROR(__xludf.DUMMYFUNCTION("""COMPUTED_VALUE"""),"Had")</f>
        <v>Had</v>
      </c>
      <c r="F53" s="4" t="str">
        <f>IFERROR(__xludf.DUMMYFUNCTION("""COMPUTED_VALUE"""),"htimbrell5@multiply.com")</f>
        <v>htimbrell5@multiply.com</v>
      </c>
      <c r="G53" s="4" t="str">
        <f>IFERROR(__xludf.DUMMYFUNCTION("""COMPUTED_VALUE"""),"M")</f>
        <v>M</v>
      </c>
      <c r="H53" s="4"/>
      <c r="I53" s="4" t="str">
        <f>IFERROR(__xludf.DUMMYFUNCTION("""COMPUTED_VALUE"""),"P")</f>
        <v>P</v>
      </c>
      <c r="J53" s="4" t="str">
        <f>IFERROR(__xludf.DUMMYFUNCTION("""COMPUTED_VALUE"""),"P")</f>
        <v>P</v>
      </c>
      <c r="K53" s="4" t="str">
        <f>IFERROR(__xludf.DUMMYFUNCTION("""COMPUTED_VALUE"""),"P")</f>
        <v>P</v>
      </c>
      <c r="L53" s="4" t="str">
        <f>IFERROR(__xludf.DUMMYFUNCTION("""COMPUTED_VALUE"""),"P")</f>
        <v>P</v>
      </c>
      <c r="M53" s="4" t="str">
        <f>IFERROR(__xludf.DUMMYFUNCTION("""COMPUTED_VALUE"""),"P")</f>
        <v>P</v>
      </c>
      <c r="N53" s="4" t="str">
        <f>IFERROR(__xludf.DUMMYFUNCTION("""COMPUTED_VALUE"""),"P")</f>
        <v>P</v>
      </c>
      <c r="O53" s="4" t="str">
        <f>IFERROR(__xludf.DUMMYFUNCTION("""COMPUTED_VALUE"""),"P")</f>
        <v>P</v>
      </c>
      <c r="P53" s="4" t="str">
        <f>IFERROR(__xludf.DUMMYFUNCTION("""COMPUTED_VALUE"""),"P")</f>
        <v>P</v>
      </c>
      <c r="Q53" s="4" t="str">
        <f>IFERROR(__xludf.DUMMYFUNCTION("""COMPUTED_VALUE"""),"P")</f>
        <v>P</v>
      </c>
      <c r="R53" s="4">
        <f>IFERROR(__xludf.DUMMYFUNCTION("""COMPUTED_VALUE"""),7.0)</f>
        <v>7</v>
      </c>
      <c r="S53" s="4">
        <f>IFERROR(__xludf.DUMMYFUNCTION("""COMPUTED_VALUE"""),5.0)</f>
        <v>5</v>
      </c>
      <c r="T53" s="4">
        <f>IFERROR(__xludf.DUMMYFUNCTION("""COMPUTED_VALUE"""),8.0)</f>
        <v>8</v>
      </c>
      <c r="U53" s="4"/>
      <c r="V53" s="4"/>
      <c r="W53" s="4"/>
      <c r="X53" s="4"/>
      <c r="Y53" s="4"/>
      <c r="Z53" s="4"/>
    </row>
    <row r="54">
      <c r="A54" s="4" t="str">
        <f>IFERROR(__xludf.DUMMYFUNCTION("""COMPUTED_VALUE"""),"Mars")</f>
        <v>Mars</v>
      </c>
      <c r="B54" s="4" t="str">
        <f>IFERROR(__xludf.DUMMYFUNCTION("""COMPUTED_VALUE"""),"Albert Smith")</f>
        <v>Albert Smith</v>
      </c>
      <c r="C54" s="4" t="str">
        <f>IFERROR(__xludf.DUMMYFUNCTION("""COMPUTED_VALUE"""),"L-65407")</f>
        <v>L-65407</v>
      </c>
      <c r="D54" s="4" t="str">
        <f>IFERROR(__xludf.DUMMYFUNCTION("""COMPUTED_VALUE"""),"Toor")</f>
        <v>Toor</v>
      </c>
      <c r="E54" s="4" t="str">
        <f>IFERROR(__xludf.DUMMYFUNCTION("""COMPUTED_VALUE"""),"Nikolaos")</f>
        <v>Nikolaos</v>
      </c>
      <c r="F54" s="4" t="str">
        <f>IFERROR(__xludf.DUMMYFUNCTION("""COMPUTED_VALUE"""),"ntoors@java.com")</f>
        <v>ntoors@java.com</v>
      </c>
      <c r="G54" s="4" t="str">
        <f>IFERROR(__xludf.DUMMYFUNCTION("""COMPUTED_VALUE"""),"M")</f>
        <v>M</v>
      </c>
      <c r="H54" s="4" t="str">
        <f>IFERROR(__xludf.DUMMYFUNCTION("""COMPUTED_VALUE"""),"P")</f>
        <v>P</v>
      </c>
      <c r="I54" s="4" t="str">
        <f>IFERROR(__xludf.DUMMYFUNCTION("""COMPUTED_VALUE"""),"P")</f>
        <v>P</v>
      </c>
      <c r="J54" s="4" t="str">
        <f>IFERROR(__xludf.DUMMYFUNCTION("""COMPUTED_VALUE"""),"P")</f>
        <v>P</v>
      </c>
      <c r="K54" s="4" t="str">
        <f>IFERROR(__xludf.DUMMYFUNCTION("""COMPUTED_VALUE"""),"P")</f>
        <v>P</v>
      </c>
      <c r="L54" s="4" t="str">
        <f>IFERROR(__xludf.DUMMYFUNCTION("""COMPUTED_VALUE"""),"P")</f>
        <v>P</v>
      </c>
      <c r="M54" s="4" t="str">
        <f>IFERROR(__xludf.DUMMYFUNCTION("""COMPUTED_VALUE"""),"P")</f>
        <v>P</v>
      </c>
      <c r="N54" s="4" t="str">
        <f>IFERROR(__xludf.DUMMYFUNCTION("""COMPUTED_VALUE"""),"P")</f>
        <v>P</v>
      </c>
      <c r="O54" s="4" t="str">
        <f>IFERROR(__xludf.DUMMYFUNCTION("""COMPUTED_VALUE"""),"P")</f>
        <v>P</v>
      </c>
      <c r="P54" s="4" t="str">
        <f>IFERROR(__xludf.DUMMYFUNCTION("""COMPUTED_VALUE"""),"P")</f>
        <v>P</v>
      </c>
      <c r="Q54" s="4" t="str">
        <f>IFERROR(__xludf.DUMMYFUNCTION("""COMPUTED_VALUE"""),"P")</f>
        <v>P</v>
      </c>
      <c r="R54" s="4">
        <f>IFERROR(__xludf.DUMMYFUNCTION("""COMPUTED_VALUE"""),5.0)</f>
        <v>5</v>
      </c>
      <c r="S54" s="4">
        <f>IFERROR(__xludf.DUMMYFUNCTION("""COMPUTED_VALUE"""),5.0)</f>
        <v>5</v>
      </c>
      <c r="T54" s="4">
        <f>IFERROR(__xludf.DUMMYFUNCTION("""COMPUTED_VALUE"""),7.0)</f>
        <v>7</v>
      </c>
      <c r="U54" s="4"/>
      <c r="V54" s="4"/>
      <c r="W54" s="4"/>
      <c r="X54" s="4"/>
      <c r="Y54" s="4"/>
      <c r="Z54" s="4"/>
    </row>
    <row r="55">
      <c r="A55" s="4" t="str">
        <f>IFERROR(__xludf.DUMMYFUNCTION("""COMPUTED_VALUE"""),"Mars")</f>
        <v>Mars</v>
      </c>
      <c r="B55" s="4" t="str">
        <f>IFERROR(__xludf.DUMMYFUNCTION("""COMPUTED_VALUE"""),"Albert Smith")</f>
        <v>Albert Smith</v>
      </c>
      <c r="C55" s="4" t="str">
        <f>IFERROR(__xludf.DUMMYFUNCTION("""COMPUTED_VALUE"""),"L-65391")</f>
        <v>L-65391</v>
      </c>
      <c r="D55" s="4" t="str">
        <f>IFERROR(__xludf.DUMMYFUNCTION("""COMPUTED_VALUE"""),"Valois")</f>
        <v>Valois</v>
      </c>
      <c r="E55" s="4" t="str">
        <f>IFERROR(__xludf.DUMMYFUNCTION("""COMPUTED_VALUE"""),"Glen")</f>
        <v>Glen</v>
      </c>
      <c r="F55" s="4" t="str">
        <f>IFERROR(__xludf.DUMMYFUNCTION("""COMPUTED_VALUE"""),"gvaloisc@mac.com")</f>
        <v>gvaloisc@mac.com</v>
      </c>
      <c r="G55" s="4" t="str">
        <f>IFERROR(__xludf.DUMMYFUNCTION("""COMPUTED_VALUE"""),"F")</f>
        <v>F</v>
      </c>
      <c r="H55" s="4" t="str">
        <f>IFERROR(__xludf.DUMMYFUNCTION("""COMPUTED_VALUE"""),"P")</f>
        <v>P</v>
      </c>
      <c r="I55" s="4" t="str">
        <f>IFERROR(__xludf.DUMMYFUNCTION("""COMPUTED_VALUE"""),"P")</f>
        <v>P</v>
      </c>
      <c r="J55" s="4" t="str">
        <f>IFERROR(__xludf.DUMMYFUNCTION("""COMPUTED_VALUE"""),"P")</f>
        <v>P</v>
      </c>
      <c r="K55" s="4" t="str">
        <f>IFERROR(__xludf.DUMMYFUNCTION("""COMPUTED_VALUE"""),"P")</f>
        <v>P</v>
      </c>
      <c r="L55" s="4" t="str">
        <f>IFERROR(__xludf.DUMMYFUNCTION("""COMPUTED_VALUE"""),"P")</f>
        <v>P</v>
      </c>
      <c r="M55" s="4" t="str">
        <f>IFERROR(__xludf.DUMMYFUNCTION("""COMPUTED_VALUE"""),"P")</f>
        <v>P</v>
      </c>
      <c r="N55" s="4" t="str">
        <f>IFERROR(__xludf.DUMMYFUNCTION("""COMPUTED_VALUE"""),"P")</f>
        <v>P</v>
      </c>
      <c r="O55" s="4" t="str">
        <f>IFERROR(__xludf.DUMMYFUNCTION("""COMPUTED_VALUE"""),"P")</f>
        <v>P</v>
      </c>
      <c r="P55" s="4" t="str">
        <f>IFERROR(__xludf.DUMMYFUNCTION("""COMPUTED_VALUE"""),"P")</f>
        <v>P</v>
      </c>
      <c r="Q55" s="4" t="str">
        <f>IFERROR(__xludf.DUMMYFUNCTION("""COMPUTED_VALUE"""),"P")</f>
        <v>P</v>
      </c>
      <c r="R55" s="4">
        <f>IFERROR(__xludf.DUMMYFUNCTION("""COMPUTED_VALUE"""),9.0)</f>
        <v>9</v>
      </c>
      <c r="S55" s="4">
        <f>IFERROR(__xludf.DUMMYFUNCTION("""COMPUTED_VALUE"""),5.0)</f>
        <v>5</v>
      </c>
      <c r="T55" s="4">
        <f>IFERROR(__xludf.DUMMYFUNCTION("""COMPUTED_VALUE"""),8.0)</f>
        <v>8</v>
      </c>
      <c r="U55" s="4"/>
      <c r="V55" s="4"/>
      <c r="W55" s="4"/>
      <c r="X55" s="4"/>
      <c r="Y55" s="4"/>
      <c r="Z55" s="4"/>
    </row>
    <row r="56">
      <c r="A56" s="4" t="str">
        <f>IFERROR(__xludf.DUMMYFUNCTION("""COMPUTED_VALUE"""),"Mercury")</f>
        <v>Mercury</v>
      </c>
      <c r="B56" s="4" t="str">
        <f>IFERROR(__xludf.DUMMYFUNCTION("""COMPUTED_VALUE"""),"Daniel Porth")</f>
        <v>Daniel Porth</v>
      </c>
      <c r="C56" s="4" t="str">
        <f>IFERROR(__xludf.DUMMYFUNCTION("""COMPUTED_VALUE"""),"L-65508")</f>
        <v>L-65508</v>
      </c>
      <c r="D56" s="4" t="str">
        <f>IFERROR(__xludf.DUMMYFUNCTION("""COMPUTED_VALUE"""),"Wallege")</f>
        <v>Wallege</v>
      </c>
      <c r="E56" s="4" t="str">
        <f>IFERROR(__xludf.DUMMYFUNCTION("""COMPUTED_VALUE"""),"Christye")</f>
        <v>Christye</v>
      </c>
      <c r="F56" s="4" t="str">
        <f>IFERROR(__xludf.DUMMYFUNCTION("""COMPUTED_VALUE"""),"cwallege7@buzzfeed.com")</f>
        <v>cwallege7@buzzfeed.com</v>
      </c>
      <c r="G56" s="4" t="str">
        <f>IFERROR(__xludf.DUMMYFUNCTION("""COMPUTED_VALUE"""),"F")</f>
        <v>F</v>
      </c>
      <c r="H56" s="4" t="str">
        <f>IFERROR(__xludf.DUMMYFUNCTION("""COMPUTED_VALUE"""),"P")</f>
        <v>P</v>
      </c>
      <c r="I56" s="4" t="str">
        <f>IFERROR(__xludf.DUMMYFUNCTION("""COMPUTED_VALUE"""),"P")</f>
        <v>P</v>
      </c>
      <c r="J56" s="4" t="str">
        <f>IFERROR(__xludf.DUMMYFUNCTION("""COMPUTED_VALUE"""),"P")</f>
        <v>P</v>
      </c>
      <c r="K56" s="4" t="str">
        <f>IFERROR(__xludf.DUMMYFUNCTION("""COMPUTED_VALUE"""),"P")</f>
        <v>P</v>
      </c>
      <c r="L56" s="4" t="str">
        <f>IFERROR(__xludf.DUMMYFUNCTION("""COMPUTED_VALUE"""),"P")</f>
        <v>P</v>
      </c>
      <c r="M56" s="4" t="str">
        <f>IFERROR(__xludf.DUMMYFUNCTION("""COMPUTED_VALUE"""),"P")</f>
        <v>P</v>
      </c>
      <c r="N56" s="4" t="str">
        <f>IFERROR(__xludf.DUMMYFUNCTION("""COMPUTED_VALUE"""),"P")</f>
        <v>P</v>
      </c>
      <c r="O56" s="4" t="str">
        <f>IFERROR(__xludf.DUMMYFUNCTION("""COMPUTED_VALUE"""),"P")</f>
        <v>P</v>
      </c>
      <c r="P56" s="4" t="str">
        <f>IFERROR(__xludf.DUMMYFUNCTION("""COMPUTED_VALUE"""),"P")</f>
        <v>P</v>
      </c>
      <c r="Q56" s="4" t="str">
        <f>IFERROR(__xludf.DUMMYFUNCTION("""COMPUTED_VALUE"""),"P")</f>
        <v>P</v>
      </c>
      <c r="R56" s="4">
        <f>IFERROR(__xludf.DUMMYFUNCTION("""COMPUTED_VALUE"""),7.0)</f>
        <v>7</v>
      </c>
      <c r="S56" s="4">
        <f>IFERROR(__xludf.DUMMYFUNCTION("""COMPUTED_VALUE"""),4.0)</f>
        <v>4</v>
      </c>
      <c r="T56" s="4">
        <f>IFERROR(__xludf.DUMMYFUNCTION("""COMPUTED_VALUE"""),9.0)</f>
        <v>9</v>
      </c>
      <c r="U56" s="4"/>
      <c r="V56" s="4"/>
      <c r="W56" s="4"/>
      <c r="X56" s="4"/>
      <c r="Y56" s="4"/>
      <c r="Z56" s="4"/>
    </row>
    <row r="57">
      <c r="A57" s="4" t="str">
        <f>IFERROR(__xludf.DUMMYFUNCTION("""COMPUTED_VALUE"""),"Mercury")</f>
        <v>Mercury</v>
      </c>
      <c r="B57" s="4" t="str">
        <f>IFERROR(__xludf.DUMMYFUNCTION("""COMPUTED_VALUE"""),"Daniel Porth")</f>
        <v>Daniel Porth</v>
      </c>
      <c r="C57" s="4" t="str">
        <f>IFERROR(__xludf.DUMMYFUNCTION("""COMPUTED_VALUE"""),"L-65525")</f>
        <v>L-65525</v>
      </c>
      <c r="D57" s="4" t="str">
        <f>IFERROR(__xludf.DUMMYFUNCTION("""COMPUTED_VALUE"""),"Wentworth")</f>
        <v>Wentworth</v>
      </c>
      <c r="E57" s="4" t="str">
        <f>IFERROR(__xludf.DUMMYFUNCTION("""COMPUTED_VALUE"""),"Ermina")</f>
        <v>Ermina</v>
      </c>
      <c r="F57" s="4" t="str">
        <f>IFERROR(__xludf.DUMMYFUNCTION("""COMPUTED_VALUE"""),"ewentwortho@imdb.com")</f>
        <v>ewentwortho@imdb.com</v>
      </c>
      <c r="G57" s="4" t="str">
        <f>IFERROR(__xludf.DUMMYFUNCTION("""COMPUTED_VALUE"""),"F")</f>
        <v>F</v>
      </c>
      <c r="H57" s="4" t="str">
        <f>IFERROR(__xludf.DUMMYFUNCTION("""COMPUTED_VALUE"""),"P")</f>
        <v>P</v>
      </c>
      <c r="I57" s="4" t="str">
        <f>IFERROR(__xludf.DUMMYFUNCTION("""COMPUTED_VALUE"""),"P")</f>
        <v>P</v>
      </c>
      <c r="J57" s="4" t="str">
        <f>IFERROR(__xludf.DUMMYFUNCTION("""COMPUTED_VALUE"""),"P")</f>
        <v>P</v>
      </c>
      <c r="K57" s="4" t="str">
        <f>IFERROR(__xludf.DUMMYFUNCTION("""COMPUTED_VALUE"""),"P")</f>
        <v>P</v>
      </c>
      <c r="L57" s="4" t="str">
        <f>IFERROR(__xludf.DUMMYFUNCTION("""COMPUTED_VALUE"""),"P")</f>
        <v>P</v>
      </c>
      <c r="M57" s="4" t="str">
        <f>IFERROR(__xludf.DUMMYFUNCTION("""COMPUTED_VALUE"""),"P")</f>
        <v>P</v>
      </c>
      <c r="N57" s="4" t="str">
        <f>IFERROR(__xludf.DUMMYFUNCTION("""COMPUTED_VALUE"""),"P")</f>
        <v>P</v>
      </c>
      <c r="O57" s="4" t="str">
        <f>IFERROR(__xludf.DUMMYFUNCTION("""COMPUTED_VALUE"""),"P")</f>
        <v>P</v>
      </c>
      <c r="P57" s="4"/>
      <c r="Q57" s="4" t="str">
        <f>IFERROR(__xludf.DUMMYFUNCTION("""COMPUTED_VALUE"""),"P")</f>
        <v>P</v>
      </c>
      <c r="R57" s="4">
        <f>IFERROR(__xludf.DUMMYFUNCTION("""COMPUTED_VALUE"""),9.0)</f>
        <v>9</v>
      </c>
      <c r="S57" s="4">
        <f>IFERROR(__xludf.DUMMYFUNCTION("""COMPUTED_VALUE"""),7.0)</f>
        <v>7</v>
      </c>
      <c r="T57" s="4">
        <f>IFERROR(__xludf.DUMMYFUNCTION("""COMPUTED_VALUE"""),7.0)</f>
        <v>7</v>
      </c>
      <c r="U57" s="4"/>
      <c r="V57" s="4"/>
      <c r="W57" s="4"/>
      <c r="X57" s="4"/>
      <c r="Y57" s="4"/>
      <c r="Z57" s="4"/>
    </row>
    <row r="58">
      <c r="A58" s="4" t="str">
        <f>IFERROR(__xludf.DUMMYFUNCTION("""COMPUTED_VALUE"""),"Mercury")</f>
        <v>Mercury</v>
      </c>
      <c r="B58" s="4" t="str">
        <f>IFERROR(__xludf.DUMMYFUNCTION("""COMPUTED_VALUE"""),"Daniel Porth")</f>
        <v>Daniel Porth</v>
      </c>
      <c r="C58" s="4" t="str">
        <f>IFERROR(__xludf.DUMMYFUNCTION("""COMPUTED_VALUE"""),"L-65529")</f>
        <v>L-65529</v>
      </c>
      <c r="D58" s="4" t="str">
        <f>IFERROR(__xludf.DUMMYFUNCTION("""COMPUTED_VALUE"""),"Whatson")</f>
        <v>Whatson</v>
      </c>
      <c r="E58" s="4" t="str">
        <f>IFERROR(__xludf.DUMMYFUNCTION("""COMPUTED_VALUE"""),"Brew")</f>
        <v>Brew</v>
      </c>
      <c r="F58" s="4" t="str">
        <f>IFERROR(__xludf.DUMMYFUNCTION("""COMPUTED_VALUE"""),"bwhatsons@wired.com")</f>
        <v>bwhatsons@wired.com</v>
      </c>
      <c r="G58" s="4" t="str">
        <f>IFERROR(__xludf.DUMMYFUNCTION("""COMPUTED_VALUE"""),"M")</f>
        <v>M</v>
      </c>
      <c r="H58" s="4" t="str">
        <f>IFERROR(__xludf.DUMMYFUNCTION("""COMPUTED_VALUE"""),"P")</f>
        <v>P</v>
      </c>
      <c r="I58" s="4"/>
      <c r="J58" s="4" t="str">
        <f>IFERROR(__xludf.DUMMYFUNCTION("""COMPUTED_VALUE"""),"P")</f>
        <v>P</v>
      </c>
      <c r="K58" s="4"/>
      <c r="L58" s="4" t="str">
        <f>IFERROR(__xludf.DUMMYFUNCTION("""COMPUTED_VALUE"""),"P")</f>
        <v>P</v>
      </c>
      <c r="M58" s="4" t="str">
        <f>IFERROR(__xludf.DUMMYFUNCTION("""COMPUTED_VALUE"""),"P")</f>
        <v>P</v>
      </c>
      <c r="N58" s="4" t="str">
        <f>IFERROR(__xludf.DUMMYFUNCTION("""COMPUTED_VALUE"""),"P")</f>
        <v>P</v>
      </c>
      <c r="O58" s="4" t="str">
        <f>IFERROR(__xludf.DUMMYFUNCTION("""COMPUTED_VALUE"""),"P")</f>
        <v>P</v>
      </c>
      <c r="P58" s="4" t="str">
        <f>IFERROR(__xludf.DUMMYFUNCTION("""COMPUTED_VALUE"""),"P")</f>
        <v>P</v>
      </c>
      <c r="Q58" s="4" t="str">
        <f>IFERROR(__xludf.DUMMYFUNCTION("""COMPUTED_VALUE"""),"P")</f>
        <v>P</v>
      </c>
      <c r="R58" s="4">
        <f>IFERROR(__xludf.DUMMYFUNCTION("""COMPUTED_VALUE"""),7.0)</f>
        <v>7</v>
      </c>
      <c r="S58" s="4">
        <f>IFERROR(__xludf.DUMMYFUNCTION("""COMPUTED_VALUE"""),8.0)</f>
        <v>8</v>
      </c>
      <c r="T58" s="4">
        <f>IFERROR(__xludf.DUMMYFUNCTION("""COMPUTED_VALUE"""),9.0)</f>
        <v>9</v>
      </c>
      <c r="U58" s="4"/>
      <c r="V58" s="4"/>
      <c r="W58" s="4"/>
      <c r="X58" s="4"/>
      <c r="Y58" s="4"/>
      <c r="Z58" s="4"/>
    </row>
    <row r="59">
      <c r="A59" s="4" t="str">
        <f>IFERROR(__xludf.DUMMYFUNCTION("""COMPUTED_VALUE"""),"Mars")</f>
        <v>Mars</v>
      </c>
      <c r="B59" s="4" t="str">
        <f>IFERROR(__xludf.DUMMYFUNCTION("""COMPUTED_VALUE"""),"Albert Smith")</f>
        <v>Albert Smith</v>
      </c>
      <c r="C59" s="4" t="str">
        <f>IFERROR(__xludf.DUMMYFUNCTION("""COMPUTED_VALUE"""),"L-65381")</f>
        <v>L-65381</v>
      </c>
      <c r="D59" s="4" t="str">
        <f>IFERROR(__xludf.DUMMYFUNCTION("""COMPUTED_VALUE"""),"Willets")</f>
        <v>Willets</v>
      </c>
      <c r="E59" s="4" t="str">
        <f>IFERROR(__xludf.DUMMYFUNCTION("""COMPUTED_VALUE"""),"Deanne")</f>
        <v>Deanne</v>
      </c>
      <c r="F59" s="4" t="str">
        <f>IFERROR(__xludf.DUMMYFUNCTION("""COMPUTED_VALUE"""),"dwillets2@odnoklassniki.ru")</f>
        <v>dwillets2@odnoklassniki.ru</v>
      </c>
      <c r="G59" s="4" t="str">
        <f>IFERROR(__xludf.DUMMYFUNCTION("""COMPUTED_VALUE"""),"F")</f>
        <v>F</v>
      </c>
      <c r="H59" s="4" t="str">
        <f>IFERROR(__xludf.DUMMYFUNCTION("""COMPUTED_VALUE"""),"P")</f>
        <v>P</v>
      </c>
      <c r="I59" s="4" t="str">
        <f>IFERROR(__xludf.DUMMYFUNCTION("""COMPUTED_VALUE"""),"P")</f>
        <v>P</v>
      </c>
      <c r="J59" s="4" t="str">
        <f>IFERROR(__xludf.DUMMYFUNCTION("""COMPUTED_VALUE"""),"P")</f>
        <v>P</v>
      </c>
      <c r="K59" s="4" t="str">
        <f>IFERROR(__xludf.DUMMYFUNCTION("""COMPUTED_VALUE"""),"P")</f>
        <v>P</v>
      </c>
      <c r="L59" s="4" t="str">
        <f>IFERROR(__xludf.DUMMYFUNCTION("""COMPUTED_VALUE"""),"P")</f>
        <v>P</v>
      </c>
      <c r="M59" s="4" t="str">
        <f>IFERROR(__xludf.DUMMYFUNCTION("""COMPUTED_VALUE"""),"P")</f>
        <v>P</v>
      </c>
      <c r="N59" s="4" t="str">
        <f>IFERROR(__xludf.DUMMYFUNCTION("""COMPUTED_VALUE"""),"P")</f>
        <v>P</v>
      </c>
      <c r="O59" s="4" t="str">
        <f>IFERROR(__xludf.DUMMYFUNCTION("""COMPUTED_VALUE"""),"P")</f>
        <v>P</v>
      </c>
      <c r="P59" s="4" t="str">
        <f>IFERROR(__xludf.DUMMYFUNCTION("""COMPUTED_VALUE"""),"P")</f>
        <v>P</v>
      </c>
      <c r="Q59" s="4"/>
      <c r="R59" s="4">
        <f>IFERROR(__xludf.DUMMYFUNCTION("""COMPUTED_VALUE"""),9.0)</f>
        <v>9</v>
      </c>
      <c r="S59" s="4">
        <f>IFERROR(__xludf.DUMMYFUNCTION("""COMPUTED_VALUE"""),5.0)</f>
        <v>5</v>
      </c>
      <c r="T59" s="4">
        <f>IFERROR(__xludf.DUMMYFUNCTION("""COMPUTED_VALUE"""),4.0)</f>
        <v>4</v>
      </c>
      <c r="U59" s="4"/>
      <c r="V59" s="4"/>
      <c r="W59" s="4"/>
      <c r="X59" s="4"/>
      <c r="Y59" s="4"/>
      <c r="Z59" s="4"/>
    </row>
    <row r="60">
      <c r="A60" s="4" t="str">
        <f>IFERROR(__xludf.DUMMYFUNCTION("""COMPUTED_VALUE"""),"Mars")</f>
        <v>Mars</v>
      </c>
      <c r="B60" s="4" t="str">
        <f>IFERROR(__xludf.DUMMYFUNCTION("""COMPUTED_VALUE"""),"Albert Smith")</f>
        <v>Albert Smith</v>
      </c>
      <c r="C60" s="4" t="str">
        <f>IFERROR(__xludf.DUMMYFUNCTION("""COMPUTED_VALUE"""),"L-65383")</f>
        <v>L-65383</v>
      </c>
      <c r="D60" s="4" t="str">
        <f>IFERROR(__xludf.DUMMYFUNCTION("""COMPUTED_VALUE"""),"Yeowell")</f>
        <v>Yeowell</v>
      </c>
      <c r="E60" s="4" t="str">
        <f>IFERROR(__xludf.DUMMYFUNCTION("""COMPUTED_VALUE"""),"Pavel")</f>
        <v>Pavel</v>
      </c>
      <c r="F60" s="4" t="str">
        <f>IFERROR(__xludf.DUMMYFUNCTION("""COMPUTED_VALUE"""),"pyeowell4@list-manage.com")</f>
        <v>pyeowell4@list-manage.com</v>
      </c>
      <c r="G60" s="4" t="str">
        <f>IFERROR(__xludf.DUMMYFUNCTION("""COMPUTED_VALUE"""),"M")</f>
        <v>M</v>
      </c>
      <c r="H60" s="4" t="str">
        <f>IFERROR(__xludf.DUMMYFUNCTION("""COMPUTED_VALUE"""),"P")</f>
        <v>P</v>
      </c>
      <c r="I60" s="4" t="str">
        <f>IFERROR(__xludf.DUMMYFUNCTION("""COMPUTED_VALUE"""),"P")</f>
        <v>P</v>
      </c>
      <c r="J60" s="4" t="str">
        <f>IFERROR(__xludf.DUMMYFUNCTION("""COMPUTED_VALUE"""),"P")</f>
        <v>P</v>
      </c>
      <c r="K60" s="4" t="str">
        <f>IFERROR(__xludf.DUMMYFUNCTION("""COMPUTED_VALUE"""),"P")</f>
        <v>P</v>
      </c>
      <c r="L60" s="4"/>
      <c r="M60" s="4" t="str">
        <f>IFERROR(__xludf.DUMMYFUNCTION("""COMPUTED_VALUE"""),"P")</f>
        <v>P</v>
      </c>
      <c r="N60" s="4" t="str">
        <f>IFERROR(__xludf.DUMMYFUNCTION("""COMPUTED_VALUE"""),"P")</f>
        <v>P</v>
      </c>
      <c r="O60" s="4" t="str">
        <f>IFERROR(__xludf.DUMMYFUNCTION("""COMPUTED_VALUE"""),"P")</f>
        <v>P</v>
      </c>
      <c r="P60" s="4" t="str">
        <f>IFERROR(__xludf.DUMMYFUNCTION("""COMPUTED_VALUE"""),"P")</f>
        <v>P</v>
      </c>
      <c r="Q60" s="4" t="str">
        <f>IFERROR(__xludf.DUMMYFUNCTION("""COMPUTED_VALUE"""),"P")</f>
        <v>P</v>
      </c>
      <c r="R60" s="4">
        <f>IFERROR(__xludf.DUMMYFUNCTION("""COMPUTED_VALUE"""),3.0)</f>
        <v>3</v>
      </c>
      <c r="S60" s="4">
        <f>IFERROR(__xludf.DUMMYFUNCTION("""COMPUTED_VALUE"""),4.0)</f>
        <v>4</v>
      </c>
      <c r="T60" s="4">
        <f>IFERROR(__xludf.DUMMYFUNCTION("""COMPUTED_VALUE"""),9.0)</f>
        <v>9</v>
      </c>
      <c r="U60" s="4"/>
      <c r="V60" s="4"/>
      <c r="W60" s="4"/>
      <c r="X60" s="4"/>
      <c r="Y60" s="4"/>
      <c r="Z60" s="4"/>
    </row>
    <row r="61">
      <c r="A61" s="4" t="str">
        <f>IFERROR(__xludf.DUMMYFUNCTION("""COMPUTED_VALUE"""),"Mars")</f>
        <v>Mars</v>
      </c>
      <c r="B61" s="4" t="str">
        <f>IFERROR(__xludf.DUMMYFUNCTION("""COMPUTED_VALUE"""),"Albert Smith")</f>
        <v>Albert Smith</v>
      </c>
      <c r="C61" s="4" t="str">
        <f>IFERROR(__xludf.DUMMYFUNCTION("""COMPUTED_VALUE"""),"L-65392")</f>
        <v>L-65392</v>
      </c>
      <c r="D61" s="4" t="str">
        <f>IFERROR(__xludf.DUMMYFUNCTION("""COMPUTED_VALUE"""),"Yeowell")</f>
        <v>Yeowell</v>
      </c>
      <c r="E61" s="4" t="str">
        <f>IFERROR(__xludf.DUMMYFUNCTION("""COMPUTED_VALUE"""),"Caryl")</f>
        <v>Caryl</v>
      </c>
      <c r="F61" s="4" t="str">
        <f>IFERROR(__xludf.DUMMYFUNCTION("""COMPUTED_VALUE"""),"cyeowelld@auda.org.au")</f>
        <v>cyeowelld@auda.org.au</v>
      </c>
      <c r="G61" s="4" t="str">
        <f>IFERROR(__xludf.DUMMYFUNCTION("""COMPUTED_VALUE"""),"F")</f>
        <v>F</v>
      </c>
      <c r="H61" s="4" t="str">
        <f>IFERROR(__xludf.DUMMYFUNCTION("""COMPUTED_VALUE"""),"P")</f>
        <v>P</v>
      </c>
      <c r="I61" s="4" t="str">
        <f>IFERROR(__xludf.DUMMYFUNCTION("""COMPUTED_VALUE"""),"P")</f>
        <v>P</v>
      </c>
      <c r="J61" s="4" t="str">
        <f>IFERROR(__xludf.DUMMYFUNCTION("""COMPUTED_VALUE"""),"P")</f>
        <v>P</v>
      </c>
      <c r="K61" s="4" t="str">
        <f>IFERROR(__xludf.DUMMYFUNCTION("""COMPUTED_VALUE"""),"P")</f>
        <v>P</v>
      </c>
      <c r="L61" s="4" t="str">
        <f>IFERROR(__xludf.DUMMYFUNCTION("""COMPUTED_VALUE"""),"P")</f>
        <v>P</v>
      </c>
      <c r="M61" s="4" t="str">
        <f>IFERROR(__xludf.DUMMYFUNCTION("""COMPUTED_VALUE"""),"P")</f>
        <v>P</v>
      </c>
      <c r="N61" s="4"/>
      <c r="O61" s="4" t="str">
        <f>IFERROR(__xludf.DUMMYFUNCTION("""COMPUTED_VALUE"""),"P")</f>
        <v>P</v>
      </c>
      <c r="P61" s="4" t="str">
        <f>IFERROR(__xludf.DUMMYFUNCTION("""COMPUTED_VALUE"""),"P")</f>
        <v>P</v>
      </c>
      <c r="Q61" s="4" t="str">
        <f>IFERROR(__xludf.DUMMYFUNCTION("""COMPUTED_VALUE"""),"P")</f>
        <v>P</v>
      </c>
      <c r="R61" s="4">
        <f>IFERROR(__xludf.DUMMYFUNCTION("""COMPUTED_VALUE"""),6.0)</f>
        <v>6</v>
      </c>
      <c r="S61" s="4">
        <f>IFERROR(__xludf.DUMMYFUNCTION("""COMPUTED_VALUE"""),8.0)</f>
        <v>8</v>
      </c>
      <c r="T61" s="4">
        <f>IFERROR(__xludf.DUMMYFUNCTION("""COMPUTED_VALUE"""),4.0)</f>
        <v>4</v>
      </c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9.5"/>
    <col customWidth="1" min="3" max="3" width="7.63"/>
    <col customWidth="1" min="4" max="5" width="9.0"/>
    <col customWidth="1" min="6" max="6" width="5.88"/>
    <col customWidth="1" min="7" max="7" width="11.25"/>
    <col customWidth="1" min="8" max="8" width="6.25"/>
    <col customWidth="1" min="9" max="9" width="11.38"/>
    <col customWidth="1" min="10" max="10" width="12.75"/>
  </cols>
  <sheetData>
    <row r="1">
      <c r="A1" s="5" t="s">
        <v>1</v>
      </c>
      <c r="B1" s="4"/>
      <c r="C1" s="4"/>
      <c r="D1" s="4"/>
      <c r="E1" s="4"/>
      <c r="F1" s="4"/>
      <c r="G1" s="4"/>
      <c r="H1" s="4"/>
      <c r="I1" s="6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4"/>
      <c r="I2" s="8" t="s">
        <v>10</v>
      </c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tr">
        <f>IFERROR(__xludf.DUMMYFUNCTION("unique(data!A$2:A1000)"),"Mars")</f>
        <v>Mars</v>
      </c>
      <c r="B3" s="10" t="str">
        <f t="array" ref="B3">XLOOKUP(A3,data!A$2:A1000,data!B$2:B1000)</f>
        <v>Albert Smith</v>
      </c>
      <c r="C3" s="7" t="s">
        <v>11</v>
      </c>
      <c r="D3" s="7" t="s">
        <v>12</v>
      </c>
      <c r="E3" s="11">
        <v>45363.0</v>
      </c>
      <c r="F3" s="11">
        <v>45401.0</v>
      </c>
      <c r="G3" s="10">
        <f>F3-E3</f>
        <v>38</v>
      </c>
      <c r="H3" s="4"/>
      <c r="I3" s="12">
        <f>IFERROR(__xludf.DUMMYFUNCTION("unique(arrayformula(WORKDAY(SEQUENCE($G$3,1,$E$3-1),1,feriados)))"),45363.0)</f>
        <v>45363</v>
      </c>
      <c r="J3" s="10" t="str">
        <f t="shared" ref="J3:J26" si="1">TEXT(I3,"dddd")</f>
        <v>martes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tr">
        <f>IFERROR(__xludf.DUMMYFUNCTION("""COMPUTED_VALUE"""),"Mercury")</f>
        <v>Mercury</v>
      </c>
      <c r="B4" s="10" t="str">
        <f t="array" ref="B4">XLOOKUP(A4,data!A$2:A1000,data!B$2:B1000)</f>
        <v>Daniel Porth</v>
      </c>
      <c r="C4" s="7" t="s">
        <v>13</v>
      </c>
      <c r="D4" s="7" t="s">
        <v>14</v>
      </c>
      <c r="E4" s="4"/>
      <c r="F4" s="4"/>
      <c r="G4" s="4"/>
      <c r="H4" s="4"/>
      <c r="I4" s="12">
        <f>IFERROR(__xludf.DUMMYFUNCTION("""COMPUTED_VALUE"""),45364.0)</f>
        <v>45364</v>
      </c>
      <c r="J4" s="10" t="str">
        <f t="shared" si="1"/>
        <v>miércoles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12">
        <f>IFERROR(__xludf.DUMMYFUNCTION("""COMPUTED_VALUE"""),45365.0)</f>
        <v>45365</v>
      </c>
      <c r="J5" s="10" t="str">
        <f t="shared" si="1"/>
        <v>jueves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15</v>
      </c>
      <c r="B6" s="4"/>
      <c r="C6" s="4"/>
      <c r="D6" s="4"/>
      <c r="E6" s="4"/>
      <c r="F6" s="4"/>
      <c r="G6" s="5" t="s">
        <v>16</v>
      </c>
      <c r="H6" s="4"/>
      <c r="I6" s="12">
        <f>IFERROR(__xludf.DUMMYFUNCTION("""COMPUTED_VALUE"""),45366.0)</f>
        <v>45366</v>
      </c>
      <c r="J6" s="10" t="str">
        <f t="shared" si="1"/>
        <v>viernes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17</v>
      </c>
      <c r="B7" s="13" t="s">
        <v>18</v>
      </c>
      <c r="C7" s="9"/>
      <c r="D7" s="13" t="s">
        <v>19</v>
      </c>
      <c r="E7" s="9"/>
      <c r="F7" s="4"/>
      <c r="G7" s="7" t="s">
        <v>20</v>
      </c>
      <c r="H7" s="4"/>
      <c r="I7" s="12">
        <f>IFERROR(__xludf.DUMMYFUNCTION("""COMPUTED_VALUE"""),45369.0)</f>
        <v>45369</v>
      </c>
      <c r="J7" s="10" t="str">
        <f t="shared" si="1"/>
        <v>lunes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f t="array" ref="A8:A17">SEQUENCE(10,1,1,1)</f>
        <v>1</v>
      </c>
      <c r="B8" s="14">
        <f>IFERROR(__xludf.DUMMYFUNCTION("FILTER(fechas,(dia_semana=$C$3)+(dia_semana=$D$3))"),45363.0)</f>
        <v>45363</v>
      </c>
      <c r="C8" s="15" t="str">
        <f>IFERROR(__xludf.DUMMYFUNCTION("""COMPUTED_VALUE"""),"martes")</f>
        <v>martes</v>
      </c>
      <c r="D8" s="14">
        <f>IFERROR(__xludf.DUMMYFUNCTION("FILTER(fechas,(dia_semana=$C$4)+(dia_semana=$D$4))"),45364.0)</f>
        <v>45364</v>
      </c>
      <c r="E8" s="15" t="str">
        <f>IFERROR(__xludf.DUMMYFUNCTION("""COMPUTED_VALUE"""),"miércoles")</f>
        <v>miércoles</v>
      </c>
      <c r="F8" s="4"/>
      <c r="G8" s="11">
        <v>45379.0</v>
      </c>
      <c r="H8" s="4"/>
      <c r="I8" s="12">
        <f>IFERROR(__xludf.DUMMYFUNCTION("""COMPUTED_VALUE"""),45370.0)</f>
        <v>45370</v>
      </c>
      <c r="J8" s="10" t="str">
        <f t="shared" si="1"/>
        <v>martes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2.0</v>
      </c>
      <c r="B9" s="16">
        <f>IFERROR(__xludf.DUMMYFUNCTION("""COMPUTED_VALUE"""),45365.0)</f>
        <v>45365</v>
      </c>
      <c r="C9" s="17" t="str">
        <f>IFERROR(__xludf.DUMMYFUNCTION("""COMPUTED_VALUE"""),"jueves")</f>
        <v>jueves</v>
      </c>
      <c r="D9" s="16">
        <f>IFERROR(__xludf.DUMMYFUNCTION("""COMPUTED_VALUE"""),45366.0)</f>
        <v>45366</v>
      </c>
      <c r="E9" s="17" t="str">
        <f>IFERROR(__xludf.DUMMYFUNCTION("""COMPUTED_VALUE"""),"viernes")</f>
        <v>viernes</v>
      </c>
      <c r="F9" s="4"/>
      <c r="G9" s="11">
        <v>45380.0</v>
      </c>
      <c r="H9" s="4"/>
      <c r="I9" s="12">
        <f>IFERROR(__xludf.DUMMYFUNCTION("""COMPUTED_VALUE"""),45371.0)</f>
        <v>45371</v>
      </c>
      <c r="J9" s="10" t="str">
        <f t="shared" si="1"/>
        <v>miércoles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3.0</v>
      </c>
      <c r="B10" s="16">
        <f>IFERROR(__xludf.DUMMYFUNCTION("""COMPUTED_VALUE"""),45370.0)</f>
        <v>45370</v>
      </c>
      <c r="C10" s="17" t="str">
        <f>IFERROR(__xludf.DUMMYFUNCTION("""COMPUTED_VALUE"""),"martes")</f>
        <v>martes</v>
      </c>
      <c r="D10" s="16">
        <f>IFERROR(__xludf.DUMMYFUNCTION("""COMPUTED_VALUE"""),45371.0)</f>
        <v>45371</v>
      </c>
      <c r="E10" s="17" t="str">
        <f>IFERROR(__xludf.DUMMYFUNCTION("""COMPUTED_VALUE"""),"miércoles")</f>
        <v>miércoles</v>
      </c>
      <c r="F10" s="4"/>
      <c r="G10" s="11">
        <v>45383.0</v>
      </c>
      <c r="H10" s="4"/>
      <c r="I10" s="12">
        <f>IFERROR(__xludf.DUMMYFUNCTION("""COMPUTED_VALUE"""),45372.0)</f>
        <v>45372</v>
      </c>
      <c r="J10" s="10" t="str">
        <f t="shared" si="1"/>
        <v>jueves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>
        <v>4.0</v>
      </c>
      <c r="B11" s="16">
        <f>IFERROR(__xludf.DUMMYFUNCTION("""COMPUTED_VALUE"""),45372.0)</f>
        <v>45372</v>
      </c>
      <c r="C11" s="17" t="str">
        <f>IFERROR(__xludf.DUMMYFUNCTION("""COMPUTED_VALUE"""),"jueves")</f>
        <v>jueves</v>
      </c>
      <c r="D11" s="16">
        <f>IFERROR(__xludf.DUMMYFUNCTION("""COMPUTED_VALUE"""),45373.0)</f>
        <v>45373</v>
      </c>
      <c r="E11" s="17" t="str">
        <f>IFERROR(__xludf.DUMMYFUNCTION("""COMPUTED_VALUE"""),"viernes")</f>
        <v>viernes</v>
      </c>
      <c r="F11" s="4"/>
      <c r="G11" s="11">
        <v>45384.0</v>
      </c>
      <c r="H11" s="4"/>
      <c r="I11" s="12">
        <f>IFERROR(__xludf.DUMMYFUNCTION("""COMPUTED_VALUE"""),45373.0)</f>
        <v>45373</v>
      </c>
      <c r="J11" s="10" t="str">
        <f t="shared" si="1"/>
        <v>viernes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>
        <v>5.0</v>
      </c>
      <c r="B12" s="16">
        <f>IFERROR(__xludf.DUMMYFUNCTION("""COMPUTED_VALUE"""),45377.0)</f>
        <v>45377</v>
      </c>
      <c r="C12" s="17" t="str">
        <f>IFERROR(__xludf.DUMMYFUNCTION("""COMPUTED_VALUE"""),"martes")</f>
        <v>martes</v>
      </c>
      <c r="D12" s="16">
        <f>IFERROR(__xludf.DUMMYFUNCTION("""COMPUTED_VALUE"""),45378.0)</f>
        <v>45378</v>
      </c>
      <c r="E12" s="17" t="str">
        <f>IFERROR(__xludf.DUMMYFUNCTION("""COMPUTED_VALUE"""),"miércoles")</f>
        <v>miércoles</v>
      </c>
      <c r="F12" s="4"/>
      <c r="G12" s="4"/>
      <c r="H12" s="4"/>
      <c r="I12" s="12">
        <f>IFERROR(__xludf.DUMMYFUNCTION("""COMPUTED_VALUE"""),45376.0)</f>
        <v>45376</v>
      </c>
      <c r="J12" s="10" t="str">
        <f t="shared" si="1"/>
        <v>lunes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v>6.0</v>
      </c>
      <c r="B13" s="16">
        <f>IFERROR(__xludf.DUMMYFUNCTION("""COMPUTED_VALUE"""),45386.0)</f>
        <v>45386</v>
      </c>
      <c r="C13" s="17" t="str">
        <f>IFERROR(__xludf.DUMMYFUNCTION("""COMPUTED_VALUE"""),"jueves")</f>
        <v>jueves</v>
      </c>
      <c r="D13" s="16">
        <f>IFERROR(__xludf.DUMMYFUNCTION("""COMPUTED_VALUE"""),45385.0)</f>
        <v>45385</v>
      </c>
      <c r="E13" s="17" t="str">
        <f>IFERROR(__xludf.DUMMYFUNCTION("""COMPUTED_VALUE"""),"miércoles")</f>
        <v>miércoles</v>
      </c>
      <c r="F13" s="4"/>
      <c r="G13" s="4"/>
      <c r="H13" s="4"/>
      <c r="I13" s="12">
        <f>IFERROR(__xludf.DUMMYFUNCTION("""COMPUTED_VALUE"""),45377.0)</f>
        <v>45377</v>
      </c>
      <c r="J13" s="10" t="str">
        <f t="shared" si="1"/>
        <v>martes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7.0</v>
      </c>
      <c r="B14" s="16">
        <f>IFERROR(__xludf.DUMMYFUNCTION("""COMPUTED_VALUE"""),45391.0)</f>
        <v>45391</v>
      </c>
      <c r="C14" s="17" t="str">
        <f>IFERROR(__xludf.DUMMYFUNCTION("""COMPUTED_VALUE"""),"martes")</f>
        <v>martes</v>
      </c>
      <c r="D14" s="16">
        <f>IFERROR(__xludf.DUMMYFUNCTION("""COMPUTED_VALUE"""),45387.0)</f>
        <v>45387</v>
      </c>
      <c r="E14" s="17" t="str">
        <f>IFERROR(__xludf.DUMMYFUNCTION("""COMPUTED_VALUE"""),"viernes")</f>
        <v>viernes</v>
      </c>
      <c r="F14" s="4"/>
      <c r="G14" s="4"/>
      <c r="H14" s="4"/>
      <c r="I14" s="12">
        <f>IFERROR(__xludf.DUMMYFUNCTION("""COMPUTED_VALUE"""),45378.0)</f>
        <v>45378</v>
      </c>
      <c r="J14" s="10" t="str">
        <f t="shared" si="1"/>
        <v>miércoles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>
        <v>8.0</v>
      </c>
      <c r="B15" s="16">
        <f>IFERROR(__xludf.DUMMYFUNCTION("""COMPUTED_VALUE"""),45393.0)</f>
        <v>45393</v>
      </c>
      <c r="C15" s="17" t="str">
        <f>IFERROR(__xludf.DUMMYFUNCTION("""COMPUTED_VALUE"""),"jueves")</f>
        <v>jueves</v>
      </c>
      <c r="D15" s="16">
        <f>IFERROR(__xludf.DUMMYFUNCTION("""COMPUTED_VALUE"""),45392.0)</f>
        <v>45392</v>
      </c>
      <c r="E15" s="17" t="str">
        <f>IFERROR(__xludf.DUMMYFUNCTION("""COMPUTED_VALUE"""),"miércoles")</f>
        <v>miércoles</v>
      </c>
      <c r="F15" s="4"/>
      <c r="G15" s="4"/>
      <c r="H15" s="4"/>
      <c r="I15" s="12">
        <f>IFERROR(__xludf.DUMMYFUNCTION("""COMPUTED_VALUE"""),45385.0)</f>
        <v>45385</v>
      </c>
      <c r="J15" s="10" t="str">
        <f t="shared" si="1"/>
        <v>miércoles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>
        <v>9.0</v>
      </c>
      <c r="B16" s="16">
        <f>IFERROR(__xludf.DUMMYFUNCTION("""COMPUTED_VALUE"""),45398.0)</f>
        <v>45398</v>
      </c>
      <c r="C16" s="17" t="str">
        <f>IFERROR(__xludf.DUMMYFUNCTION("""COMPUTED_VALUE"""),"martes")</f>
        <v>martes</v>
      </c>
      <c r="D16" s="16">
        <f>IFERROR(__xludf.DUMMYFUNCTION("""COMPUTED_VALUE"""),45394.0)</f>
        <v>45394</v>
      </c>
      <c r="E16" s="17" t="str">
        <f>IFERROR(__xludf.DUMMYFUNCTION("""COMPUTED_VALUE"""),"viernes")</f>
        <v>viernes</v>
      </c>
      <c r="F16" s="4"/>
      <c r="G16" s="4"/>
      <c r="H16" s="4"/>
      <c r="I16" s="12">
        <f>IFERROR(__xludf.DUMMYFUNCTION("""COMPUTED_VALUE"""),45386.0)</f>
        <v>45386</v>
      </c>
      <c r="J16" s="10" t="str">
        <f t="shared" si="1"/>
        <v>jueves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10.0</v>
      </c>
      <c r="B17" s="18">
        <f>IFERROR(__xludf.DUMMYFUNCTION("""COMPUTED_VALUE"""),45400.0)</f>
        <v>45400</v>
      </c>
      <c r="C17" s="19" t="str">
        <f>IFERROR(__xludf.DUMMYFUNCTION("""COMPUTED_VALUE"""),"jueves")</f>
        <v>jueves</v>
      </c>
      <c r="D17" s="18">
        <f>IFERROR(__xludf.DUMMYFUNCTION("""COMPUTED_VALUE"""),45399.0)</f>
        <v>45399</v>
      </c>
      <c r="E17" s="19" t="str">
        <f>IFERROR(__xludf.DUMMYFUNCTION("""COMPUTED_VALUE"""),"miércoles")</f>
        <v>miércoles</v>
      </c>
      <c r="F17" s="4"/>
      <c r="G17" s="4"/>
      <c r="H17" s="4"/>
      <c r="I17" s="12">
        <f>IFERROR(__xludf.DUMMYFUNCTION("""COMPUTED_VALUE"""),45387.0)</f>
        <v>45387</v>
      </c>
      <c r="J17" s="10" t="str">
        <f t="shared" si="1"/>
        <v>viernes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12">
        <f>IFERROR(__xludf.DUMMYFUNCTION("""COMPUTED_VALUE"""),45390.0)</f>
        <v>45390</v>
      </c>
      <c r="J18" s="10" t="str">
        <f t="shared" si="1"/>
        <v>lunes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12">
        <f>IFERROR(__xludf.DUMMYFUNCTION("""COMPUTED_VALUE"""),45391.0)</f>
        <v>45391</v>
      </c>
      <c r="J19" s="10" t="str">
        <f t="shared" si="1"/>
        <v>martes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12">
        <f>IFERROR(__xludf.DUMMYFUNCTION("""COMPUTED_VALUE"""),45392.0)</f>
        <v>45392</v>
      </c>
      <c r="J20" s="10" t="str">
        <f t="shared" si="1"/>
        <v>miércoles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12">
        <f>IFERROR(__xludf.DUMMYFUNCTION("""COMPUTED_VALUE"""),45393.0)</f>
        <v>45393</v>
      </c>
      <c r="J21" s="10" t="str">
        <f t="shared" si="1"/>
        <v>jueves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12">
        <f>IFERROR(__xludf.DUMMYFUNCTION("""COMPUTED_VALUE"""),45394.0)</f>
        <v>45394</v>
      </c>
      <c r="J22" s="10" t="str">
        <f t="shared" si="1"/>
        <v>viernes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12">
        <f>IFERROR(__xludf.DUMMYFUNCTION("""COMPUTED_VALUE"""),45397.0)</f>
        <v>45397</v>
      </c>
      <c r="J23" s="10" t="str">
        <f t="shared" si="1"/>
        <v>lunes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12">
        <f>IFERROR(__xludf.DUMMYFUNCTION("""COMPUTED_VALUE"""),45398.0)</f>
        <v>45398</v>
      </c>
      <c r="J24" s="10" t="str">
        <f t="shared" si="1"/>
        <v>martes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12">
        <f>IFERROR(__xludf.DUMMYFUNCTION("""COMPUTED_VALUE"""),45399.0)</f>
        <v>45399</v>
      </c>
      <c r="J25" s="10" t="str">
        <f t="shared" si="1"/>
        <v>miércoles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12">
        <f>IFERROR(__xludf.DUMMYFUNCTION("""COMPUTED_VALUE"""),45400.0)</f>
        <v>45400</v>
      </c>
      <c r="J26" s="10" t="str">
        <f t="shared" si="1"/>
        <v>jueves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12"/>
      <c r="J27" s="1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2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2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2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2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2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2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2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2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2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2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2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2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2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2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2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2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2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2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2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2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2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2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2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2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2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2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2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2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2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2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2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2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2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2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2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2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2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2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2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2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2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2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2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2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2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2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2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2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2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2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2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2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2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2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2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2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2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2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2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2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2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2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2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2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2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2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2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2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2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2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2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2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2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2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2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2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2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2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2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2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2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2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2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2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2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2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2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2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2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2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2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2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2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2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2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2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2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2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2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2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2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2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2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2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2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2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2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2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2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2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2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2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2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2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2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2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2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2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2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2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2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2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2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2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2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2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2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2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2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2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2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2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2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2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2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2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2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2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2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2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2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2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2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2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2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2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2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2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2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2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2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2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2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2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2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2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2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2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2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2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2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2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2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2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2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2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2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2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2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2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2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2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2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2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2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2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2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2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2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2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2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2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2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2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2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2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2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2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2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2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2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2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2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2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2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2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2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2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2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2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2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2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2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2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2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2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2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2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2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2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2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2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2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2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2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2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2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2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2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2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2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2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2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2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2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2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2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2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2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2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2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2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2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2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2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2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2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2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2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2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2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2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2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2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2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2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2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2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2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2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2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2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2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2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2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2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2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2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2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2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2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2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2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2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2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2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2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2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2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2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2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2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2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2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2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2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2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2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2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2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2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2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2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2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2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2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2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2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2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2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2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2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2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2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2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2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2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2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2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2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2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2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2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2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2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2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2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2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2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2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2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2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2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2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2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2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2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2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2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2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2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2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2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2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2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2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2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2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2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2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2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2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2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2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2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2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2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2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2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2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2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2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2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2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2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2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2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2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2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2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2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2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2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2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2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2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2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2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2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2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2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2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2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2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2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2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2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2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2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2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2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2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2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2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2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2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2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2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2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2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2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2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2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2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2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2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2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2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2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2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2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2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2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2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2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2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2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2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2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2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2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2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2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2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2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2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2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2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2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2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2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2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2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2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2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2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2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2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2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2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2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2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2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2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2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2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2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2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2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2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2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2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2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2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2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2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2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2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2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2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2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2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2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2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2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2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2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2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2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2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2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2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2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2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2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2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2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2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2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2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2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2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2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2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2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2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2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2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2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2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2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2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2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2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2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2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2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2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2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2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2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2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2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2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2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2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2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2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2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2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2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2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2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2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2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2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2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2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2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2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2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2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2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2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2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2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2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2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2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2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2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2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2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2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2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2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2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2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2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2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2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2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2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2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2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2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2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2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2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2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2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2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2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2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2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2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2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2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2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2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2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2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2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2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2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2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2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2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2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2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2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2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2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2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2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2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2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2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2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2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2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2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2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2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2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2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2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2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2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2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2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2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2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2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2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2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2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2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2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2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2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2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2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2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2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2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2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2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2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2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2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2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2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2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2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2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2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2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2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2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2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2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2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2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2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2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2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2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2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2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2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2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2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2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2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2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2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2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2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2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2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2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2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2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2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2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2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2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2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2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2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2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2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2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2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2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2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2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2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2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2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2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2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2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2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2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2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2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2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2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2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2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2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2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2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2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2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2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2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2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2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2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2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2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2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2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2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2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2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2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2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2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2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2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2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2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2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2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2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2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2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2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2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2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2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2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2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2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2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2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2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2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2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2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2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2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2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2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2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2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2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2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2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2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2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2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2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2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2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2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2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2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2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2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2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2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2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2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2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2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2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2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2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2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2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2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2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2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2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2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2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2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2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2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2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2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2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2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2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2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2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2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2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2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2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2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2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2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2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2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2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2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2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2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2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2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2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2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2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2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2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2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2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2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2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2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2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2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2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2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2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2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2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2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2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2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2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2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2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2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2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2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2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2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2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2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2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2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2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2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2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2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2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2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2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2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2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2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2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2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2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2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2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2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2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2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2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2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2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2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2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2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2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2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2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2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2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2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2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2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2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2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2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2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2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2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2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2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2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2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2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2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2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2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2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2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2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2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2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2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2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2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2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2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2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2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2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2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2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2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2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2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2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2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2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2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2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2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2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2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2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2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2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2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2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2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2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2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2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2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2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2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2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2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2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2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2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2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2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2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2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2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2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2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2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2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2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2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2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2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2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2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2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2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2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2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2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2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2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2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2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2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2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2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2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2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2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2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2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2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2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2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2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2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2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2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2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2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2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2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2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2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2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2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2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2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2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2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2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2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2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2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2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2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2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2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2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2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2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2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2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2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2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2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2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2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2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2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2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2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2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2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20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20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20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20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20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20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20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20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20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20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20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20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20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20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20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20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20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20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I2:J2"/>
    <mergeCell ref="B7:C7"/>
    <mergeCell ref="D7:E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