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ann4\Downloads\"/>
    </mc:Choice>
  </mc:AlternateContent>
  <xr:revisionPtr revIDLastSave="0" documentId="13_ncr:1_{A0360D0D-7492-4FDE-B4F7-EF39C41777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externalReferences>
    <externalReference r:id="rId2"/>
  </externalReferences>
  <definedNames>
    <definedName name="_xlnm._FilterDatabase" localSheetId="0" hidden="1">'Hoja 1'!$A$2:$H$2025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1" i="1" l="1" a="1"/>
  <c r="G2002" i="1" s="1"/>
  <c r="F1211" i="1" a="1"/>
  <c r="F2010" i="1" s="1"/>
  <c r="A1211" i="1" a="1"/>
  <c r="A2018" i="1" s="1"/>
  <c r="G1210" i="1"/>
  <c r="F1210" i="1"/>
  <c r="A1210" i="1"/>
  <c r="G1209" i="1"/>
  <c r="F1209" i="1"/>
  <c r="A1209" i="1"/>
  <c r="G1208" i="1"/>
  <c r="F1208" i="1"/>
  <c r="A1208" i="1"/>
  <c r="G1207" i="1"/>
  <c r="F1207" i="1"/>
  <c r="A1207" i="1"/>
  <c r="G1206" i="1"/>
  <c r="F1206" i="1"/>
  <c r="A1206" i="1"/>
  <c r="G1205" i="1"/>
  <c r="F1205" i="1"/>
  <c r="A1205" i="1"/>
  <c r="G1204" i="1"/>
  <c r="F1204" i="1"/>
  <c r="A1204" i="1"/>
  <c r="G1203" i="1"/>
  <c r="F1203" i="1"/>
  <c r="A1203" i="1"/>
  <c r="G1202" i="1"/>
  <c r="F1202" i="1"/>
  <c r="A1202" i="1"/>
  <c r="G1201" i="1"/>
  <c r="F1201" i="1"/>
  <c r="A1201" i="1"/>
  <c r="G1200" i="1"/>
  <c r="F1200" i="1"/>
  <c r="A1200" i="1"/>
  <c r="G1199" i="1"/>
  <c r="F1199" i="1"/>
  <c r="A1199" i="1"/>
  <c r="G1198" i="1"/>
  <c r="F1198" i="1"/>
  <c r="A1198" i="1"/>
  <c r="G1197" i="1"/>
  <c r="F1197" i="1"/>
  <c r="A1197" i="1"/>
  <c r="G1196" i="1"/>
  <c r="F1196" i="1"/>
  <c r="A1196" i="1"/>
  <c r="G1195" i="1"/>
  <c r="F1195" i="1"/>
  <c r="A1195" i="1"/>
  <c r="G1194" i="1"/>
  <c r="F1194" i="1"/>
  <c r="A1194" i="1"/>
  <c r="G1193" i="1"/>
  <c r="F1193" i="1"/>
  <c r="A1193" i="1"/>
  <c r="G1192" i="1"/>
  <c r="F1192" i="1"/>
  <c r="A1192" i="1"/>
  <c r="G1191" i="1"/>
  <c r="F1191" i="1"/>
  <c r="A1191" i="1"/>
  <c r="G1190" i="1"/>
  <c r="F1190" i="1"/>
  <c r="A1190" i="1"/>
  <c r="G1189" i="1"/>
  <c r="F1189" i="1"/>
  <c r="A1189" i="1"/>
  <c r="G1188" i="1"/>
  <c r="F1188" i="1"/>
  <c r="A1188" i="1"/>
  <c r="G1187" i="1"/>
  <c r="F1187" i="1"/>
  <c r="A1187" i="1"/>
  <c r="G1186" i="1"/>
  <c r="F1186" i="1"/>
  <c r="A1186" i="1"/>
  <c r="G1185" i="1"/>
  <c r="F1185" i="1"/>
  <c r="A1185" i="1"/>
  <c r="G1184" i="1"/>
  <c r="F1184" i="1"/>
  <c r="A1184" i="1"/>
  <c r="G1183" i="1"/>
  <c r="F1183" i="1"/>
  <c r="A1183" i="1"/>
  <c r="G1182" i="1"/>
  <c r="F1182" i="1"/>
  <c r="A1182" i="1"/>
  <c r="G1181" i="1"/>
  <c r="F1181" i="1"/>
  <c r="A1181" i="1"/>
  <c r="G1180" i="1"/>
  <c r="F1180" i="1"/>
  <c r="A1180" i="1"/>
  <c r="G1179" i="1"/>
  <c r="F1179" i="1"/>
  <c r="A1179" i="1"/>
  <c r="G1178" i="1"/>
  <c r="F1178" i="1"/>
  <c r="A1178" i="1"/>
  <c r="G1177" i="1"/>
  <c r="F1177" i="1"/>
  <c r="A1177" i="1"/>
  <c r="G1176" i="1"/>
  <c r="F1176" i="1"/>
  <c r="A1176" i="1"/>
  <c r="G1175" i="1"/>
  <c r="F1175" i="1"/>
  <c r="A1175" i="1"/>
  <c r="G1174" i="1"/>
  <c r="F1174" i="1"/>
  <c r="A1174" i="1"/>
  <c r="G1173" i="1"/>
  <c r="F1173" i="1"/>
  <c r="A1173" i="1"/>
  <c r="G1172" i="1"/>
  <c r="F1172" i="1"/>
  <c r="A1172" i="1"/>
  <c r="G1171" i="1"/>
  <c r="F1171" i="1"/>
  <c r="A1171" i="1"/>
  <c r="G1170" i="1"/>
  <c r="F1170" i="1"/>
  <c r="A1170" i="1"/>
  <c r="G1169" i="1"/>
  <c r="F1169" i="1"/>
  <c r="A1169" i="1"/>
  <c r="G1168" i="1"/>
  <c r="F1168" i="1"/>
  <c r="A1168" i="1"/>
  <c r="G1167" i="1"/>
  <c r="F1167" i="1"/>
  <c r="A1167" i="1"/>
  <c r="G1166" i="1"/>
  <c r="F1166" i="1"/>
  <c r="A1166" i="1"/>
  <c r="G1165" i="1"/>
  <c r="F1165" i="1"/>
  <c r="A1165" i="1"/>
  <c r="G1164" i="1"/>
  <c r="F1164" i="1"/>
  <c r="A1164" i="1"/>
  <c r="G1163" i="1"/>
  <c r="F1163" i="1"/>
  <c r="A1163" i="1"/>
  <c r="G1162" i="1"/>
  <c r="F1162" i="1"/>
  <c r="A1162" i="1"/>
  <c r="G1161" i="1"/>
  <c r="F1161" i="1"/>
  <c r="A1161" i="1"/>
  <c r="G1160" i="1"/>
  <c r="F1160" i="1"/>
  <c r="A1160" i="1"/>
  <c r="G1159" i="1"/>
  <c r="F1159" i="1"/>
  <c r="A1159" i="1"/>
  <c r="G1158" i="1"/>
  <c r="F1158" i="1"/>
  <c r="A1158" i="1"/>
  <c r="G1157" i="1"/>
  <c r="F1157" i="1"/>
  <c r="A1157" i="1"/>
  <c r="G1156" i="1"/>
  <c r="F1156" i="1"/>
  <c r="A1156" i="1"/>
  <c r="G1155" i="1"/>
  <c r="F1155" i="1"/>
  <c r="A1155" i="1"/>
  <c r="G1154" i="1"/>
  <c r="F1154" i="1"/>
  <c r="A1154" i="1"/>
  <c r="G1153" i="1"/>
  <c r="F1153" i="1"/>
  <c r="A1153" i="1"/>
  <c r="G1152" i="1"/>
  <c r="F1152" i="1"/>
  <c r="A1152" i="1"/>
  <c r="G1151" i="1"/>
  <c r="F1151" i="1"/>
  <c r="A1151" i="1"/>
  <c r="G1150" i="1"/>
  <c r="F1150" i="1"/>
  <c r="A1150" i="1"/>
  <c r="G1149" i="1"/>
  <c r="F1149" i="1"/>
  <c r="A1149" i="1"/>
  <c r="G1148" i="1"/>
  <c r="F1148" i="1"/>
  <c r="A1148" i="1"/>
  <c r="G1147" i="1"/>
  <c r="F1147" i="1"/>
  <c r="A1147" i="1"/>
  <c r="G1146" i="1"/>
  <c r="F1146" i="1"/>
  <c r="A1146" i="1"/>
  <c r="G1145" i="1"/>
  <c r="F1145" i="1"/>
  <c r="A1145" i="1"/>
  <c r="G1144" i="1"/>
  <c r="F1144" i="1"/>
  <c r="A1144" i="1"/>
  <c r="G1143" i="1"/>
  <c r="F1143" i="1"/>
  <c r="A1143" i="1"/>
  <c r="G1142" i="1"/>
  <c r="F1142" i="1"/>
  <c r="A1142" i="1"/>
  <c r="G1141" i="1"/>
  <c r="F1141" i="1"/>
  <c r="A1141" i="1"/>
  <c r="G1140" i="1"/>
  <c r="F1140" i="1"/>
  <c r="A1140" i="1"/>
  <c r="G1139" i="1"/>
  <c r="F1139" i="1"/>
  <c r="A1139" i="1"/>
  <c r="G1138" i="1"/>
  <c r="F1138" i="1"/>
  <c r="A1138" i="1"/>
  <c r="G1137" i="1"/>
  <c r="F1137" i="1"/>
  <c r="A1137" i="1"/>
  <c r="G1136" i="1"/>
  <c r="F1136" i="1"/>
  <c r="A1136" i="1"/>
  <c r="G1135" i="1"/>
  <c r="F1135" i="1"/>
  <c r="A1135" i="1"/>
  <c r="G1134" i="1"/>
  <c r="F1134" i="1"/>
  <c r="A1134" i="1"/>
  <c r="G1133" i="1"/>
  <c r="F1133" i="1"/>
  <c r="A1133" i="1"/>
  <c r="G1132" i="1"/>
  <c r="F1132" i="1"/>
  <c r="A1132" i="1"/>
  <c r="G1131" i="1"/>
  <c r="F1131" i="1"/>
  <c r="A1131" i="1"/>
  <c r="G1130" i="1"/>
  <c r="F1130" i="1"/>
  <c r="A1130" i="1"/>
  <c r="G1129" i="1"/>
  <c r="F1129" i="1"/>
  <c r="A1129" i="1"/>
  <c r="G1128" i="1"/>
  <c r="F1128" i="1"/>
  <c r="A1128" i="1"/>
  <c r="G1127" i="1"/>
  <c r="F1127" i="1"/>
  <c r="A1127" i="1"/>
  <c r="G1126" i="1"/>
  <c r="F1126" i="1"/>
  <c r="A1126" i="1"/>
  <c r="G1125" i="1"/>
  <c r="F1125" i="1"/>
  <c r="A1125" i="1"/>
  <c r="G1124" i="1"/>
  <c r="F1124" i="1"/>
  <c r="A1124" i="1"/>
  <c r="G1123" i="1"/>
  <c r="F1123" i="1"/>
  <c r="A1123" i="1"/>
  <c r="G1122" i="1"/>
  <c r="F1122" i="1"/>
  <c r="A1122" i="1"/>
  <c r="G1121" i="1"/>
  <c r="F1121" i="1"/>
  <c r="A1121" i="1"/>
  <c r="G1120" i="1"/>
  <c r="F1120" i="1"/>
  <c r="A1120" i="1"/>
  <c r="G1119" i="1"/>
  <c r="F1119" i="1"/>
  <c r="A1119" i="1"/>
  <c r="G1118" i="1"/>
  <c r="F1118" i="1"/>
  <c r="A1118" i="1"/>
  <c r="G1117" i="1"/>
  <c r="F1117" i="1"/>
  <c r="A1117" i="1"/>
  <c r="G1116" i="1"/>
  <c r="F1116" i="1"/>
  <c r="A1116" i="1"/>
  <c r="G1115" i="1"/>
  <c r="F1115" i="1"/>
  <c r="A1115" i="1"/>
  <c r="G1114" i="1"/>
  <c r="F1114" i="1"/>
  <c r="A1114" i="1"/>
  <c r="G1113" i="1"/>
  <c r="F1113" i="1"/>
  <c r="A1113" i="1"/>
  <c r="G1112" i="1"/>
  <c r="F1112" i="1"/>
  <c r="A1112" i="1"/>
  <c r="G1111" i="1"/>
  <c r="F1111" i="1"/>
  <c r="A1111" i="1"/>
  <c r="G1110" i="1"/>
  <c r="F1110" i="1"/>
  <c r="A1110" i="1"/>
  <c r="G1109" i="1"/>
  <c r="F1109" i="1"/>
  <c r="A1109" i="1"/>
  <c r="G1108" i="1"/>
  <c r="F1108" i="1"/>
  <c r="A1108" i="1"/>
  <c r="G1107" i="1"/>
  <c r="F1107" i="1"/>
  <c r="A1107" i="1"/>
  <c r="G1106" i="1"/>
  <c r="F1106" i="1"/>
  <c r="A1106" i="1"/>
  <c r="G1105" i="1"/>
  <c r="F1105" i="1"/>
  <c r="A1105" i="1"/>
  <c r="G1104" i="1"/>
  <c r="F1104" i="1"/>
  <c r="A1104" i="1"/>
  <c r="G1103" i="1"/>
  <c r="F1103" i="1"/>
  <c r="A1103" i="1"/>
  <c r="G1102" i="1"/>
  <c r="F1102" i="1"/>
  <c r="A1102" i="1"/>
  <c r="G1101" i="1"/>
  <c r="F1101" i="1"/>
  <c r="A1101" i="1"/>
  <c r="G1100" i="1"/>
  <c r="F1100" i="1"/>
  <c r="A1100" i="1"/>
  <c r="G1099" i="1"/>
  <c r="F1099" i="1"/>
  <c r="A1099" i="1"/>
  <c r="G1098" i="1"/>
  <c r="F1098" i="1"/>
  <c r="A1098" i="1"/>
  <c r="G1097" i="1"/>
  <c r="F1097" i="1"/>
  <c r="A1097" i="1"/>
  <c r="G1096" i="1"/>
  <c r="F1096" i="1"/>
  <c r="A1096" i="1"/>
  <c r="G1095" i="1"/>
  <c r="F1095" i="1"/>
  <c r="A1095" i="1"/>
  <c r="G1094" i="1"/>
  <c r="F1094" i="1"/>
  <c r="A1094" i="1"/>
  <c r="G1093" i="1"/>
  <c r="F1093" i="1"/>
  <c r="A1093" i="1"/>
  <c r="G1092" i="1"/>
  <c r="F1092" i="1"/>
  <c r="A1092" i="1"/>
  <c r="G1091" i="1"/>
  <c r="F1091" i="1"/>
  <c r="A1091" i="1"/>
  <c r="G1090" i="1"/>
  <c r="F1090" i="1"/>
  <c r="A1090" i="1"/>
  <c r="G1089" i="1"/>
  <c r="F1089" i="1"/>
  <c r="A1089" i="1"/>
  <c r="G1088" i="1"/>
  <c r="F1088" i="1"/>
  <c r="A1088" i="1"/>
  <c r="G1087" i="1"/>
  <c r="F1087" i="1"/>
  <c r="A1087" i="1"/>
  <c r="G1086" i="1"/>
  <c r="F1086" i="1"/>
  <c r="A1086" i="1"/>
  <c r="G1085" i="1"/>
  <c r="F1085" i="1"/>
  <c r="A1085" i="1"/>
  <c r="G1084" i="1"/>
  <c r="F1084" i="1"/>
  <c r="A1084" i="1"/>
  <c r="G1083" i="1"/>
  <c r="F1083" i="1"/>
  <c r="A1083" i="1"/>
  <c r="G1082" i="1"/>
  <c r="F1082" i="1"/>
  <c r="A1082" i="1"/>
  <c r="G1081" i="1"/>
  <c r="F1081" i="1"/>
  <c r="A1081" i="1"/>
  <c r="G1080" i="1"/>
  <c r="F1080" i="1"/>
  <c r="A1080" i="1"/>
  <c r="G1079" i="1"/>
  <c r="F1079" i="1"/>
  <c r="A1079" i="1"/>
  <c r="G1078" i="1"/>
  <c r="F1078" i="1"/>
  <c r="A1078" i="1"/>
  <c r="G1077" i="1"/>
  <c r="F1077" i="1"/>
  <c r="A1077" i="1"/>
  <c r="G1076" i="1"/>
  <c r="F1076" i="1"/>
  <c r="A1076" i="1"/>
  <c r="G1075" i="1"/>
  <c r="F1075" i="1"/>
  <c r="A1075" i="1"/>
  <c r="G1074" i="1"/>
  <c r="F1074" i="1"/>
  <c r="A1074" i="1"/>
  <c r="G1073" i="1"/>
  <c r="F1073" i="1"/>
  <c r="A1073" i="1"/>
  <c r="G1072" i="1"/>
  <c r="F1072" i="1"/>
  <c r="A1072" i="1"/>
  <c r="G1071" i="1"/>
  <c r="F1071" i="1"/>
  <c r="A1071" i="1"/>
  <c r="G1070" i="1"/>
  <c r="F1070" i="1"/>
  <c r="A1070" i="1"/>
  <c r="G1069" i="1"/>
  <c r="F1069" i="1"/>
  <c r="A1069" i="1"/>
  <c r="G1068" i="1"/>
  <c r="F1068" i="1"/>
  <c r="A1068" i="1"/>
  <c r="G1067" i="1"/>
  <c r="F1067" i="1"/>
  <c r="A1067" i="1"/>
  <c r="G1066" i="1"/>
  <c r="F1066" i="1"/>
  <c r="A1066" i="1"/>
  <c r="G1065" i="1"/>
  <c r="F1065" i="1"/>
  <c r="A1065" i="1"/>
  <c r="G1064" i="1"/>
  <c r="F1064" i="1"/>
  <c r="A1064" i="1"/>
  <c r="G1063" i="1"/>
  <c r="F1063" i="1"/>
  <c r="A1063" i="1"/>
  <c r="G1062" i="1"/>
  <c r="F1062" i="1"/>
  <c r="A1062" i="1"/>
  <c r="G1061" i="1"/>
  <c r="F1061" i="1"/>
  <c r="A1061" i="1"/>
  <c r="G1060" i="1"/>
  <c r="F1060" i="1"/>
  <c r="A1060" i="1"/>
  <c r="G1059" i="1"/>
  <c r="F1059" i="1"/>
  <c r="A1059" i="1"/>
  <c r="G1058" i="1"/>
  <c r="F1058" i="1"/>
  <c r="A1058" i="1"/>
  <c r="G1057" i="1"/>
  <c r="F1057" i="1"/>
  <c r="A1057" i="1"/>
  <c r="G1056" i="1"/>
  <c r="F1056" i="1"/>
  <c r="A1056" i="1"/>
  <c r="G1055" i="1"/>
  <c r="F1055" i="1"/>
  <c r="A1055" i="1"/>
  <c r="G1054" i="1"/>
  <c r="F1054" i="1"/>
  <c r="A1054" i="1"/>
  <c r="G1053" i="1"/>
  <c r="F1053" i="1"/>
  <c r="A1053" i="1"/>
  <c r="G1052" i="1"/>
  <c r="F1052" i="1"/>
  <c r="A1052" i="1"/>
  <c r="G1051" i="1"/>
  <c r="F1051" i="1"/>
  <c r="A1051" i="1"/>
  <c r="G1050" i="1"/>
  <c r="F1050" i="1"/>
  <c r="A1050" i="1"/>
  <c r="G1049" i="1"/>
  <c r="F1049" i="1"/>
  <c r="A1049" i="1"/>
  <c r="G1048" i="1"/>
  <c r="F1048" i="1"/>
  <c r="A1048" i="1"/>
  <c r="G1047" i="1"/>
  <c r="F1047" i="1"/>
  <c r="A1047" i="1"/>
  <c r="G1046" i="1"/>
  <c r="F1046" i="1"/>
  <c r="A1046" i="1"/>
  <c r="G1045" i="1"/>
  <c r="F1045" i="1"/>
  <c r="A1045" i="1"/>
  <c r="G1044" i="1"/>
  <c r="F1044" i="1"/>
  <c r="A1044" i="1"/>
  <c r="G1043" i="1"/>
  <c r="F1043" i="1"/>
  <c r="A1043" i="1"/>
  <c r="G1042" i="1"/>
  <c r="F1042" i="1"/>
  <c r="A1042" i="1"/>
  <c r="G1041" i="1"/>
  <c r="F1041" i="1"/>
  <c r="A1041" i="1"/>
  <c r="G1040" i="1"/>
  <c r="F1040" i="1"/>
  <c r="A1040" i="1"/>
  <c r="G1039" i="1"/>
  <c r="F1039" i="1"/>
  <c r="A1039" i="1"/>
  <c r="G1038" i="1"/>
  <c r="F1038" i="1"/>
  <c r="A1038" i="1"/>
  <c r="G1037" i="1"/>
  <c r="F1037" i="1"/>
  <c r="A1037" i="1"/>
  <c r="G1036" i="1"/>
  <c r="F1036" i="1"/>
  <c r="A1036" i="1"/>
  <c r="G1035" i="1"/>
  <c r="F1035" i="1"/>
  <c r="A1035" i="1"/>
  <c r="G1034" i="1"/>
  <c r="F1034" i="1"/>
  <c r="A1034" i="1"/>
  <c r="G1033" i="1"/>
  <c r="F1033" i="1"/>
  <c r="A1033" i="1"/>
  <c r="G1032" i="1"/>
  <c r="F1032" i="1"/>
  <c r="A1032" i="1"/>
  <c r="G1031" i="1"/>
  <c r="F1031" i="1"/>
  <c r="A1031" i="1"/>
  <c r="G1030" i="1"/>
  <c r="F1030" i="1"/>
  <c r="A1030" i="1"/>
  <c r="G1029" i="1"/>
  <c r="F1029" i="1"/>
  <c r="A1029" i="1"/>
  <c r="G1028" i="1"/>
  <c r="F1028" i="1"/>
  <c r="A1028" i="1"/>
  <c r="G1027" i="1"/>
  <c r="F1027" i="1"/>
  <c r="A1027" i="1"/>
  <c r="G1026" i="1"/>
  <c r="F1026" i="1"/>
  <c r="A1026" i="1"/>
  <c r="G1025" i="1"/>
  <c r="F1025" i="1"/>
  <c r="A1025" i="1"/>
  <c r="G1024" i="1"/>
  <c r="F1024" i="1"/>
  <c r="A1024" i="1"/>
  <c r="G1023" i="1"/>
  <c r="F1023" i="1"/>
  <c r="A1023" i="1"/>
  <c r="G1022" i="1"/>
  <c r="F1022" i="1"/>
  <c r="A1022" i="1"/>
  <c r="G1021" i="1"/>
  <c r="F1021" i="1"/>
  <c r="A1021" i="1"/>
  <c r="G1020" i="1"/>
  <c r="F1020" i="1"/>
  <c r="A1020" i="1"/>
  <c r="G1019" i="1"/>
  <c r="F1019" i="1"/>
  <c r="A1019" i="1"/>
  <c r="G1018" i="1"/>
  <c r="F1018" i="1"/>
  <c r="A1018" i="1"/>
  <c r="G1017" i="1"/>
  <c r="F1017" i="1"/>
  <c r="A1017" i="1"/>
  <c r="G1016" i="1"/>
  <c r="F1016" i="1"/>
  <c r="A1016" i="1"/>
  <c r="G1015" i="1"/>
  <c r="F1015" i="1"/>
  <c r="A1015" i="1"/>
  <c r="G1014" i="1"/>
  <c r="F1014" i="1"/>
  <c r="A1014" i="1"/>
  <c r="G1013" i="1"/>
  <c r="F1013" i="1"/>
  <c r="A1013" i="1"/>
  <c r="G1012" i="1"/>
  <c r="F1012" i="1"/>
  <c r="A1012" i="1"/>
  <c r="G1011" i="1"/>
  <c r="F1011" i="1"/>
  <c r="A1011" i="1"/>
  <c r="G1010" i="1"/>
  <c r="F1010" i="1"/>
  <c r="A1010" i="1"/>
  <c r="G1009" i="1"/>
  <c r="F1009" i="1"/>
  <c r="A1009" i="1"/>
  <c r="G1008" i="1"/>
  <c r="F1008" i="1"/>
  <c r="A1008" i="1"/>
  <c r="G1007" i="1"/>
  <c r="F1007" i="1"/>
  <c r="A1007" i="1"/>
  <c r="G1006" i="1"/>
  <c r="F1006" i="1"/>
  <c r="A1006" i="1"/>
  <c r="G1005" i="1"/>
  <c r="F1005" i="1"/>
  <c r="A1005" i="1"/>
  <c r="G1004" i="1"/>
  <c r="F1004" i="1"/>
  <c r="A1004" i="1"/>
  <c r="G1003" i="1"/>
  <c r="F1003" i="1"/>
  <c r="A1003" i="1"/>
  <c r="G1002" i="1"/>
  <c r="F1002" i="1"/>
  <c r="A1002" i="1"/>
  <c r="G1001" i="1"/>
  <c r="F1001" i="1"/>
  <c r="A1001" i="1"/>
  <c r="G1000" i="1"/>
  <c r="F1000" i="1"/>
  <c r="A1000" i="1"/>
  <c r="G999" i="1"/>
  <c r="F999" i="1"/>
  <c r="A999" i="1"/>
  <c r="G998" i="1"/>
  <c r="F998" i="1"/>
  <c r="A998" i="1"/>
  <c r="G997" i="1"/>
  <c r="F997" i="1"/>
  <c r="A997" i="1"/>
  <c r="G996" i="1"/>
  <c r="F996" i="1"/>
  <c r="A996" i="1"/>
  <c r="G995" i="1"/>
  <c r="F995" i="1"/>
  <c r="A995" i="1"/>
  <c r="G994" i="1"/>
  <c r="F994" i="1"/>
  <c r="A994" i="1"/>
  <c r="G993" i="1"/>
  <c r="F993" i="1"/>
  <c r="A993" i="1"/>
  <c r="G992" i="1"/>
  <c r="F992" i="1"/>
  <c r="A992" i="1"/>
  <c r="G991" i="1"/>
  <c r="F991" i="1"/>
  <c r="A991" i="1"/>
  <c r="G990" i="1"/>
  <c r="F990" i="1"/>
  <c r="A990" i="1"/>
  <c r="G989" i="1"/>
  <c r="F989" i="1"/>
  <c r="A989" i="1"/>
  <c r="G988" i="1"/>
  <c r="F988" i="1"/>
  <c r="A988" i="1"/>
  <c r="G987" i="1"/>
  <c r="F987" i="1"/>
  <c r="A987" i="1"/>
  <c r="G986" i="1"/>
  <c r="F986" i="1"/>
  <c r="A986" i="1"/>
  <c r="G985" i="1"/>
  <c r="F985" i="1"/>
  <c r="A985" i="1"/>
  <c r="G984" i="1"/>
  <c r="F984" i="1"/>
  <c r="A984" i="1"/>
  <c r="G983" i="1"/>
  <c r="F983" i="1"/>
  <c r="A983" i="1"/>
  <c r="G982" i="1"/>
  <c r="F982" i="1"/>
  <c r="A982" i="1"/>
  <c r="G981" i="1"/>
  <c r="F981" i="1"/>
  <c r="A981" i="1"/>
  <c r="G980" i="1"/>
  <c r="F980" i="1"/>
  <c r="A980" i="1"/>
  <c r="G979" i="1"/>
  <c r="F979" i="1"/>
  <c r="A979" i="1"/>
  <c r="G978" i="1"/>
  <c r="F978" i="1"/>
  <c r="A978" i="1"/>
  <c r="G977" i="1"/>
  <c r="F977" i="1"/>
  <c r="A977" i="1"/>
  <c r="G976" i="1"/>
  <c r="F976" i="1"/>
  <c r="A976" i="1"/>
  <c r="G975" i="1"/>
  <c r="F975" i="1"/>
  <c r="A975" i="1"/>
  <c r="G974" i="1"/>
  <c r="F974" i="1"/>
  <c r="A974" i="1"/>
  <c r="G973" i="1"/>
  <c r="F973" i="1"/>
  <c r="A973" i="1"/>
  <c r="G972" i="1"/>
  <c r="F972" i="1"/>
  <c r="A972" i="1"/>
  <c r="G971" i="1"/>
  <c r="F971" i="1"/>
  <c r="A971" i="1"/>
  <c r="G970" i="1"/>
  <c r="F970" i="1"/>
  <c r="A970" i="1"/>
  <c r="G969" i="1"/>
  <c r="F969" i="1"/>
  <c r="A969" i="1"/>
  <c r="G968" i="1"/>
  <c r="F968" i="1"/>
  <c r="A968" i="1"/>
  <c r="G967" i="1"/>
  <c r="F967" i="1"/>
  <c r="A967" i="1"/>
  <c r="G966" i="1"/>
  <c r="F966" i="1"/>
  <c r="A966" i="1"/>
  <c r="G965" i="1"/>
  <c r="F965" i="1"/>
  <c r="A965" i="1"/>
  <c r="G964" i="1"/>
  <c r="F964" i="1"/>
  <c r="A964" i="1"/>
  <c r="G963" i="1"/>
  <c r="F963" i="1"/>
  <c r="A963" i="1"/>
  <c r="G962" i="1"/>
  <c r="F962" i="1"/>
  <c r="A962" i="1"/>
  <c r="G961" i="1"/>
  <c r="F961" i="1"/>
  <c r="A961" i="1"/>
  <c r="G960" i="1"/>
  <c r="F960" i="1"/>
  <c r="A960" i="1"/>
  <c r="G959" i="1"/>
  <c r="F959" i="1"/>
  <c r="A959" i="1"/>
  <c r="G958" i="1"/>
  <c r="F958" i="1"/>
  <c r="A958" i="1"/>
  <c r="G957" i="1"/>
  <c r="F957" i="1"/>
  <c r="A957" i="1"/>
  <c r="G956" i="1"/>
  <c r="F956" i="1"/>
  <c r="A956" i="1"/>
  <c r="G955" i="1"/>
  <c r="F955" i="1"/>
  <c r="A955" i="1"/>
  <c r="G954" i="1"/>
  <c r="F954" i="1"/>
  <c r="A954" i="1"/>
  <c r="G953" i="1"/>
  <c r="F953" i="1"/>
  <c r="A953" i="1"/>
  <c r="G952" i="1"/>
  <c r="F952" i="1"/>
  <c r="A952" i="1"/>
  <c r="G951" i="1"/>
  <c r="F951" i="1"/>
  <c r="A951" i="1"/>
  <c r="G950" i="1"/>
  <c r="F950" i="1"/>
  <c r="A950" i="1"/>
  <c r="G949" i="1"/>
  <c r="F949" i="1"/>
  <c r="A949" i="1"/>
  <c r="G948" i="1"/>
  <c r="F948" i="1"/>
  <c r="A948" i="1"/>
  <c r="G947" i="1"/>
  <c r="F947" i="1"/>
  <c r="A947" i="1"/>
  <c r="G946" i="1"/>
  <c r="F946" i="1"/>
  <c r="A946" i="1"/>
  <c r="G945" i="1"/>
  <c r="F945" i="1"/>
  <c r="A945" i="1"/>
  <c r="G944" i="1"/>
  <c r="F944" i="1"/>
  <c r="A944" i="1"/>
  <c r="G943" i="1"/>
  <c r="F943" i="1"/>
  <c r="A943" i="1"/>
  <c r="G942" i="1"/>
  <c r="F942" i="1"/>
  <c r="A942" i="1"/>
  <c r="G941" i="1"/>
  <c r="F941" i="1"/>
  <c r="A941" i="1"/>
  <c r="G940" i="1"/>
  <c r="F940" i="1"/>
  <c r="A940" i="1"/>
  <c r="G939" i="1"/>
  <c r="F939" i="1"/>
  <c r="A939" i="1"/>
  <c r="G938" i="1"/>
  <c r="F938" i="1"/>
  <c r="A938" i="1"/>
  <c r="G937" i="1"/>
  <c r="F937" i="1"/>
  <c r="A937" i="1"/>
  <c r="G936" i="1"/>
  <c r="F936" i="1"/>
  <c r="A936" i="1"/>
  <c r="G935" i="1"/>
  <c r="F935" i="1"/>
  <c r="A935" i="1"/>
  <c r="G934" i="1"/>
  <c r="F934" i="1"/>
  <c r="A934" i="1"/>
  <c r="G933" i="1"/>
  <c r="F933" i="1"/>
  <c r="A933" i="1"/>
  <c r="G932" i="1"/>
  <c r="F932" i="1"/>
  <c r="A932" i="1"/>
  <c r="G931" i="1"/>
  <c r="F931" i="1"/>
  <c r="A931" i="1"/>
  <c r="G930" i="1"/>
  <c r="F930" i="1"/>
  <c r="A930" i="1"/>
  <c r="G929" i="1"/>
  <c r="F929" i="1"/>
  <c r="A929" i="1"/>
  <c r="G928" i="1"/>
  <c r="F928" i="1"/>
  <c r="A928" i="1"/>
  <c r="G927" i="1"/>
  <c r="F927" i="1"/>
  <c r="A927" i="1"/>
  <c r="G926" i="1"/>
  <c r="F926" i="1"/>
  <c r="A926" i="1"/>
  <c r="G925" i="1"/>
  <c r="F925" i="1"/>
  <c r="A925" i="1"/>
  <c r="G924" i="1"/>
  <c r="F924" i="1"/>
  <c r="A924" i="1"/>
  <c r="G923" i="1"/>
  <c r="F923" i="1"/>
  <c r="A923" i="1"/>
  <c r="G922" i="1"/>
  <c r="F922" i="1"/>
  <c r="A922" i="1"/>
  <c r="G921" i="1"/>
  <c r="F921" i="1"/>
  <c r="A921" i="1"/>
  <c r="G920" i="1"/>
  <c r="F920" i="1"/>
  <c r="A920" i="1"/>
  <c r="G919" i="1"/>
  <c r="F919" i="1"/>
  <c r="A919" i="1"/>
  <c r="G918" i="1"/>
  <c r="F918" i="1"/>
  <c r="A918" i="1"/>
  <c r="G917" i="1"/>
  <c r="F917" i="1"/>
  <c r="A917" i="1"/>
  <c r="G916" i="1"/>
  <c r="F916" i="1"/>
  <c r="A916" i="1"/>
  <c r="G915" i="1"/>
  <c r="F915" i="1"/>
  <c r="A915" i="1"/>
  <c r="G914" i="1"/>
  <c r="F914" i="1"/>
  <c r="A914" i="1"/>
  <c r="G913" i="1"/>
  <c r="F913" i="1"/>
  <c r="A913" i="1"/>
  <c r="G912" i="1"/>
  <c r="F912" i="1"/>
  <c r="A912" i="1"/>
  <c r="G911" i="1"/>
  <c r="F911" i="1"/>
  <c r="A911" i="1"/>
  <c r="G910" i="1"/>
  <c r="F910" i="1"/>
  <c r="A910" i="1"/>
  <c r="G909" i="1"/>
  <c r="F909" i="1"/>
  <c r="A909" i="1"/>
  <c r="G908" i="1"/>
  <c r="F908" i="1"/>
  <c r="A908" i="1"/>
  <c r="G907" i="1"/>
  <c r="F907" i="1"/>
  <c r="A907" i="1"/>
  <c r="G906" i="1"/>
  <c r="F906" i="1"/>
  <c r="A906" i="1"/>
  <c r="G905" i="1"/>
  <c r="F905" i="1"/>
  <c r="A905" i="1"/>
  <c r="G904" i="1"/>
  <c r="F904" i="1"/>
  <c r="A904" i="1"/>
  <c r="G903" i="1"/>
  <c r="F903" i="1"/>
  <c r="A903" i="1"/>
  <c r="G902" i="1"/>
  <c r="F902" i="1"/>
  <c r="A902" i="1"/>
  <c r="G901" i="1"/>
  <c r="F901" i="1"/>
  <c r="A901" i="1"/>
  <c r="G900" i="1"/>
  <c r="F900" i="1"/>
  <c r="A900" i="1"/>
  <c r="G899" i="1"/>
  <c r="F899" i="1"/>
  <c r="A899" i="1"/>
  <c r="G898" i="1"/>
  <c r="F898" i="1"/>
  <c r="A898" i="1"/>
  <c r="G897" i="1"/>
  <c r="F897" i="1"/>
  <c r="A897" i="1"/>
  <c r="G896" i="1"/>
  <c r="F896" i="1"/>
  <c r="A896" i="1"/>
  <c r="G895" i="1"/>
  <c r="F895" i="1"/>
  <c r="A895" i="1"/>
  <c r="G894" i="1"/>
  <c r="F894" i="1"/>
  <c r="A894" i="1"/>
  <c r="G893" i="1"/>
  <c r="F893" i="1"/>
  <c r="A893" i="1"/>
  <c r="G892" i="1"/>
  <c r="F892" i="1"/>
  <c r="A892" i="1"/>
  <c r="G891" i="1"/>
  <c r="F891" i="1"/>
  <c r="A891" i="1"/>
  <c r="G890" i="1"/>
  <c r="F890" i="1"/>
  <c r="A890" i="1"/>
  <c r="G889" i="1"/>
  <c r="F889" i="1"/>
  <c r="A889" i="1"/>
  <c r="G888" i="1"/>
  <c r="F888" i="1"/>
  <c r="A888" i="1"/>
  <c r="G887" i="1"/>
  <c r="F887" i="1"/>
  <c r="A887" i="1"/>
  <c r="G886" i="1"/>
  <c r="F886" i="1"/>
  <c r="A886" i="1"/>
  <c r="G885" i="1"/>
  <c r="F885" i="1"/>
  <c r="A885" i="1"/>
  <c r="G884" i="1"/>
  <c r="F884" i="1"/>
  <c r="A884" i="1"/>
  <c r="G883" i="1"/>
  <c r="F883" i="1"/>
  <c r="A883" i="1"/>
  <c r="G882" i="1"/>
  <c r="F882" i="1"/>
  <c r="A882" i="1"/>
  <c r="G881" i="1"/>
  <c r="F881" i="1"/>
  <c r="A881" i="1"/>
  <c r="G880" i="1"/>
  <c r="F880" i="1"/>
  <c r="A880" i="1"/>
  <c r="G879" i="1"/>
  <c r="F879" i="1"/>
  <c r="A879" i="1"/>
  <c r="G878" i="1"/>
  <c r="F878" i="1"/>
  <c r="A878" i="1"/>
  <c r="G877" i="1"/>
  <c r="F877" i="1"/>
  <c r="A877" i="1"/>
  <c r="G876" i="1"/>
  <c r="F876" i="1"/>
  <c r="A876" i="1"/>
  <c r="G875" i="1"/>
  <c r="F875" i="1"/>
  <c r="A875" i="1"/>
  <c r="G874" i="1"/>
  <c r="F874" i="1"/>
  <c r="A874" i="1"/>
  <c r="G873" i="1"/>
  <c r="F873" i="1"/>
  <c r="A873" i="1"/>
  <c r="G872" i="1"/>
  <c r="F872" i="1"/>
  <c r="A872" i="1"/>
  <c r="G871" i="1"/>
  <c r="F871" i="1"/>
  <c r="A871" i="1"/>
  <c r="G870" i="1"/>
  <c r="F870" i="1"/>
  <c r="A870" i="1"/>
  <c r="G869" i="1"/>
  <c r="F869" i="1"/>
  <c r="A869" i="1"/>
  <c r="G868" i="1"/>
  <c r="F868" i="1"/>
  <c r="A868" i="1"/>
  <c r="G867" i="1"/>
  <c r="F867" i="1"/>
  <c r="A867" i="1"/>
  <c r="G866" i="1"/>
  <c r="F866" i="1"/>
  <c r="A866" i="1"/>
  <c r="G865" i="1"/>
  <c r="F865" i="1"/>
  <c r="A865" i="1"/>
  <c r="G864" i="1"/>
  <c r="F864" i="1"/>
  <c r="A864" i="1"/>
  <c r="G863" i="1"/>
  <c r="F863" i="1"/>
  <c r="A863" i="1"/>
  <c r="G862" i="1"/>
  <c r="F862" i="1"/>
  <c r="A862" i="1"/>
  <c r="G861" i="1"/>
  <c r="F861" i="1"/>
  <c r="A861" i="1"/>
  <c r="G860" i="1"/>
  <c r="F860" i="1"/>
  <c r="A860" i="1"/>
  <c r="G859" i="1"/>
  <c r="F859" i="1"/>
  <c r="A859" i="1"/>
  <c r="G858" i="1"/>
  <c r="F858" i="1"/>
  <c r="A858" i="1"/>
  <c r="G857" i="1"/>
  <c r="F857" i="1"/>
  <c r="A857" i="1"/>
  <c r="G856" i="1"/>
  <c r="F856" i="1"/>
  <c r="A856" i="1"/>
  <c r="G855" i="1"/>
  <c r="F855" i="1"/>
  <c r="A855" i="1"/>
  <c r="G854" i="1"/>
  <c r="F854" i="1"/>
  <c r="A854" i="1"/>
  <c r="G853" i="1"/>
  <c r="F853" i="1"/>
  <c r="A853" i="1"/>
  <c r="G852" i="1"/>
  <c r="F852" i="1"/>
  <c r="A852" i="1"/>
  <c r="G851" i="1"/>
  <c r="F851" i="1"/>
  <c r="A851" i="1"/>
  <c r="G850" i="1"/>
  <c r="F850" i="1"/>
  <c r="A850" i="1"/>
  <c r="G849" i="1"/>
  <c r="F849" i="1"/>
  <c r="A849" i="1"/>
  <c r="G848" i="1"/>
  <c r="F848" i="1"/>
  <c r="A848" i="1"/>
  <c r="G847" i="1"/>
  <c r="F847" i="1"/>
  <c r="A847" i="1"/>
  <c r="G846" i="1"/>
  <c r="F846" i="1"/>
  <c r="A846" i="1"/>
  <c r="G845" i="1"/>
  <c r="F845" i="1"/>
  <c r="A845" i="1"/>
  <c r="G844" i="1"/>
  <c r="F844" i="1"/>
  <c r="A844" i="1"/>
  <c r="G843" i="1"/>
  <c r="F843" i="1"/>
  <c r="A843" i="1"/>
  <c r="G842" i="1"/>
  <c r="F842" i="1"/>
  <c r="A842" i="1"/>
  <c r="G841" i="1"/>
  <c r="F841" i="1"/>
  <c r="A841" i="1"/>
  <c r="G840" i="1"/>
  <c r="F840" i="1"/>
  <c r="A840" i="1"/>
  <c r="G839" i="1"/>
  <c r="F839" i="1"/>
  <c r="A839" i="1"/>
  <c r="G838" i="1"/>
  <c r="F838" i="1"/>
  <c r="A838" i="1"/>
  <c r="G837" i="1"/>
  <c r="F837" i="1"/>
  <c r="A837" i="1"/>
  <c r="G836" i="1"/>
  <c r="F836" i="1"/>
  <c r="A836" i="1"/>
  <c r="G835" i="1"/>
  <c r="F835" i="1"/>
  <c r="A835" i="1"/>
  <c r="G834" i="1"/>
  <c r="F834" i="1"/>
  <c r="A834" i="1"/>
  <c r="G833" i="1"/>
  <c r="F833" i="1"/>
  <c r="A833" i="1"/>
  <c r="G832" i="1"/>
  <c r="F832" i="1"/>
  <c r="A832" i="1"/>
  <c r="G831" i="1"/>
  <c r="F831" i="1"/>
  <c r="A831" i="1"/>
  <c r="G830" i="1"/>
  <c r="F830" i="1"/>
  <c r="A830" i="1"/>
  <c r="G829" i="1"/>
  <c r="F829" i="1"/>
  <c r="A829" i="1"/>
  <c r="G828" i="1"/>
  <c r="F828" i="1"/>
  <c r="A828" i="1"/>
  <c r="G827" i="1"/>
  <c r="F827" i="1"/>
  <c r="A827" i="1"/>
  <c r="G826" i="1"/>
  <c r="F826" i="1"/>
  <c r="A826" i="1"/>
  <c r="G825" i="1"/>
  <c r="F825" i="1"/>
  <c r="A825" i="1"/>
  <c r="G824" i="1"/>
  <c r="F824" i="1"/>
  <c r="A824" i="1"/>
  <c r="G823" i="1"/>
  <c r="F823" i="1"/>
  <c r="A823" i="1"/>
  <c r="G822" i="1"/>
  <c r="F822" i="1"/>
  <c r="A822" i="1"/>
  <c r="G821" i="1"/>
  <c r="F821" i="1"/>
  <c r="A821" i="1"/>
  <c r="G820" i="1"/>
  <c r="F820" i="1"/>
  <c r="A820" i="1"/>
  <c r="G819" i="1"/>
  <c r="F819" i="1"/>
  <c r="A819" i="1"/>
  <c r="G818" i="1"/>
  <c r="F818" i="1"/>
  <c r="A818" i="1"/>
  <c r="G817" i="1"/>
  <c r="F817" i="1"/>
  <c r="A817" i="1"/>
  <c r="G816" i="1"/>
  <c r="F816" i="1"/>
  <c r="A816" i="1"/>
  <c r="G815" i="1"/>
  <c r="F815" i="1"/>
  <c r="A815" i="1"/>
  <c r="G814" i="1"/>
  <c r="F814" i="1"/>
  <c r="A814" i="1"/>
  <c r="G813" i="1"/>
  <c r="F813" i="1"/>
  <c r="A813" i="1"/>
  <c r="G812" i="1"/>
  <c r="F812" i="1"/>
  <c r="A812" i="1"/>
  <c r="G811" i="1"/>
  <c r="F811" i="1"/>
  <c r="A811" i="1"/>
  <c r="G810" i="1"/>
  <c r="F810" i="1"/>
  <c r="A810" i="1"/>
  <c r="G809" i="1"/>
  <c r="F809" i="1"/>
  <c r="A809" i="1"/>
  <c r="G808" i="1"/>
  <c r="F808" i="1"/>
  <c r="A808" i="1"/>
  <c r="G807" i="1"/>
  <c r="F807" i="1"/>
  <c r="A807" i="1"/>
  <c r="G806" i="1"/>
  <c r="F806" i="1"/>
  <c r="A806" i="1"/>
  <c r="G805" i="1"/>
  <c r="F805" i="1"/>
  <c r="A805" i="1"/>
  <c r="G804" i="1"/>
  <c r="F804" i="1"/>
  <c r="A804" i="1"/>
  <c r="G803" i="1"/>
  <c r="F803" i="1"/>
  <c r="A803" i="1"/>
  <c r="G802" i="1"/>
  <c r="F802" i="1"/>
  <c r="A802" i="1"/>
  <c r="G801" i="1"/>
  <c r="F801" i="1"/>
  <c r="A801" i="1"/>
  <c r="G800" i="1"/>
  <c r="F800" i="1"/>
  <c r="A800" i="1"/>
  <c r="G799" i="1"/>
  <c r="F799" i="1"/>
  <c r="A799" i="1"/>
  <c r="G798" i="1"/>
  <c r="F798" i="1"/>
  <c r="A798" i="1"/>
  <c r="G797" i="1"/>
  <c r="F797" i="1"/>
  <c r="A797" i="1"/>
  <c r="G796" i="1"/>
  <c r="F796" i="1"/>
  <c r="A796" i="1"/>
  <c r="G795" i="1"/>
  <c r="F795" i="1"/>
  <c r="A795" i="1"/>
  <c r="G794" i="1"/>
  <c r="F794" i="1"/>
  <c r="A794" i="1"/>
  <c r="G793" i="1"/>
  <c r="F793" i="1"/>
  <c r="A793" i="1"/>
  <c r="G792" i="1"/>
  <c r="F792" i="1"/>
  <c r="A792" i="1"/>
  <c r="G791" i="1"/>
  <c r="F791" i="1"/>
  <c r="A791" i="1"/>
  <c r="G790" i="1"/>
  <c r="F790" i="1"/>
  <c r="A790" i="1"/>
  <c r="G789" i="1"/>
  <c r="F789" i="1"/>
  <c r="A789" i="1"/>
  <c r="G788" i="1"/>
  <c r="F788" i="1"/>
  <c r="A788" i="1"/>
  <c r="G787" i="1"/>
  <c r="F787" i="1"/>
  <c r="A787" i="1"/>
  <c r="G786" i="1"/>
  <c r="F786" i="1"/>
  <c r="A786" i="1"/>
  <c r="G785" i="1"/>
  <c r="F785" i="1"/>
  <c r="A785" i="1"/>
  <c r="G784" i="1"/>
  <c r="F784" i="1"/>
  <c r="A784" i="1"/>
  <c r="G783" i="1"/>
  <c r="F783" i="1"/>
  <c r="A783" i="1"/>
  <c r="G782" i="1"/>
  <c r="F782" i="1"/>
  <c r="A782" i="1"/>
  <c r="G781" i="1"/>
  <c r="F781" i="1"/>
  <c r="A781" i="1"/>
  <c r="G780" i="1"/>
  <c r="F780" i="1"/>
  <c r="A780" i="1"/>
  <c r="G779" i="1"/>
  <c r="F779" i="1"/>
  <c r="A779" i="1"/>
  <c r="G778" i="1"/>
  <c r="F778" i="1"/>
  <c r="A778" i="1"/>
  <c r="G777" i="1"/>
  <c r="F777" i="1"/>
  <c r="A777" i="1"/>
  <c r="G776" i="1"/>
  <c r="F776" i="1"/>
  <c r="A776" i="1"/>
  <c r="G775" i="1"/>
  <c r="F775" i="1"/>
  <c r="A775" i="1"/>
  <c r="G774" i="1"/>
  <c r="F774" i="1"/>
  <c r="A774" i="1"/>
  <c r="G773" i="1"/>
  <c r="F773" i="1"/>
  <c r="A773" i="1"/>
  <c r="G772" i="1"/>
  <c r="F772" i="1"/>
  <c r="A772" i="1"/>
  <c r="G771" i="1"/>
  <c r="F771" i="1"/>
  <c r="A771" i="1"/>
  <c r="G770" i="1"/>
  <c r="F770" i="1"/>
  <c r="A770" i="1"/>
  <c r="G769" i="1"/>
  <c r="F769" i="1"/>
  <c r="A769" i="1"/>
  <c r="G768" i="1"/>
  <c r="F768" i="1"/>
  <c r="A768" i="1"/>
  <c r="G767" i="1"/>
  <c r="F767" i="1"/>
  <c r="A767" i="1"/>
  <c r="G766" i="1"/>
  <c r="F766" i="1"/>
  <c r="A766" i="1"/>
  <c r="G765" i="1"/>
  <c r="F765" i="1"/>
  <c r="A765" i="1"/>
  <c r="G764" i="1"/>
  <c r="F764" i="1"/>
  <c r="A764" i="1"/>
  <c r="G763" i="1"/>
  <c r="F763" i="1"/>
  <c r="A763" i="1"/>
  <c r="G762" i="1"/>
  <c r="F762" i="1"/>
  <c r="A762" i="1"/>
  <c r="G761" i="1"/>
  <c r="F761" i="1"/>
  <c r="A761" i="1"/>
  <c r="G760" i="1"/>
  <c r="F760" i="1"/>
  <c r="A760" i="1"/>
  <c r="G759" i="1"/>
  <c r="F759" i="1"/>
  <c r="A759" i="1"/>
  <c r="G758" i="1"/>
  <c r="F758" i="1"/>
  <c r="A758" i="1"/>
  <c r="G757" i="1"/>
  <c r="F757" i="1"/>
  <c r="A757" i="1"/>
  <c r="G756" i="1"/>
  <c r="F756" i="1"/>
  <c r="A756" i="1"/>
  <c r="G755" i="1"/>
  <c r="F755" i="1"/>
  <c r="A755" i="1"/>
  <c r="G754" i="1"/>
  <c r="F754" i="1"/>
  <c r="A754" i="1"/>
  <c r="G753" i="1"/>
  <c r="F753" i="1"/>
  <c r="A753" i="1"/>
  <c r="G752" i="1"/>
  <c r="F752" i="1"/>
  <c r="A752" i="1"/>
  <c r="G751" i="1"/>
  <c r="F751" i="1"/>
  <c r="A751" i="1"/>
  <c r="G750" i="1"/>
  <c r="F750" i="1"/>
  <c r="A750" i="1"/>
  <c r="G749" i="1"/>
  <c r="F749" i="1"/>
  <c r="A749" i="1"/>
  <c r="G748" i="1"/>
  <c r="F748" i="1"/>
  <c r="A748" i="1"/>
  <c r="G747" i="1"/>
  <c r="F747" i="1"/>
  <c r="A747" i="1"/>
  <c r="G746" i="1"/>
  <c r="F746" i="1"/>
  <c r="A746" i="1"/>
  <c r="G745" i="1"/>
  <c r="F745" i="1"/>
  <c r="A745" i="1"/>
  <c r="G744" i="1"/>
  <c r="F744" i="1"/>
  <c r="A744" i="1"/>
  <c r="G743" i="1"/>
  <c r="F743" i="1"/>
  <c r="A743" i="1"/>
  <c r="G742" i="1"/>
  <c r="F742" i="1"/>
  <c r="A742" i="1"/>
  <c r="G741" i="1"/>
  <c r="F741" i="1"/>
  <c r="A741" i="1"/>
  <c r="G740" i="1"/>
  <c r="F740" i="1"/>
  <c r="A740" i="1"/>
  <c r="G739" i="1"/>
  <c r="F739" i="1"/>
  <c r="A739" i="1"/>
  <c r="G738" i="1"/>
  <c r="F738" i="1"/>
  <c r="A738" i="1"/>
  <c r="G737" i="1"/>
  <c r="F737" i="1"/>
  <c r="A737" i="1"/>
  <c r="G736" i="1"/>
  <c r="F736" i="1"/>
  <c r="A736" i="1"/>
  <c r="G735" i="1"/>
  <c r="F735" i="1"/>
  <c r="A735" i="1"/>
  <c r="G734" i="1"/>
  <c r="F734" i="1"/>
  <c r="A734" i="1"/>
  <c r="G733" i="1"/>
  <c r="F733" i="1"/>
  <c r="A733" i="1"/>
  <c r="G732" i="1"/>
  <c r="F732" i="1"/>
  <c r="A732" i="1"/>
  <c r="G731" i="1"/>
  <c r="F731" i="1"/>
  <c r="A731" i="1"/>
  <c r="G730" i="1"/>
  <c r="F730" i="1"/>
  <c r="A730" i="1"/>
  <c r="G729" i="1"/>
  <c r="F729" i="1"/>
  <c r="A729" i="1"/>
  <c r="G728" i="1"/>
  <c r="F728" i="1"/>
  <c r="A728" i="1"/>
  <c r="G727" i="1"/>
  <c r="F727" i="1"/>
  <c r="A727" i="1"/>
  <c r="G726" i="1"/>
  <c r="F726" i="1"/>
  <c r="A726" i="1"/>
  <c r="G725" i="1"/>
  <c r="F725" i="1"/>
  <c r="A725" i="1"/>
  <c r="G724" i="1"/>
  <c r="F724" i="1"/>
  <c r="A724" i="1"/>
  <c r="G723" i="1"/>
  <c r="F723" i="1"/>
  <c r="A723" i="1"/>
  <c r="G722" i="1"/>
  <c r="F722" i="1"/>
  <c r="A722" i="1"/>
  <c r="G721" i="1"/>
  <c r="F721" i="1"/>
  <c r="A721" i="1"/>
  <c r="G720" i="1"/>
  <c r="F720" i="1"/>
  <c r="A720" i="1"/>
  <c r="G719" i="1"/>
  <c r="F719" i="1"/>
  <c r="A719" i="1"/>
  <c r="G718" i="1"/>
  <c r="F718" i="1"/>
  <c r="A718" i="1"/>
  <c r="G717" i="1"/>
  <c r="F717" i="1"/>
  <c r="A717" i="1"/>
  <c r="G716" i="1"/>
  <c r="F716" i="1"/>
  <c r="A716" i="1"/>
  <c r="G715" i="1"/>
  <c r="F715" i="1"/>
  <c r="A715" i="1"/>
  <c r="G714" i="1"/>
  <c r="F714" i="1"/>
  <c r="A714" i="1"/>
  <c r="G713" i="1"/>
  <c r="F713" i="1"/>
  <c r="A713" i="1"/>
  <c r="G712" i="1"/>
  <c r="F712" i="1"/>
  <c r="A712" i="1"/>
  <c r="G711" i="1"/>
  <c r="F711" i="1"/>
  <c r="A711" i="1"/>
  <c r="G710" i="1"/>
  <c r="F710" i="1"/>
  <c r="A710" i="1"/>
  <c r="G709" i="1"/>
  <c r="F709" i="1"/>
  <c r="A709" i="1"/>
  <c r="G708" i="1"/>
  <c r="F708" i="1"/>
  <c r="A708" i="1"/>
  <c r="G707" i="1"/>
  <c r="F707" i="1"/>
  <c r="A707" i="1"/>
  <c r="G706" i="1"/>
  <c r="F706" i="1"/>
  <c r="A706" i="1"/>
  <c r="G705" i="1"/>
  <c r="F705" i="1"/>
  <c r="A705" i="1"/>
  <c r="G704" i="1"/>
  <c r="F704" i="1"/>
  <c r="A704" i="1"/>
  <c r="G703" i="1"/>
  <c r="F703" i="1"/>
  <c r="A703" i="1"/>
  <c r="G702" i="1"/>
  <c r="F702" i="1"/>
  <c r="A702" i="1"/>
  <c r="G701" i="1"/>
  <c r="F701" i="1"/>
  <c r="A701" i="1"/>
  <c r="G700" i="1"/>
  <c r="F700" i="1"/>
  <c r="A700" i="1"/>
  <c r="G699" i="1"/>
  <c r="F699" i="1"/>
  <c r="A699" i="1"/>
  <c r="G698" i="1"/>
  <c r="F698" i="1"/>
  <c r="A698" i="1"/>
  <c r="G697" i="1"/>
  <c r="F697" i="1"/>
  <c r="A697" i="1"/>
  <c r="G696" i="1"/>
  <c r="F696" i="1"/>
  <c r="A696" i="1"/>
  <c r="G695" i="1"/>
  <c r="F695" i="1"/>
  <c r="A695" i="1"/>
  <c r="G694" i="1"/>
  <c r="F694" i="1"/>
  <c r="A694" i="1"/>
  <c r="G693" i="1"/>
  <c r="F693" i="1"/>
  <c r="A693" i="1"/>
  <c r="G692" i="1"/>
  <c r="F692" i="1"/>
  <c r="A692" i="1"/>
  <c r="G691" i="1"/>
  <c r="F691" i="1"/>
  <c r="A691" i="1"/>
  <c r="G690" i="1"/>
  <c r="F690" i="1"/>
  <c r="A690" i="1"/>
  <c r="G689" i="1"/>
  <c r="F689" i="1"/>
  <c r="A689" i="1"/>
  <c r="G688" i="1"/>
  <c r="F688" i="1"/>
  <c r="A688" i="1"/>
  <c r="G687" i="1"/>
  <c r="F687" i="1"/>
  <c r="A687" i="1"/>
  <c r="G686" i="1"/>
  <c r="F686" i="1"/>
  <c r="A686" i="1"/>
  <c r="G685" i="1"/>
  <c r="F685" i="1"/>
  <c r="A685" i="1"/>
  <c r="G684" i="1"/>
  <c r="F684" i="1"/>
  <c r="A684" i="1"/>
  <c r="G683" i="1"/>
  <c r="F683" i="1"/>
  <c r="A683" i="1"/>
  <c r="G682" i="1"/>
  <c r="F682" i="1"/>
  <c r="A682" i="1"/>
  <c r="G681" i="1"/>
  <c r="F681" i="1"/>
  <c r="A681" i="1"/>
  <c r="G680" i="1"/>
  <c r="F680" i="1"/>
  <c r="A680" i="1"/>
  <c r="G679" i="1"/>
  <c r="F679" i="1"/>
  <c r="A679" i="1"/>
  <c r="G678" i="1"/>
  <c r="F678" i="1"/>
  <c r="A678" i="1"/>
  <c r="G677" i="1"/>
  <c r="F677" i="1"/>
  <c r="A677" i="1"/>
  <c r="G676" i="1"/>
  <c r="F676" i="1"/>
  <c r="A676" i="1"/>
  <c r="G675" i="1"/>
  <c r="F675" i="1"/>
  <c r="A675" i="1"/>
  <c r="G674" i="1"/>
  <c r="F674" i="1"/>
  <c r="A674" i="1"/>
  <c r="G673" i="1"/>
  <c r="F673" i="1"/>
  <c r="A673" i="1"/>
  <c r="G672" i="1"/>
  <c r="F672" i="1"/>
  <c r="A672" i="1"/>
  <c r="G671" i="1"/>
  <c r="F671" i="1"/>
  <c r="A671" i="1"/>
  <c r="G670" i="1"/>
  <c r="F670" i="1"/>
  <c r="A670" i="1"/>
  <c r="G669" i="1"/>
  <c r="F669" i="1"/>
  <c r="A669" i="1"/>
  <c r="G668" i="1"/>
  <c r="F668" i="1"/>
  <c r="A668" i="1"/>
  <c r="G667" i="1"/>
  <c r="F667" i="1"/>
  <c r="A667" i="1"/>
  <c r="G666" i="1"/>
  <c r="F666" i="1"/>
  <c r="A666" i="1"/>
  <c r="G665" i="1"/>
  <c r="F665" i="1"/>
  <c r="A665" i="1"/>
  <c r="G664" i="1"/>
  <c r="F664" i="1"/>
  <c r="A664" i="1"/>
  <c r="G663" i="1"/>
  <c r="F663" i="1"/>
  <c r="A663" i="1"/>
  <c r="G662" i="1"/>
  <c r="F662" i="1"/>
  <c r="A662" i="1"/>
  <c r="G661" i="1"/>
  <c r="F661" i="1"/>
  <c r="A661" i="1"/>
  <c r="G660" i="1"/>
  <c r="F660" i="1"/>
  <c r="A660" i="1"/>
  <c r="G659" i="1"/>
  <c r="F659" i="1"/>
  <c r="A659" i="1"/>
  <c r="G658" i="1"/>
  <c r="F658" i="1"/>
  <c r="A658" i="1"/>
  <c r="G657" i="1"/>
  <c r="F657" i="1"/>
  <c r="A657" i="1"/>
  <c r="G656" i="1"/>
  <c r="F656" i="1"/>
  <c r="A656" i="1"/>
  <c r="G655" i="1"/>
  <c r="F655" i="1"/>
  <c r="A655" i="1"/>
  <c r="G654" i="1"/>
  <c r="F654" i="1"/>
  <c r="A654" i="1"/>
  <c r="G653" i="1"/>
  <c r="F653" i="1"/>
  <c r="A653" i="1"/>
  <c r="G652" i="1"/>
  <c r="F652" i="1"/>
  <c r="A652" i="1"/>
  <c r="G651" i="1"/>
  <c r="F651" i="1"/>
  <c r="A651" i="1"/>
  <c r="G650" i="1"/>
  <c r="F650" i="1"/>
  <c r="A650" i="1"/>
  <c r="G649" i="1"/>
  <c r="F649" i="1"/>
  <c r="A649" i="1"/>
  <c r="G648" i="1"/>
  <c r="F648" i="1"/>
  <c r="A648" i="1"/>
  <c r="G647" i="1"/>
  <c r="F647" i="1"/>
  <c r="A647" i="1"/>
  <c r="G646" i="1"/>
  <c r="F646" i="1"/>
  <c r="A646" i="1"/>
  <c r="G645" i="1"/>
  <c r="F645" i="1"/>
  <c r="A645" i="1"/>
  <c r="G644" i="1"/>
  <c r="F644" i="1"/>
  <c r="A644" i="1"/>
  <c r="G643" i="1"/>
  <c r="F643" i="1"/>
  <c r="A643" i="1"/>
  <c r="G642" i="1"/>
  <c r="F642" i="1"/>
  <c r="A642" i="1"/>
  <c r="G641" i="1"/>
  <c r="F641" i="1"/>
  <c r="A641" i="1"/>
  <c r="G640" i="1"/>
  <c r="F640" i="1"/>
  <c r="A640" i="1"/>
  <c r="G639" i="1"/>
  <c r="F639" i="1"/>
  <c r="A639" i="1"/>
  <c r="G638" i="1"/>
  <c r="F638" i="1"/>
  <c r="A638" i="1"/>
  <c r="G637" i="1"/>
  <c r="F637" i="1"/>
  <c r="A637" i="1"/>
  <c r="G636" i="1"/>
  <c r="F636" i="1"/>
  <c r="A636" i="1"/>
  <c r="G635" i="1"/>
  <c r="F635" i="1"/>
  <c r="A635" i="1"/>
  <c r="G634" i="1"/>
  <c r="F634" i="1"/>
  <c r="A634" i="1"/>
  <c r="G633" i="1"/>
  <c r="F633" i="1"/>
  <c r="A633" i="1"/>
  <c r="G632" i="1"/>
  <c r="F632" i="1"/>
  <c r="A632" i="1"/>
  <c r="G631" i="1"/>
  <c r="F631" i="1"/>
  <c r="A631" i="1"/>
  <c r="G630" i="1"/>
  <c r="F630" i="1"/>
  <c r="A630" i="1"/>
  <c r="G629" i="1"/>
  <c r="F629" i="1"/>
  <c r="A629" i="1"/>
  <c r="G628" i="1"/>
  <c r="F628" i="1"/>
  <c r="A628" i="1"/>
  <c r="G627" i="1"/>
  <c r="F627" i="1"/>
  <c r="A627" i="1"/>
  <c r="G626" i="1"/>
  <c r="F626" i="1"/>
  <c r="A626" i="1"/>
  <c r="G625" i="1"/>
  <c r="F625" i="1"/>
  <c r="A625" i="1"/>
  <c r="G624" i="1"/>
  <c r="F624" i="1"/>
  <c r="A624" i="1"/>
  <c r="G623" i="1"/>
  <c r="F623" i="1"/>
  <c r="A623" i="1"/>
  <c r="G622" i="1"/>
  <c r="F622" i="1"/>
  <c r="A622" i="1"/>
  <c r="G621" i="1"/>
  <c r="F621" i="1"/>
  <c r="A621" i="1"/>
  <c r="G620" i="1"/>
  <c r="F620" i="1"/>
  <c r="A620" i="1"/>
  <c r="G619" i="1"/>
  <c r="F619" i="1"/>
  <c r="A619" i="1"/>
  <c r="G618" i="1"/>
  <c r="F618" i="1"/>
  <c r="A618" i="1"/>
  <c r="G617" i="1"/>
  <c r="F617" i="1"/>
  <c r="A617" i="1"/>
  <c r="G616" i="1"/>
  <c r="F616" i="1"/>
  <c r="A616" i="1"/>
  <c r="G615" i="1"/>
  <c r="F615" i="1"/>
  <c r="A615" i="1"/>
  <c r="G614" i="1"/>
  <c r="F614" i="1"/>
  <c r="A614" i="1"/>
  <c r="G613" i="1"/>
  <c r="F613" i="1"/>
  <c r="A613" i="1"/>
  <c r="G612" i="1"/>
  <c r="F612" i="1"/>
  <c r="A612" i="1"/>
  <c r="G611" i="1"/>
  <c r="F611" i="1"/>
  <c r="A611" i="1"/>
  <c r="G610" i="1"/>
  <c r="F610" i="1"/>
  <c r="A610" i="1"/>
  <c r="G609" i="1"/>
  <c r="F609" i="1"/>
  <c r="A609" i="1"/>
  <c r="G608" i="1"/>
  <c r="F608" i="1"/>
  <c r="A608" i="1"/>
  <c r="G607" i="1"/>
  <c r="F607" i="1"/>
  <c r="A607" i="1"/>
  <c r="G606" i="1"/>
  <c r="F606" i="1"/>
  <c r="A606" i="1"/>
  <c r="G605" i="1"/>
  <c r="F605" i="1"/>
  <c r="A605" i="1"/>
  <c r="G604" i="1"/>
  <c r="F604" i="1"/>
  <c r="A604" i="1"/>
  <c r="G603" i="1"/>
  <c r="F603" i="1"/>
  <c r="A603" i="1"/>
  <c r="G602" i="1"/>
  <c r="F602" i="1"/>
  <c r="A602" i="1"/>
  <c r="G601" i="1"/>
  <c r="F601" i="1"/>
  <c r="A601" i="1"/>
  <c r="G600" i="1"/>
  <c r="F600" i="1"/>
  <c r="A600" i="1"/>
  <c r="G599" i="1"/>
  <c r="F599" i="1"/>
  <c r="A599" i="1"/>
  <c r="G598" i="1"/>
  <c r="F598" i="1"/>
  <c r="A598" i="1"/>
  <c r="G597" i="1"/>
  <c r="F597" i="1"/>
  <c r="A597" i="1"/>
  <c r="G596" i="1"/>
  <c r="F596" i="1"/>
  <c r="A596" i="1"/>
  <c r="G595" i="1"/>
  <c r="F595" i="1"/>
  <c r="A595" i="1"/>
  <c r="G594" i="1"/>
  <c r="F594" i="1"/>
  <c r="A594" i="1"/>
  <c r="G593" i="1"/>
  <c r="F593" i="1"/>
  <c r="A593" i="1"/>
  <c r="G592" i="1"/>
  <c r="F592" i="1"/>
  <c r="A592" i="1"/>
  <c r="G591" i="1"/>
  <c r="F591" i="1"/>
  <c r="A591" i="1"/>
  <c r="G590" i="1"/>
  <c r="F590" i="1"/>
  <c r="A590" i="1"/>
  <c r="G589" i="1"/>
  <c r="F589" i="1"/>
  <c r="A589" i="1"/>
  <c r="G588" i="1"/>
  <c r="F588" i="1"/>
  <c r="A588" i="1"/>
  <c r="G587" i="1"/>
  <c r="F587" i="1"/>
  <c r="A587" i="1"/>
  <c r="G586" i="1"/>
  <c r="F586" i="1"/>
  <c r="A586" i="1"/>
  <c r="G585" i="1"/>
  <c r="F585" i="1"/>
  <c r="A585" i="1"/>
  <c r="G584" i="1"/>
  <c r="F584" i="1"/>
  <c r="A584" i="1"/>
  <c r="G583" i="1"/>
  <c r="F583" i="1"/>
  <c r="A583" i="1"/>
  <c r="G582" i="1"/>
  <c r="F582" i="1"/>
  <c r="A582" i="1"/>
  <c r="G581" i="1"/>
  <c r="F581" i="1"/>
  <c r="A581" i="1"/>
  <c r="G580" i="1"/>
  <c r="F580" i="1"/>
  <c r="A580" i="1"/>
  <c r="G579" i="1"/>
  <c r="F579" i="1"/>
  <c r="A579" i="1"/>
  <c r="G578" i="1"/>
  <c r="F578" i="1"/>
  <c r="A578" i="1"/>
  <c r="G577" i="1"/>
  <c r="F577" i="1"/>
  <c r="A577" i="1"/>
  <c r="G576" i="1"/>
  <c r="F576" i="1"/>
  <c r="A576" i="1"/>
  <c r="G575" i="1"/>
  <c r="F575" i="1"/>
  <c r="A575" i="1"/>
  <c r="G574" i="1"/>
  <c r="F574" i="1"/>
  <c r="A574" i="1"/>
  <c r="G573" i="1"/>
  <c r="F573" i="1"/>
  <c r="A573" i="1"/>
  <c r="G572" i="1"/>
  <c r="F572" i="1"/>
  <c r="A572" i="1"/>
  <c r="G571" i="1"/>
  <c r="F571" i="1"/>
  <c r="A571" i="1"/>
  <c r="G570" i="1"/>
  <c r="F570" i="1"/>
  <c r="A570" i="1"/>
  <c r="G569" i="1"/>
  <c r="F569" i="1"/>
  <c r="A569" i="1"/>
  <c r="G568" i="1"/>
  <c r="F568" i="1"/>
  <c r="A568" i="1"/>
  <c r="G567" i="1"/>
  <c r="F567" i="1"/>
  <c r="A567" i="1"/>
  <c r="G566" i="1"/>
  <c r="F566" i="1"/>
  <c r="A566" i="1"/>
  <c r="G565" i="1"/>
  <c r="F565" i="1"/>
  <c r="A565" i="1"/>
  <c r="G564" i="1"/>
  <c r="F564" i="1"/>
  <c r="A564" i="1"/>
  <c r="G563" i="1"/>
  <c r="F563" i="1"/>
  <c r="A563" i="1"/>
  <c r="G562" i="1"/>
  <c r="F562" i="1"/>
  <c r="A562" i="1"/>
  <c r="G561" i="1"/>
  <c r="F561" i="1"/>
  <c r="A561" i="1"/>
  <c r="G560" i="1"/>
  <c r="F560" i="1"/>
  <c r="A560" i="1"/>
  <c r="G559" i="1"/>
  <c r="F559" i="1"/>
  <c r="A559" i="1"/>
  <c r="G558" i="1"/>
  <c r="F558" i="1"/>
  <c r="A558" i="1"/>
  <c r="G557" i="1"/>
  <c r="F557" i="1"/>
  <c r="A557" i="1"/>
  <c r="G556" i="1"/>
  <c r="F556" i="1"/>
  <c r="A556" i="1"/>
  <c r="G555" i="1"/>
  <c r="F555" i="1"/>
  <c r="A555" i="1"/>
  <c r="G554" i="1"/>
  <c r="F554" i="1"/>
  <c r="A554" i="1"/>
  <c r="G553" i="1"/>
  <c r="F553" i="1"/>
  <c r="A553" i="1"/>
  <c r="G552" i="1"/>
  <c r="F552" i="1"/>
  <c r="A552" i="1"/>
  <c r="G551" i="1"/>
  <c r="F551" i="1"/>
  <c r="A551" i="1"/>
  <c r="G550" i="1"/>
  <c r="F550" i="1"/>
  <c r="A550" i="1"/>
  <c r="G549" i="1"/>
  <c r="F549" i="1"/>
  <c r="A549" i="1"/>
  <c r="G548" i="1"/>
  <c r="F548" i="1"/>
  <c r="A548" i="1"/>
  <c r="G547" i="1"/>
  <c r="F547" i="1"/>
  <c r="A547" i="1"/>
  <c r="G546" i="1"/>
  <c r="F546" i="1"/>
  <c r="A546" i="1"/>
  <c r="G545" i="1"/>
  <c r="F545" i="1"/>
  <c r="A545" i="1"/>
  <c r="G544" i="1"/>
  <c r="F544" i="1"/>
  <c r="A544" i="1"/>
  <c r="G543" i="1"/>
  <c r="F543" i="1"/>
  <c r="A543" i="1"/>
  <c r="G542" i="1"/>
  <c r="F542" i="1"/>
  <c r="A542" i="1"/>
  <c r="G541" i="1"/>
  <c r="F541" i="1"/>
  <c r="A541" i="1"/>
  <c r="G540" i="1"/>
  <c r="F540" i="1"/>
  <c r="A540" i="1"/>
  <c r="G539" i="1"/>
  <c r="F539" i="1"/>
  <c r="A539" i="1"/>
  <c r="G538" i="1"/>
  <c r="F538" i="1"/>
  <c r="A538" i="1"/>
  <c r="G537" i="1"/>
  <c r="F537" i="1"/>
  <c r="A537" i="1"/>
  <c r="G536" i="1"/>
  <c r="F536" i="1"/>
  <c r="A536" i="1"/>
  <c r="G535" i="1"/>
  <c r="F535" i="1"/>
  <c r="A535" i="1"/>
  <c r="G534" i="1"/>
  <c r="F534" i="1"/>
  <c r="A534" i="1"/>
  <c r="G533" i="1"/>
  <c r="F533" i="1"/>
  <c r="A533" i="1"/>
  <c r="G532" i="1"/>
  <c r="F532" i="1"/>
  <c r="A532" i="1"/>
  <c r="G531" i="1"/>
  <c r="F531" i="1"/>
  <c r="A531" i="1"/>
  <c r="G530" i="1"/>
  <c r="F530" i="1"/>
  <c r="A530" i="1"/>
  <c r="G529" i="1"/>
  <c r="F529" i="1"/>
  <c r="A529" i="1"/>
  <c r="G528" i="1"/>
  <c r="F528" i="1"/>
  <c r="A528" i="1"/>
  <c r="G527" i="1"/>
  <c r="F527" i="1"/>
  <c r="A527" i="1"/>
  <c r="G526" i="1"/>
  <c r="F526" i="1"/>
  <c r="A526" i="1"/>
  <c r="G525" i="1"/>
  <c r="F525" i="1"/>
  <c r="A525" i="1"/>
  <c r="G524" i="1"/>
  <c r="F524" i="1"/>
  <c r="A524" i="1"/>
  <c r="G523" i="1"/>
  <c r="F523" i="1"/>
  <c r="A523" i="1"/>
  <c r="G522" i="1"/>
  <c r="F522" i="1"/>
  <c r="A522" i="1"/>
  <c r="G521" i="1"/>
  <c r="F521" i="1"/>
  <c r="A521" i="1"/>
  <c r="G520" i="1"/>
  <c r="F520" i="1"/>
  <c r="A520" i="1"/>
  <c r="G519" i="1"/>
  <c r="F519" i="1"/>
  <c r="A519" i="1"/>
  <c r="G518" i="1"/>
  <c r="F518" i="1"/>
  <c r="A518" i="1"/>
  <c r="G517" i="1"/>
  <c r="F517" i="1"/>
  <c r="A517" i="1"/>
  <c r="G516" i="1"/>
  <c r="F516" i="1"/>
  <c r="A516" i="1"/>
  <c r="G515" i="1"/>
  <c r="F515" i="1"/>
  <c r="A515" i="1"/>
  <c r="G514" i="1"/>
  <c r="F514" i="1"/>
  <c r="A514" i="1"/>
  <c r="G513" i="1"/>
  <c r="F513" i="1"/>
  <c r="A513" i="1"/>
  <c r="G512" i="1"/>
  <c r="F512" i="1"/>
  <c r="A512" i="1"/>
  <c r="G511" i="1"/>
  <c r="F511" i="1"/>
  <c r="A511" i="1"/>
  <c r="G510" i="1"/>
  <c r="F510" i="1"/>
  <c r="A510" i="1"/>
  <c r="G509" i="1"/>
  <c r="F509" i="1"/>
  <c r="A509" i="1"/>
  <c r="G508" i="1"/>
  <c r="F508" i="1"/>
  <c r="A508" i="1"/>
  <c r="G507" i="1"/>
  <c r="F507" i="1"/>
  <c r="A507" i="1"/>
  <c r="G506" i="1"/>
  <c r="F506" i="1"/>
  <c r="A506" i="1"/>
  <c r="G505" i="1"/>
  <c r="F505" i="1"/>
  <c r="A505" i="1"/>
  <c r="G504" i="1"/>
  <c r="F504" i="1"/>
  <c r="A504" i="1"/>
  <c r="G503" i="1"/>
  <c r="F503" i="1"/>
  <c r="A503" i="1"/>
  <c r="G502" i="1"/>
  <c r="F502" i="1"/>
  <c r="A502" i="1"/>
  <c r="G501" i="1"/>
  <c r="F501" i="1"/>
  <c r="A501" i="1"/>
  <c r="G500" i="1"/>
  <c r="F500" i="1"/>
  <c r="A500" i="1"/>
  <c r="G499" i="1"/>
  <c r="F499" i="1"/>
  <c r="A499" i="1"/>
  <c r="G498" i="1"/>
  <c r="F498" i="1"/>
  <c r="A498" i="1"/>
  <c r="G497" i="1"/>
  <c r="F497" i="1"/>
  <c r="A497" i="1"/>
  <c r="G496" i="1"/>
  <c r="F496" i="1"/>
  <c r="A496" i="1"/>
  <c r="G495" i="1"/>
  <c r="F495" i="1"/>
  <c r="A495" i="1"/>
  <c r="G494" i="1"/>
  <c r="F494" i="1"/>
  <c r="A494" i="1"/>
  <c r="G493" i="1"/>
  <c r="F493" i="1"/>
  <c r="A493" i="1"/>
  <c r="G492" i="1"/>
  <c r="F492" i="1"/>
  <c r="A492" i="1"/>
  <c r="G491" i="1"/>
  <c r="F491" i="1"/>
  <c r="A491" i="1"/>
  <c r="G490" i="1"/>
  <c r="F490" i="1"/>
  <c r="A490" i="1"/>
  <c r="G489" i="1"/>
  <c r="F489" i="1"/>
  <c r="A489" i="1"/>
  <c r="G488" i="1"/>
  <c r="F488" i="1"/>
  <c r="A488" i="1"/>
  <c r="G487" i="1"/>
  <c r="F487" i="1"/>
  <c r="A487" i="1"/>
  <c r="G486" i="1"/>
  <c r="F486" i="1"/>
  <c r="A486" i="1"/>
  <c r="G485" i="1"/>
  <c r="F485" i="1"/>
  <c r="A485" i="1"/>
  <c r="G484" i="1"/>
  <c r="F484" i="1"/>
  <c r="A484" i="1"/>
  <c r="G483" i="1"/>
  <c r="F483" i="1"/>
  <c r="A483" i="1"/>
  <c r="G482" i="1"/>
  <c r="F482" i="1"/>
  <c r="A482" i="1"/>
  <c r="G481" i="1"/>
  <c r="F481" i="1"/>
  <c r="A481" i="1"/>
  <c r="G480" i="1"/>
  <c r="F480" i="1"/>
  <c r="A480" i="1"/>
  <c r="G479" i="1"/>
  <c r="F479" i="1"/>
  <c r="A479" i="1"/>
  <c r="G478" i="1"/>
  <c r="F478" i="1"/>
  <c r="A478" i="1"/>
  <c r="G477" i="1"/>
  <c r="F477" i="1"/>
  <c r="A477" i="1"/>
  <c r="G476" i="1"/>
  <c r="F476" i="1"/>
  <c r="A476" i="1"/>
  <c r="G475" i="1"/>
  <c r="F475" i="1"/>
  <c r="A475" i="1"/>
  <c r="G474" i="1"/>
  <c r="F474" i="1"/>
  <c r="A474" i="1"/>
  <c r="G473" i="1"/>
  <c r="F473" i="1"/>
  <c r="A473" i="1"/>
  <c r="G472" i="1"/>
  <c r="F472" i="1"/>
  <c r="A472" i="1"/>
  <c r="G471" i="1"/>
  <c r="F471" i="1"/>
  <c r="A471" i="1"/>
  <c r="G470" i="1"/>
  <c r="F470" i="1"/>
  <c r="A470" i="1"/>
  <c r="G469" i="1"/>
  <c r="F469" i="1"/>
  <c r="A469" i="1"/>
  <c r="G468" i="1"/>
  <c r="F468" i="1"/>
  <c r="A468" i="1"/>
  <c r="G467" i="1"/>
  <c r="F467" i="1"/>
  <c r="A467" i="1"/>
  <c r="G466" i="1"/>
  <c r="F466" i="1"/>
  <c r="A466" i="1"/>
  <c r="G465" i="1"/>
  <c r="F465" i="1"/>
  <c r="A465" i="1"/>
  <c r="G464" i="1"/>
  <c r="F464" i="1"/>
  <c r="A464" i="1"/>
  <c r="G463" i="1"/>
  <c r="F463" i="1"/>
  <c r="A463" i="1"/>
  <c r="G462" i="1"/>
  <c r="F462" i="1"/>
  <c r="A462" i="1"/>
  <c r="G461" i="1"/>
  <c r="F461" i="1"/>
  <c r="A461" i="1"/>
  <c r="G460" i="1"/>
  <c r="F460" i="1"/>
  <c r="A460" i="1"/>
  <c r="G459" i="1"/>
  <c r="F459" i="1"/>
  <c r="A459" i="1"/>
  <c r="G458" i="1"/>
  <c r="F458" i="1"/>
  <c r="A458" i="1"/>
  <c r="G457" i="1"/>
  <c r="F457" i="1"/>
  <c r="A457" i="1"/>
  <c r="G456" i="1"/>
  <c r="F456" i="1"/>
  <c r="A456" i="1"/>
  <c r="G455" i="1"/>
  <c r="F455" i="1"/>
  <c r="A455" i="1"/>
  <c r="G454" i="1"/>
  <c r="F454" i="1"/>
  <c r="A454" i="1"/>
  <c r="G453" i="1"/>
  <c r="F453" i="1"/>
  <c r="A453" i="1"/>
  <c r="G452" i="1"/>
  <c r="F452" i="1"/>
  <c r="A452" i="1"/>
  <c r="G451" i="1"/>
  <c r="F451" i="1"/>
  <c r="A451" i="1"/>
  <c r="G450" i="1"/>
  <c r="F450" i="1"/>
  <c r="A450" i="1"/>
  <c r="G449" i="1"/>
  <c r="F449" i="1"/>
  <c r="A449" i="1"/>
  <c r="G448" i="1"/>
  <c r="F448" i="1"/>
  <c r="A448" i="1"/>
  <c r="G447" i="1"/>
  <c r="F447" i="1"/>
  <c r="A447" i="1"/>
  <c r="G446" i="1"/>
  <c r="F446" i="1"/>
  <c r="A446" i="1"/>
  <c r="G445" i="1"/>
  <c r="F445" i="1"/>
  <c r="A445" i="1"/>
  <c r="G444" i="1"/>
  <c r="F444" i="1"/>
  <c r="A444" i="1"/>
  <c r="G443" i="1"/>
  <c r="F443" i="1"/>
  <c r="A443" i="1"/>
  <c r="G442" i="1"/>
  <c r="F442" i="1"/>
  <c r="A442" i="1"/>
  <c r="G441" i="1"/>
  <c r="F441" i="1"/>
  <c r="A441" i="1"/>
  <c r="G440" i="1"/>
  <c r="F440" i="1"/>
  <c r="A440" i="1"/>
  <c r="G439" i="1"/>
  <c r="F439" i="1"/>
  <c r="A439" i="1"/>
  <c r="G438" i="1"/>
  <c r="F438" i="1"/>
  <c r="A438" i="1"/>
  <c r="G437" i="1"/>
  <c r="F437" i="1"/>
  <c r="A437" i="1"/>
  <c r="G436" i="1"/>
  <c r="F436" i="1"/>
  <c r="A436" i="1"/>
  <c r="G435" i="1"/>
  <c r="F435" i="1"/>
  <c r="A435" i="1"/>
  <c r="G434" i="1"/>
  <c r="F434" i="1"/>
  <c r="A434" i="1"/>
  <c r="G433" i="1"/>
  <c r="F433" i="1"/>
  <c r="A433" i="1"/>
  <c r="G432" i="1"/>
  <c r="F432" i="1"/>
  <c r="A432" i="1"/>
  <c r="G431" i="1"/>
  <c r="F431" i="1"/>
  <c r="A431" i="1"/>
  <c r="G430" i="1"/>
  <c r="F430" i="1"/>
  <c r="A430" i="1"/>
  <c r="G429" i="1"/>
  <c r="F429" i="1"/>
  <c r="A429" i="1"/>
  <c r="G428" i="1"/>
  <c r="F428" i="1"/>
  <c r="A428" i="1"/>
  <c r="G427" i="1"/>
  <c r="F427" i="1"/>
  <c r="A427" i="1"/>
  <c r="G426" i="1"/>
  <c r="F426" i="1"/>
  <c r="A426" i="1"/>
  <c r="G425" i="1"/>
  <c r="F425" i="1"/>
  <c r="A425" i="1"/>
  <c r="G424" i="1"/>
  <c r="F424" i="1"/>
  <c r="A424" i="1"/>
  <c r="G423" i="1"/>
  <c r="F423" i="1"/>
  <c r="A423" i="1"/>
  <c r="G422" i="1"/>
  <c r="F422" i="1"/>
  <c r="A422" i="1"/>
  <c r="G421" i="1"/>
  <c r="F421" i="1"/>
  <c r="A421" i="1"/>
  <c r="G420" i="1"/>
  <c r="F420" i="1"/>
  <c r="A420" i="1"/>
  <c r="G419" i="1"/>
  <c r="F419" i="1"/>
  <c r="A419" i="1"/>
  <c r="G418" i="1"/>
  <c r="F418" i="1"/>
  <c r="A418" i="1"/>
  <c r="G417" i="1"/>
  <c r="F417" i="1"/>
  <c r="A417" i="1"/>
  <c r="G416" i="1"/>
  <c r="F416" i="1"/>
  <c r="A416" i="1"/>
  <c r="G415" i="1"/>
  <c r="F415" i="1"/>
  <c r="A415" i="1"/>
  <c r="G414" i="1"/>
  <c r="F414" i="1"/>
  <c r="A414" i="1"/>
  <c r="G413" i="1"/>
  <c r="F413" i="1"/>
  <c r="A413" i="1"/>
  <c r="G412" i="1"/>
  <c r="F412" i="1"/>
  <c r="A412" i="1"/>
  <c r="G411" i="1"/>
  <c r="F411" i="1"/>
  <c r="A411" i="1"/>
  <c r="G410" i="1"/>
  <c r="F410" i="1"/>
  <c r="A410" i="1"/>
  <c r="G409" i="1"/>
  <c r="F409" i="1"/>
  <c r="A409" i="1"/>
  <c r="G408" i="1"/>
  <c r="F408" i="1"/>
  <c r="A408" i="1"/>
  <c r="G407" i="1"/>
  <c r="F407" i="1"/>
  <c r="A407" i="1"/>
  <c r="G406" i="1"/>
  <c r="F406" i="1"/>
  <c r="A406" i="1"/>
  <c r="G405" i="1"/>
  <c r="F405" i="1"/>
  <c r="A405" i="1"/>
  <c r="G404" i="1"/>
  <c r="F404" i="1"/>
  <c r="A404" i="1"/>
  <c r="G403" i="1"/>
  <c r="F403" i="1"/>
  <c r="A403" i="1"/>
  <c r="G402" i="1"/>
  <c r="F402" i="1"/>
  <c r="A402" i="1"/>
  <c r="G401" i="1"/>
  <c r="F401" i="1"/>
  <c r="A401" i="1"/>
  <c r="G400" i="1"/>
  <c r="F400" i="1"/>
  <c r="A400" i="1"/>
  <c r="G399" i="1"/>
  <c r="F399" i="1"/>
  <c r="A399" i="1"/>
  <c r="G398" i="1"/>
  <c r="F398" i="1"/>
  <c r="A398" i="1"/>
  <c r="G397" i="1"/>
  <c r="F397" i="1"/>
  <c r="A397" i="1"/>
  <c r="G396" i="1"/>
  <c r="F396" i="1"/>
  <c r="A396" i="1"/>
  <c r="G395" i="1"/>
  <c r="F395" i="1"/>
  <c r="A395" i="1"/>
  <c r="G394" i="1"/>
  <c r="F394" i="1"/>
  <c r="A394" i="1"/>
  <c r="G393" i="1"/>
  <c r="F393" i="1"/>
  <c r="A393" i="1"/>
  <c r="G392" i="1"/>
  <c r="F392" i="1"/>
  <c r="A392" i="1"/>
  <c r="G391" i="1"/>
  <c r="F391" i="1"/>
  <c r="A391" i="1"/>
  <c r="G390" i="1"/>
  <c r="F390" i="1"/>
  <c r="A390" i="1"/>
  <c r="G389" i="1"/>
  <c r="F389" i="1"/>
  <c r="A389" i="1"/>
  <c r="G388" i="1"/>
  <c r="F388" i="1"/>
  <c r="A388" i="1"/>
  <c r="G387" i="1"/>
  <c r="F387" i="1"/>
  <c r="A387" i="1"/>
  <c r="G386" i="1"/>
  <c r="F386" i="1"/>
  <c r="A386" i="1"/>
  <c r="G385" i="1"/>
  <c r="F385" i="1"/>
  <c r="A385" i="1"/>
  <c r="G384" i="1"/>
  <c r="F384" i="1"/>
  <c r="A384" i="1"/>
  <c r="G383" i="1"/>
  <c r="F383" i="1"/>
  <c r="A383" i="1"/>
  <c r="G382" i="1"/>
  <c r="F382" i="1"/>
  <c r="A382" i="1"/>
  <c r="G381" i="1"/>
  <c r="F381" i="1"/>
  <c r="A381" i="1"/>
  <c r="G380" i="1"/>
  <c r="F380" i="1"/>
  <c r="A380" i="1"/>
  <c r="G379" i="1"/>
  <c r="F379" i="1"/>
  <c r="A379" i="1"/>
  <c r="G378" i="1"/>
  <c r="F378" i="1"/>
  <c r="A378" i="1"/>
  <c r="G377" i="1"/>
  <c r="F377" i="1"/>
  <c r="A377" i="1"/>
  <c r="G376" i="1"/>
  <c r="F376" i="1"/>
  <c r="A376" i="1"/>
  <c r="G375" i="1"/>
  <c r="F375" i="1"/>
  <c r="A375" i="1"/>
  <c r="G374" i="1"/>
  <c r="F374" i="1"/>
  <c r="A374" i="1"/>
  <c r="G373" i="1"/>
  <c r="F373" i="1"/>
  <c r="A373" i="1"/>
  <c r="G372" i="1"/>
  <c r="F372" i="1"/>
  <c r="A372" i="1"/>
  <c r="G371" i="1"/>
  <c r="F371" i="1"/>
  <c r="A371" i="1"/>
  <c r="G370" i="1"/>
  <c r="F370" i="1"/>
  <c r="A370" i="1"/>
  <c r="G369" i="1"/>
  <c r="F369" i="1"/>
  <c r="A369" i="1"/>
  <c r="G368" i="1"/>
  <c r="F368" i="1"/>
  <c r="A368" i="1"/>
  <c r="G367" i="1"/>
  <c r="F367" i="1"/>
  <c r="A367" i="1"/>
  <c r="G366" i="1"/>
  <c r="F366" i="1"/>
  <c r="A366" i="1"/>
  <c r="G365" i="1"/>
  <c r="F365" i="1"/>
  <c r="A365" i="1"/>
  <c r="G364" i="1"/>
  <c r="F364" i="1"/>
  <c r="A364" i="1"/>
  <c r="G363" i="1"/>
  <c r="F363" i="1"/>
  <c r="A363" i="1"/>
  <c r="G362" i="1"/>
  <c r="F362" i="1"/>
  <c r="A362" i="1"/>
  <c r="G361" i="1"/>
  <c r="F361" i="1"/>
  <c r="A361" i="1"/>
  <c r="G360" i="1"/>
  <c r="F360" i="1"/>
  <c r="A360" i="1"/>
  <c r="G359" i="1"/>
  <c r="F359" i="1"/>
  <c r="A359" i="1"/>
  <c r="G358" i="1"/>
  <c r="F358" i="1"/>
  <c r="A358" i="1"/>
  <c r="G357" i="1"/>
  <c r="F357" i="1"/>
  <c r="A357" i="1"/>
  <c r="G356" i="1"/>
  <c r="F356" i="1"/>
  <c r="A356" i="1"/>
  <c r="G355" i="1"/>
  <c r="F355" i="1"/>
  <c r="A355" i="1"/>
  <c r="G354" i="1"/>
  <c r="F354" i="1"/>
  <c r="A354" i="1"/>
  <c r="G353" i="1"/>
  <c r="F353" i="1"/>
  <c r="A353" i="1"/>
  <c r="G352" i="1"/>
  <c r="F352" i="1"/>
  <c r="A352" i="1"/>
  <c r="G351" i="1"/>
  <c r="F351" i="1"/>
  <c r="A351" i="1"/>
  <c r="G350" i="1"/>
  <c r="F350" i="1"/>
  <c r="A350" i="1"/>
  <c r="G349" i="1"/>
  <c r="F349" i="1"/>
  <c r="A349" i="1"/>
  <c r="G348" i="1"/>
  <c r="F348" i="1"/>
  <c r="A348" i="1"/>
  <c r="G347" i="1"/>
  <c r="F347" i="1"/>
  <c r="A347" i="1"/>
  <c r="G346" i="1"/>
  <c r="F346" i="1"/>
  <c r="A346" i="1"/>
  <c r="G345" i="1"/>
  <c r="F345" i="1"/>
  <c r="A345" i="1"/>
  <c r="G344" i="1"/>
  <c r="F344" i="1"/>
  <c r="A344" i="1"/>
  <c r="G343" i="1"/>
  <c r="F343" i="1"/>
  <c r="A343" i="1"/>
  <c r="G342" i="1"/>
  <c r="F342" i="1"/>
  <c r="A342" i="1"/>
  <c r="G341" i="1"/>
  <c r="F341" i="1"/>
  <c r="A341" i="1"/>
  <c r="G340" i="1"/>
  <c r="F340" i="1"/>
  <c r="A340" i="1"/>
  <c r="G339" i="1"/>
  <c r="F339" i="1"/>
  <c r="A339" i="1"/>
  <c r="G338" i="1"/>
  <c r="F338" i="1"/>
  <c r="A338" i="1"/>
  <c r="G337" i="1"/>
  <c r="F337" i="1"/>
  <c r="A337" i="1"/>
  <c r="G336" i="1"/>
  <c r="F336" i="1"/>
  <c r="A336" i="1"/>
  <c r="G335" i="1"/>
  <c r="F335" i="1"/>
  <c r="A335" i="1"/>
  <c r="G334" i="1"/>
  <c r="F334" i="1"/>
  <c r="A334" i="1"/>
  <c r="G333" i="1"/>
  <c r="F333" i="1"/>
  <c r="A333" i="1"/>
  <c r="G332" i="1"/>
  <c r="F332" i="1"/>
  <c r="A332" i="1"/>
  <c r="G331" i="1"/>
  <c r="F331" i="1"/>
  <c r="A331" i="1"/>
  <c r="G330" i="1"/>
  <c r="F330" i="1"/>
  <c r="A330" i="1"/>
  <c r="G329" i="1"/>
  <c r="F329" i="1"/>
  <c r="A329" i="1"/>
  <c r="G328" i="1"/>
  <c r="F328" i="1"/>
  <c r="A328" i="1"/>
  <c r="G327" i="1"/>
  <c r="F327" i="1"/>
  <c r="A327" i="1"/>
  <c r="G326" i="1"/>
  <c r="F326" i="1"/>
  <c r="A326" i="1"/>
  <c r="G325" i="1"/>
  <c r="F325" i="1"/>
  <c r="A325" i="1"/>
  <c r="G324" i="1"/>
  <c r="F324" i="1"/>
  <c r="A324" i="1"/>
  <c r="G323" i="1"/>
  <c r="F323" i="1"/>
  <c r="A323" i="1"/>
  <c r="G322" i="1"/>
  <c r="F322" i="1"/>
  <c r="A322" i="1"/>
  <c r="G321" i="1"/>
  <c r="F321" i="1"/>
  <c r="A321" i="1"/>
  <c r="G320" i="1"/>
  <c r="F320" i="1"/>
  <c r="A320" i="1"/>
  <c r="G319" i="1"/>
  <c r="F319" i="1"/>
  <c r="A319" i="1"/>
  <c r="G318" i="1"/>
  <c r="F318" i="1"/>
  <c r="A318" i="1"/>
  <c r="G317" i="1"/>
  <c r="F317" i="1"/>
  <c r="A317" i="1"/>
  <c r="G316" i="1"/>
  <c r="F316" i="1"/>
  <c r="A316" i="1"/>
  <c r="G315" i="1"/>
  <c r="F315" i="1"/>
  <c r="A315" i="1"/>
  <c r="G314" i="1"/>
  <c r="F314" i="1"/>
  <c r="A314" i="1"/>
  <c r="G313" i="1"/>
  <c r="F313" i="1"/>
  <c r="A313" i="1"/>
  <c r="G312" i="1"/>
  <c r="F312" i="1"/>
  <c r="A312" i="1"/>
  <c r="G311" i="1"/>
  <c r="F311" i="1"/>
  <c r="A311" i="1"/>
  <c r="G310" i="1"/>
  <c r="F310" i="1"/>
  <c r="A310" i="1"/>
  <c r="G309" i="1"/>
  <c r="F309" i="1"/>
  <c r="A309" i="1"/>
  <c r="G308" i="1"/>
  <c r="F308" i="1"/>
  <c r="A308" i="1"/>
  <c r="G307" i="1"/>
  <c r="F307" i="1"/>
  <c r="A307" i="1"/>
  <c r="G306" i="1"/>
  <c r="F306" i="1"/>
  <c r="A306" i="1"/>
  <c r="G305" i="1"/>
  <c r="F305" i="1"/>
  <c r="A305" i="1"/>
  <c r="G304" i="1"/>
  <c r="F304" i="1"/>
  <c r="A304" i="1"/>
  <c r="G303" i="1"/>
  <c r="F303" i="1"/>
  <c r="A303" i="1"/>
  <c r="G302" i="1"/>
  <c r="F302" i="1"/>
  <c r="A302" i="1"/>
  <c r="G301" i="1"/>
  <c r="F301" i="1"/>
  <c r="A301" i="1"/>
  <c r="G300" i="1"/>
  <c r="F300" i="1"/>
  <c r="A300" i="1"/>
  <c r="G299" i="1"/>
  <c r="F299" i="1"/>
  <c r="A299" i="1"/>
  <c r="G298" i="1"/>
  <c r="F298" i="1"/>
  <c r="A298" i="1"/>
  <c r="G297" i="1"/>
  <c r="F297" i="1"/>
  <c r="A297" i="1"/>
  <c r="G296" i="1"/>
  <c r="F296" i="1"/>
  <c r="A296" i="1"/>
  <c r="G295" i="1"/>
  <c r="F295" i="1"/>
  <c r="A295" i="1"/>
  <c r="G294" i="1"/>
  <c r="F294" i="1"/>
  <c r="A294" i="1"/>
  <c r="G293" i="1"/>
  <c r="F293" i="1"/>
  <c r="A293" i="1"/>
  <c r="G292" i="1"/>
  <c r="F292" i="1"/>
  <c r="A292" i="1"/>
  <c r="G291" i="1"/>
  <c r="F291" i="1"/>
  <c r="A291" i="1"/>
  <c r="G290" i="1"/>
  <c r="F290" i="1"/>
  <c r="A290" i="1"/>
  <c r="G289" i="1"/>
  <c r="F289" i="1"/>
  <c r="A289" i="1"/>
  <c r="G288" i="1"/>
  <c r="F288" i="1"/>
  <c r="A288" i="1"/>
  <c r="G287" i="1"/>
  <c r="F287" i="1"/>
  <c r="A287" i="1"/>
  <c r="G286" i="1"/>
  <c r="F286" i="1"/>
  <c r="A286" i="1"/>
  <c r="G285" i="1"/>
  <c r="F285" i="1"/>
  <c r="A285" i="1"/>
  <c r="G284" i="1"/>
  <c r="F284" i="1"/>
  <c r="A284" i="1"/>
  <c r="G283" i="1"/>
  <c r="F283" i="1"/>
  <c r="A283" i="1"/>
  <c r="G282" i="1"/>
  <c r="F282" i="1"/>
  <c r="A282" i="1"/>
  <c r="G281" i="1"/>
  <c r="F281" i="1"/>
  <c r="A281" i="1"/>
  <c r="G280" i="1"/>
  <c r="F280" i="1"/>
  <c r="A280" i="1"/>
  <c r="G279" i="1"/>
  <c r="F279" i="1"/>
  <c r="A279" i="1"/>
  <c r="G278" i="1"/>
  <c r="F278" i="1"/>
  <c r="A278" i="1"/>
  <c r="G277" i="1"/>
  <c r="F277" i="1"/>
  <c r="A277" i="1"/>
  <c r="G276" i="1"/>
  <c r="F276" i="1"/>
  <c r="A276" i="1"/>
  <c r="G275" i="1"/>
  <c r="F275" i="1"/>
  <c r="A275" i="1"/>
  <c r="G274" i="1"/>
  <c r="F274" i="1"/>
  <c r="A274" i="1"/>
  <c r="G273" i="1"/>
  <c r="F273" i="1"/>
  <c r="A273" i="1"/>
  <c r="G272" i="1"/>
  <c r="F272" i="1"/>
  <c r="A272" i="1"/>
  <c r="G271" i="1"/>
  <c r="F271" i="1"/>
  <c r="A271" i="1"/>
  <c r="G270" i="1"/>
  <c r="F270" i="1"/>
  <c r="A270" i="1"/>
  <c r="G269" i="1"/>
  <c r="F269" i="1"/>
  <c r="A269" i="1"/>
  <c r="G268" i="1"/>
  <c r="F268" i="1"/>
  <c r="A268" i="1"/>
  <c r="G267" i="1"/>
  <c r="F267" i="1"/>
  <c r="A267" i="1"/>
  <c r="G266" i="1"/>
  <c r="F266" i="1"/>
  <c r="A266" i="1"/>
  <c r="G265" i="1"/>
  <c r="F265" i="1"/>
  <c r="A265" i="1"/>
  <c r="G264" i="1"/>
  <c r="F264" i="1"/>
  <c r="A264" i="1"/>
  <c r="G263" i="1"/>
  <c r="F263" i="1"/>
  <c r="A263" i="1"/>
  <c r="G262" i="1"/>
  <c r="F262" i="1"/>
  <c r="A262" i="1"/>
  <c r="G261" i="1"/>
  <c r="F261" i="1"/>
  <c r="A261" i="1"/>
  <c r="G260" i="1"/>
  <c r="F260" i="1"/>
  <c r="A260" i="1"/>
  <c r="G259" i="1"/>
  <c r="F259" i="1"/>
  <c r="A259" i="1"/>
  <c r="G258" i="1"/>
  <c r="F258" i="1"/>
  <c r="A258" i="1"/>
  <c r="G257" i="1"/>
  <c r="F257" i="1"/>
  <c r="A257" i="1"/>
  <c r="G256" i="1"/>
  <c r="F256" i="1"/>
  <c r="A256" i="1"/>
  <c r="G255" i="1"/>
  <c r="F255" i="1"/>
  <c r="A255" i="1"/>
  <c r="G254" i="1"/>
  <c r="F254" i="1"/>
  <c r="A254" i="1"/>
  <c r="G253" i="1"/>
  <c r="F253" i="1"/>
  <c r="A253" i="1"/>
  <c r="G252" i="1"/>
  <c r="F252" i="1"/>
  <c r="A252" i="1"/>
  <c r="G251" i="1"/>
  <c r="F251" i="1"/>
  <c r="A251" i="1"/>
  <c r="G250" i="1"/>
  <c r="F250" i="1"/>
  <c r="A250" i="1"/>
  <c r="G249" i="1"/>
  <c r="F249" i="1"/>
  <c r="A249" i="1"/>
  <c r="G248" i="1"/>
  <c r="F248" i="1"/>
  <c r="A248" i="1"/>
  <c r="G247" i="1"/>
  <c r="F247" i="1"/>
  <c r="A247" i="1"/>
  <c r="G246" i="1"/>
  <c r="F246" i="1"/>
  <c r="A246" i="1"/>
  <c r="G245" i="1"/>
  <c r="F245" i="1"/>
  <c r="A245" i="1"/>
  <c r="G244" i="1"/>
  <c r="F244" i="1"/>
  <c r="A244" i="1"/>
  <c r="G243" i="1"/>
  <c r="F243" i="1"/>
  <c r="A243" i="1"/>
  <c r="G242" i="1"/>
  <c r="F242" i="1"/>
  <c r="A242" i="1"/>
  <c r="G241" i="1"/>
  <c r="F241" i="1"/>
  <c r="A241" i="1"/>
  <c r="G240" i="1"/>
  <c r="F240" i="1"/>
  <c r="A240" i="1"/>
  <c r="G239" i="1"/>
  <c r="F239" i="1"/>
  <c r="A239" i="1"/>
  <c r="G238" i="1"/>
  <c r="F238" i="1"/>
  <c r="A238" i="1"/>
  <c r="G237" i="1"/>
  <c r="F237" i="1"/>
  <c r="A237" i="1"/>
  <c r="G236" i="1"/>
  <c r="F236" i="1"/>
  <c r="A236" i="1"/>
  <c r="G235" i="1"/>
  <c r="F235" i="1"/>
  <c r="A235" i="1"/>
  <c r="G234" i="1"/>
  <c r="F234" i="1"/>
  <c r="A234" i="1"/>
  <c r="G233" i="1"/>
  <c r="F233" i="1"/>
  <c r="A233" i="1"/>
  <c r="G232" i="1"/>
  <c r="F232" i="1"/>
  <c r="A232" i="1"/>
  <c r="G231" i="1"/>
  <c r="F231" i="1"/>
  <c r="A231" i="1"/>
  <c r="G230" i="1"/>
  <c r="F230" i="1"/>
  <c r="A230" i="1"/>
  <c r="G229" i="1"/>
  <c r="F229" i="1"/>
  <c r="A229" i="1"/>
  <c r="G228" i="1"/>
  <c r="F228" i="1"/>
  <c r="A228" i="1"/>
  <c r="G227" i="1"/>
  <c r="F227" i="1"/>
  <c r="A227" i="1"/>
  <c r="G226" i="1"/>
  <c r="F226" i="1"/>
  <c r="A226" i="1"/>
  <c r="G225" i="1"/>
  <c r="F225" i="1"/>
  <c r="A225" i="1"/>
  <c r="G224" i="1"/>
  <c r="F224" i="1"/>
  <c r="A224" i="1"/>
  <c r="G223" i="1"/>
  <c r="F223" i="1"/>
  <c r="A223" i="1"/>
  <c r="G222" i="1"/>
  <c r="F222" i="1"/>
  <c r="A222" i="1"/>
  <c r="G221" i="1"/>
  <c r="F221" i="1"/>
  <c r="A221" i="1"/>
  <c r="G220" i="1"/>
  <c r="F220" i="1"/>
  <c r="A220" i="1"/>
  <c r="G219" i="1"/>
  <c r="F219" i="1"/>
  <c r="A219" i="1"/>
  <c r="G218" i="1"/>
  <c r="F218" i="1"/>
  <c r="A218" i="1"/>
  <c r="G217" i="1"/>
  <c r="F217" i="1"/>
  <c r="A217" i="1"/>
  <c r="G216" i="1"/>
  <c r="F216" i="1"/>
  <c r="A216" i="1"/>
  <c r="G215" i="1"/>
  <c r="F215" i="1"/>
  <c r="A215" i="1"/>
  <c r="G214" i="1"/>
  <c r="F214" i="1"/>
  <c r="A214" i="1"/>
  <c r="G213" i="1"/>
  <c r="F213" i="1"/>
  <c r="A213" i="1"/>
  <c r="G212" i="1"/>
  <c r="F212" i="1"/>
  <c r="A212" i="1"/>
  <c r="G211" i="1"/>
  <c r="F211" i="1"/>
  <c r="A211" i="1"/>
  <c r="G210" i="1"/>
  <c r="F210" i="1"/>
  <c r="A210" i="1"/>
  <c r="G209" i="1"/>
  <c r="F209" i="1"/>
  <c r="A209" i="1"/>
  <c r="G208" i="1"/>
  <c r="F208" i="1"/>
  <c r="A208" i="1"/>
  <c r="G207" i="1"/>
  <c r="F207" i="1"/>
  <c r="A207" i="1"/>
  <c r="G206" i="1"/>
  <c r="F206" i="1"/>
  <c r="A206" i="1"/>
  <c r="G205" i="1"/>
  <c r="F205" i="1"/>
  <c r="A205" i="1"/>
  <c r="G204" i="1"/>
  <c r="F204" i="1"/>
  <c r="A204" i="1"/>
  <c r="G203" i="1"/>
  <c r="F203" i="1"/>
  <c r="A203" i="1"/>
  <c r="G202" i="1"/>
  <c r="F202" i="1"/>
  <c r="A202" i="1"/>
  <c r="G201" i="1"/>
  <c r="F201" i="1"/>
  <c r="A201" i="1"/>
  <c r="G200" i="1"/>
  <c r="F200" i="1"/>
  <c r="A200" i="1"/>
  <c r="G199" i="1"/>
  <c r="F199" i="1"/>
  <c r="A199" i="1"/>
  <c r="G198" i="1"/>
  <c r="F198" i="1"/>
  <c r="A198" i="1"/>
  <c r="G197" i="1"/>
  <c r="F197" i="1"/>
  <c r="A197" i="1"/>
  <c r="G196" i="1"/>
  <c r="F196" i="1"/>
  <c r="A196" i="1"/>
  <c r="G195" i="1"/>
  <c r="F195" i="1"/>
  <c r="A195" i="1"/>
  <c r="G194" i="1"/>
  <c r="F194" i="1"/>
  <c r="A194" i="1"/>
  <c r="G193" i="1"/>
  <c r="F193" i="1"/>
  <c r="A193" i="1"/>
  <c r="G192" i="1"/>
  <c r="F192" i="1"/>
  <c r="A192" i="1"/>
  <c r="G191" i="1"/>
  <c r="F191" i="1"/>
  <c r="A191" i="1"/>
  <c r="G190" i="1"/>
  <c r="F190" i="1"/>
  <c r="A190" i="1"/>
  <c r="G189" i="1"/>
  <c r="F189" i="1"/>
  <c r="A189" i="1"/>
  <c r="G188" i="1"/>
  <c r="F188" i="1"/>
  <c r="A188" i="1"/>
  <c r="G187" i="1"/>
  <c r="F187" i="1"/>
  <c r="A187" i="1"/>
  <c r="G186" i="1"/>
  <c r="F186" i="1"/>
  <c r="A186" i="1"/>
  <c r="G185" i="1"/>
  <c r="F185" i="1"/>
  <c r="A185" i="1"/>
  <c r="G184" i="1"/>
  <c r="F184" i="1"/>
  <c r="A184" i="1"/>
  <c r="G183" i="1"/>
  <c r="F183" i="1"/>
  <c r="A183" i="1"/>
  <c r="G182" i="1"/>
  <c r="F182" i="1"/>
  <c r="A182" i="1"/>
  <c r="G181" i="1"/>
  <c r="F181" i="1"/>
  <c r="A181" i="1"/>
  <c r="G180" i="1"/>
  <c r="F180" i="1"/>
  <c r="A180" i="1"/>
  <c r="G179" i="1"/>
  <c r="F179" i="1"/>
  <c r="A179" i="1"/>
  <c r="G178" i="1"/>
  <c r="F178" i="1"/>
  <c r="A178" i="1"/>
  <c r="G177" i="1"/>
  <c r="F177" i="1"/>
  <c r="A177" i="1"/>
  <c r="G176" i="1"/>
  <c r="F176" i="1"/>
  <c r="A176" i="1"/>
  <c r="G175" i="1"/>
  <c r="F175" i="1"/>
  <c r="A175" i="1"/>
  <c r="G174" i="1"/>
  <c r="F174" i="1"/>
  <c r="A174" i="1"/>
  <c r="G173" i="1"/>
  <c r="F173" i="1"/>
  <c r="A173" i="1"/>
  <c r="G172" i="1"/>
  <c r="F172" i="1"/>
  <c r="A172" i="1"/>
  <c r="G171" i="1"/>
  <c r="F171" i="1"/>
  <c r="A171" i="1"/>
  <c r="G170" i="1"/>
  <c r="F170" i="1"/>
  <c r="A170" i="1"/>
  <c r="G169" i="1"/>
  <c r="F169" i="1"/>
  <c r="A169" i="1"/>
  <c r="G168" i="1"/>
  <c r="F168" i="1"/>
  <c r="A168" i="1"/>
  <c r="G167" i="1"/>
  <c r="F167" i="1"/>
  <c r="A167" i="1"/>
  <c r="G166" i="1"/>
  <c r="F166" i="1"/>
  <c r="A166" i="1"/>
  <c r="G165" i="1"/>
  <c r="F165" i="1"/>
  <c r="A165" i="1"/>
  <c r="G164" i="1"/>
  <c r="F164" i="1"/>
  <c r="A164" i="1"/>
  <c r="G163" i="1"/>
  <c r="F163" i="1"/>
  <c r="A163" i="1"/>
  <c r="G162" i="1"/>
  <c r="F162" i="1"/>
  <c r="A162" i="1"/>
  <c r="G161" i="1"/>
  <c r="F161" i="1"/>
  <c r="A161" i="1"/>
  <c r="G160" i="1"/>
  <c r="F160" i="1"/>
  <c r="A160" i="1"/>
  <c r="G159" i="1"/>
  <c r="F159" i="1"/>
  <c r="A159" i="1"/>
  <c r="G158" i="1"/>
  <c r="F158" i="1"/>
  <c r="A158" i="1"/>
  <c r="G157" i="1"/>
  <c r="F157" i="1"/>
  <c r="A157" i="1"/>
  <c r="G156" i="1"/>
  <c r="F156" i="1"/>
  <c r="A156" i="1"/>
  <c r="G155" i="1"/>
  <c r="F155" i="1"/>
  <c r="A155" i="1"/>
  <c r="G154" i="1"/>
  <c r="F154" i="1"/>
  <c r="A154" i="1"/>
  <c r="G153" i="1"/>
  <c r="F153" i="1"/>
  <c r="A153" i="1"/>
  <c r="G152" i="1"/>
  <c r="F152" i="1"/>
  <c r="A152" i="1"/>
  <c r="G151" i="1"/>
  <c r="F151" i="1"/>
  <c r="A151" i="1"/>
  <c r="G150" i="1"/>
  <c r="F150" i="1"/>
  <c r="A150" i="1"/>
  <c r="G149" i="1"/>
  <c r="F149" i="1"/>
  <c r="A149" i="1"/>
  <c r="G148" i="1"/>
  <c r="F148" i="1"/>
  <c r="A148" i="1"/>
  <c r="G147" i="1"/>
  <c r="F147" i="1"/>
  <c r="A147" i="1"/>
  <c r="G146" i="1"/>
  <c r="F146" i="1"/>
  <c r="A146" i="1"/>
  <c r="G145" i="1"/>
  <c r="F145" i="1"/>
  <c r="A145" i="1"/>
  <c r="G144" i="1"/>
  <c r="F144" i="1"/>
  <c r="A144" i="1"/>
  <c r="G143" i="1"/>
  <c r="F143" i="1"/>
  <c r="A143" i="1"/>
  <c r="G142" i="1"/>
  <c r="F142" i="1"/>
  <c r="A142" i="1"/>
  <c r="G141" i="1"/>
  <c r="F141" i="1"/>
  <c r="A141" i="1"/>
  <c r="G140" i="1"/>
  <c r="F140" i="1"/>
  <c r="A140" i="1"/>
  <c r="G139" i="1"/>
  <c r="F139" i="1"/>
  <c r="A139" i="1"/>
  <c r="G138" i="1"/>
  <c r="F138" i="1"/>
  <c r="A138" i="1"/>
  <c r="G137" i="1"/>
  <c r="F137" i="1"/>
  <c r="A137" i="1"/>
  <c r="G136" i="1"/>
  <c r="F136" i="1"/>
  <c r="A136" i="1"/>
  <c r="G135" i="1"/>
  <c r="F135" i="1"/>
  <c r="A135" i="1"/>
  <c r="G134" i="1"/>
  <c r="F134" i="1"/>
  <c r="A134" i="1"/>
  <c r="G133" i="1"/>
  <c r="F133" i="1"/>
  <c r="A133" i="1"/>
  <c r="G132" i="1"/>
  <c r="F132" i="1"/>
  <c r="A132" i="1"/>
  <c r="G131" i="1"/>
  <c r="F131" i="1"/>
  <c r="A131" i="1"/>
  <c r="G130" i="1"/>
  <c r="F130" i="1"/>
  <c r="A130" i="1"/>
  <c r="G129" i="1"/>
  <c r="F129" i="1"/>
  <c r="A129" i="1"/>
  <c r="G128" i="1"/>
  <c r="F128" i="1"/>
  <c r="A128" i="1"/>
  <c r="G127" i="1"/>
  <c r="F127" i="1"/>
  <c r="A127" i="1"/>
  <c r="G126" i="1"/>
  <c r="F126" i="1"/>
  <c r="A126" i="1"/>
  <c r="G125" i="1"/>
  <c r="F125" i="1"/>
  <c r="A125" i="1"/>
  <c r="G124" i="1"/>
  <c r="F124" i="1"/>
  <c r="A124" i="1"/>
  <c r="G123" i="1"/>
  <c r="F123" i="1"/>
  <c r="A123" i="1"/>
  <c r="G122" i="1"/>
  <c r="F122" i="1"/>
  <c r="A122" i="1"/>
  <c r="G121" i="1"/>
  <c r="F121" i="1"/>
  <c r="A121" i="1"/>
  <c r="G120" i="1"/>
  <c r="F120" i="1"/>
  <c r="A120" i="1"/>
  <c r="G119" i="1"/>
  <c r="F119" i="1"/>
  <c r="A119" i="1"/>
  <c r="G118" i="1"/>
  <c r="F118" i="1"/>
  <c r="A118" i="1"/>
  <c r="G117" i="1"/>
  <c r="F117" i="1"/>
  <c r="A117" i="1"/>
  <c r="G116" i="1"/>
  <c r="F116" i="1"/>
  <c r="A116" i="1"/>
  <c r="G115" i="1"/>
  <c r="F115" i="1"/>
  <c r="A115" i="1"/>
  <c r="G114" i="1"/>
  <c r="F114" i="1"/>
  <c r="A114" i="1"/>
  <c r="G113" i="1"/>
  <c r="F113" i="1"/>
  <c r="A113" i="1"/>
  <c r="G112" i="1"/>
  <c r="F112" i="1"/>
  <c r="A112" i="1"/>
  <c r="G111" i="1"/>
  <c r="F111" i="1"/>
  <c r="A111" i="1"/>
  <c r="G110" i="1"/>
  <c r="F110" i="1"/>
  <c r="A110" i="1"/>
  <c r="G109" i="1"/>
  <c r="F109" i="1"/>
  <c r="A109" i="1"/>
  <c r="G108" i="1"/>
  <c r="F108" i="1"/>
  <c r="A108" i="1"/>
  <c r="G107" i="1"/>
  <c r="F107" i="1"/>
  <c r="A107" i="1"/>
  <c r="G106" i="1"/>
  <c r="F106" i="1"/>
  <c r="A106" i="1"/>
  <c r="G105" i="1"/>
  <c r="F105" i="1"/>
  <c r="A105" i="1"/>
  <c r="G104" i="1"/>
  <c r="F104" i="1"/>
  <c r="A104" i="1"/>
  <c r="G103" i="1"/>
  <c r="F103" i="1"/>
  <c r="A103" i="1"/>
  <c r="G102" i="1"/>
  <c r="F102" i="1"/>
  <c r="A102" i="1"/>
  <c r="G101" i="1"/>
  <c r="F101" i="1"/>
  <c r="A101" i="1"/>
  <c r="G100" i="1"/>
  <c r="F100" i="1"/>
  <c r="A100" i="1"/>
  <c r="G99" i="1"/>
  <c r="F99" i="1"/>
  <c r="A99" i="1"/>
  <c r="G98" i="1"/>
  <c r="F98" i="1"/>
  <c r="A98" i="1"/>
  <c r="G97" i="1"/>
  <c r="F97" i="1"/>
  <c r="A97" i="1"/>
  <c r="G96" i="1"/>
  <c r="F96" i="1"/>
  <c r="A96" i="1"/>
  <c r="G95" i="1"/>
  <c r="F95" i="1"/>
  <c r="A95" i="1"/>
  <c r="G94" i="1"/>
  <c r="F94" i="1"/>
  <c r="A94" i="1"/>
  <c r="G93" i="1"/>
  <c r="F93" i="1"/>
  <c r="A93" i="1"/>
  <c r="G92" i="1"/>
  <c r="F92" i="1"/>
  <c r="A92" i="1"/>
  <c r="G91" i="1"/>
  <c r="F91" i="1"/>
  <c r="A91" i="1"/>
  <c r="G90" i="1"/>
  <c r="F90" i="1"/>
  <c r="A90" i="1"/>
  <c r="G89" i="1"/>
  <c r="F89" i="1"/>
  <c r="A89" i="1"/>
  <c r="G88" i="1"/>
  <c r="F88" i="1"/>
  <c r="A88" i="1"/>
  <c r="G87" i="1"/>
  <c r="F87" i="1"/>
  <c r="A87" i="1"/>
  <c r="G86" i="1"/>
  <c r="F86" i="1"/>
  <c r="A86" i="1"/>
  <c r="G85" i="1"/>
  <c r="F85" i="1"/>
  <c r="A85" i="1"/>
  <c r="G84" i="1"/>
  <c r="F84" i="1"/>
  <c r="A84" i="1"/>
  <c r="G83" i="1"/>
  <c r="F83" i="1"/>
  <c r="A83" i="1"/>
  <c r="G82" i="1"/>
  <c r="F82" i="1"/>
  <c r="A82" i="1"/>
  <c r="G81" i="1"/>
  <c r="F81" i="1"/>
  <c r="A81" i="1"/>
  <c r="G80" i="1"/>
  <c r="F80" i="1"/>
  <c r="A80" i="1"/>
  <c r="G79" i="1"/>
  <c r="F79" i="1"/>
  <c r="A79" i="1"/>
  <c r="G78" i="1"/>
  <c r="F78" i="1"/>
  <c r="A78" i="1"/>
  <c r="G77" i="1"/>
  <c r="F77" i="1"/>
  <c r="A77" i="1"/>
  <c r="G76" i="1"/>
  <c r="F76" i="1"/>
  <c r="A76" i="1"/>
  <c r="G75" i="1"/>
  <c r="F75" i="1"/>
  <c r="A75" i="1"/>
  <c r="G74" i="1"/>
  <c r="F74" i="1"/>
  <c r="A74" i="1"/>
  <c r="G73" i="1"/>
  <c r="F73" i="1"/>
  <c r="A73" i="1"/>
  <c r="G72" i="1"/>
  <c r="F72" i="1"/>
  <c r="A72" i="1"/>
  <c r="G71" i="1"/>
  <c r="F71" i="1"/>
  <c r="A71" i="1"/>
  <c r="G70" i="1"/>
  <c r="F70" i="1"/>
  <c r="A70" i="1"/>
  <c r="G69" i="1"/>
  <c r="F69" i="1"/>
  <c r="A69" i="1"/>
  <c r="G68" i="1"/>
  <c r="F68" i="1"/>
  <c r="A68" i="1"/>
  <c r="G67" i="1"/>
  <c r="F67" i="1"/>
  <c r="A67" i="1"/>
  <c r="G66" i="1"/>
  <c r="F66" i="1"/>
  <c r="A66" i="1"/>
  <c r="G65" i="1"/>
  <c r="F65" i="1"/>
  <c r="A65" i="1"/>
  <c r="G64" i="1"/>
  <c r="F64" i="1"/>
  <c r="A64" i="1"/>
  <c r="G63" i="1"/>
  <c r="F63" i="1"/>
  <c r="A63" i="1"/>
  <c r="G62" i="1"/>
  <c r="F62" i="1"/>
  <c r="A62" i="1"/>
  <c r="G61" i="1"/>
  <c r="F61" i="1"/>
  <c r="A61" i="1"/>
  <c r="G60" i="1"/>
  <c r="F60" i="1"/>
  <c r="A60" i="1"/>
  <c r="G59" i="1"/>
  <c r="F59" i="1"/>
  <c r="A59" i="1"/>
  <c r="G58" i="1"/>
  <c r="F58" i="1"/>
  <c r="A58" i="1"/>
  <c r="G57" i="1"/>
  <c r="F57" i="1"/>
  <c r="A57" i="1"/>
  <c r="G56" i="1"/>
  <c r="F56" i="1"/>
  <c r="A56" i="1"/>
  <c r="G55" i="1"/>
  <c r="F55" i="1"/>
  <c r="A55" i="1"/>
  <c r="G54" i="1"/>
  <c r="F54" i="1"/>
  <c r="A54" i="1"/>
  <c r="G53" i="1"/>
  <c r="F53" i="1"/>
  <c r="A53" i="1"/>
  <c r="G52" i="1"/>
  <c r="F52" i="1"/>
  <c r="A52" i="1"/>
  <c r="G51" i="1"/>
  <c r="F51" i="1"/>
  <c r="A51" i="1"/>
  <c r="G50" i="1"/>
  <c r="F50" i="1"/>
  <c r="A50" i="1"/>
  <c r="G49" i="1"/>
  <c r="F49" i="1"/>
  <c r="A49" i="1"/>
  <c r="G48" i="1"/>
  <c r="F48" i="1"/>
  <c r="A48" i="1"/>
  <c r="G47" i="1"/>
  <c r="F47" i="1"/>
  <c r="A47" i="1"/>
  <c r="G46" i="1"/>
  <c r="F46" i="1"/>
  <c r="A46" i="1"/>
  <c r="G45" i="1"/>
  <c r="F45" i="1"/>
  <c r="A45" i="1"/>
  <c r="G44" i="1"/>
  <c r="F44" i="1"/>
  <c r="A44" i="1"/>
  <c r="G43" i="1"/>
  <c r="F43" i="1"/>
  <c r="A43" i="1"/>
  <c r="G42" i="1"/>
  <c r="F42" i="1"/>
  <c r="A42" i="1"/>
  <c r="G41" i="1"/>
  <c r="F41" i="1"/>
  <c r="A41" i="1"/>
  <c r="G40" i="1"/>
  <c r="F40" i="1"/>
  <c r="A40" i="1"/>
  <c r="G39" i="1"/>
  <c r="F39" i="1"/>
  <c r="A39" i="1"/>
  <c r="G38" i="1"/>
  <c r="F38" i="1"/>
  <c r="A38" i="1"/>
  <c r="G37" i="1"/>
  <c r="F37" i="1"/>
  <c r="A37" i="1"/>
  <c r="G36" i="1"/>
  <c r="F36" i="1"/>
  <c r="A36" i="1"/>
  <c r="G35" i="1"/>
  <c r="F35" i="1"/>
  <c r="A35" i="1"/>
  <c r="G34" i="1"/>
  <c r="F34" i="1"/>
  <c r="A34" i="1"/>
  <c r="G33" i="1"/>
  <c r="F33" i="1"/>
  <c r="A33" i="1"/>
  <c r="G32" i="1"/>
  <c r="F32" i="1"/>
  <c r="A32" i="1"/>
  <c r="G31" i="1"/>
  <c r="F31" i="1"/>
  <c r="A31" i="1"/>
  <c r="G30" i="1"/>
  <c r="F30" i="1"/>
  <c r="A30" i="1"/>
  <c r="G29" i="1"/>
  <c r="F29" i="1"/>
  <c r="A29" i="1"/>
  <c r="G28" i="1"/>
  <c r="F28" i="1"/>
  <c r="A28" i="1"/>
  <c r="G27" i="1"/>
  <c r="F27" i="1"/>
  <c r="A27" i="1"/>
  <c r="G26" i="1"/>
  <c r="F26" i="1"/>
  <c r="A26" i="1"/>
  <c r="G25" i="1"/>
  <c r="F25" i="1"/>
  <c r="A25" i="1"/>
  <c r="G24" i="1"/>
  <c r="F24" i="1"/>
  <c r="A24" i="1"/>
  <c r="G23" i="1"/>
  <c r="F23" i="1"/>
  <c r="A23" i="1"/>
  <c r="G22" i="1"/>
  <c r="F22" i="1"/>
  <c r="A22" i="1"/>
  <c r="G21" i="1"/>
  <c r="F21" i="1"/>
  <c r="A21" i="1"/>
  <c r="G20" i="1"/>
  <c r="F20" i="1"/>
  <c r="A20" i="1"/>
  <c r="G19" i="1"/>
  <c r="F19" i="1"/>
  <c r="A19" i="1"/>
  <c r="G18" i="1"/>
  <c r="F18" i="1"/>
  <c r="A18" i="1"/>
  <c r="G17" i="1"/>
  <c r="F17" i="1"/>
  <c r="A17" i="1"/>
  <c r="G16" i="1"/>
  <c r="F16" i="1"/>
  <c r="A16" i="1"/>
  <c r="G15" i="1"/>
  <c r="F15" i="1"/>
  <c r="A15" i="1"/>
  <c r="G14" i="1"/>
  <c r="F14" i="1"/>
  <c r="A14" i="1"/>
  <c r="G13" i="1"/>
  <c r="F13" i="1"/>
  <c r="A13" i="1"/>
  <c r="G12" i="1"/>
  <c r="F12" i="1"/>
  <c r="A12" i="1"/>
  <c r="G11" i="1"/>
  <c r="F11" i="1"/>
  <c r="A11" i="1"/>
  <c r="G10" i="1"/>
  <c r="F10" i="1"/>
  <c r="A10" i="1"/>
  <c r="G9" i="1"/>
  <c r="F9" i="1"/>
  <c r="A9" i="1"/>
  <c r="G8" i="1"/>
  <c r="F8" i="1"/>
  <c r="A8" i="1"/>
  <c r="G7" i="1"/>
  <c r="F7" i="1"/>
  <c r="A7" i="1"/>
  <c r="G6" i="1"/>
  <c r="F6" i="1"/>
  <c r="A6" i="1"/>
  <c r="G5" i="1"/>
  <c r="F5" i="1"/>
  <c r="A5" i="1"/>
  <c r="G4" i="1"/>
  <c r="F4" i="1"/>
  <c r="A4" i="1"/>
  <c r="G3" i="1"/>
  <c r="F3" i="1"/>
  <c r="A3" i="1"/>
  <c r="G2" i="1"/>
  <c r="F2" i="1"/>
  <c r="A2" i="1"/>
  <c r="A1348" i="1" l="1"/>
  <c r="A1390" i="1"/>
  <c r="A1306" i="1"/>
  <c r="A1533" i="1"/>
  <c r="A1931" i="1"/>
  <c r="G1264" i="1"/>
  <c r="G1346" i="1"/>
  <c r="G1675" i="1"/>
  <c r="A1622" i="1"/>
  <c r="A1338" i="1"/>
  <c r="A1583" i="1"/>
  <c r="A1963" i="1"/>
  <c r="G1265" i="1"/>
  <c r="G1362" i="1"/>
  <c r="G1682" i="1"/>
  <c r="G1282" i="1"/>
  <c r="G1419" i="1"/>
  <c r="G1770" i="1"/>
  <c r="G1288" i="1"/>
  <c r="G1426" i="1"/>
  <c r="G1771" i="1"/>
  <c r="A1422" i="1"/>
  <c r="A1695" i="1"/>
  <c r="G1218" i="1"/>
  <c r="G1305" i="1"/>
  <c r="G1514" i="1"/>
  <c r="G1842" i="1"/>
  <c r="A1229" i="1"/>
  <c r="A1434" i="1"/>
  <c r="A1743" i="1"/>
  <c r="G1224" i="1"/>
  <c r="G1306" i="1"/>
  <c r="G1515" i="1"/>
  <c r="G1866" i="1"/>
  <c r="A1253" i="1"/>
  <c r="A1482" i="1"/>
  <c r="A1759" i="1"/>
  <c r="G1241" i="1"/>
  <c r="G1328" i="1"/>
  <c r="G1586" i="1"/>
  <c r="G1931" i="1"/>
  <c r="A1635" i="1"/>
  <c r="A1262" i="1"/>
  <c r="A1519" i="1"/>
  <c r="A1841" i="1"/>
  <c r="G1242" i="1"/>
  <c r="G1329" i="1"/>
  <c r="G1610" i="1"/>
  <c r="G1938" i="1"/>
  <c r="A1274" i="1"/>
  <c r="A1358" i="1"/>
  <c r="A1444" i="1"/>
  <c r="A1546" i="1"/>
  <c r="A1647" i="1"/>
  <c r="A1775" i="1"/>
  <c r="A1995" i="1"/>
  <c r="G1225" i="1"/>
  <c r="G1248" i="1"/>
  <c r="G1266" i="1"/>
  <c r="G1289" i="1"/>
  <c r="G1312" i="1"/>
  <c r="G1330" i="1"/>
  <c r="G1363" i="1"/>
  <c r="G1450" i="1"/>
  <c r="G1522" i="1"/>
  <c r="G1611" i="1"/>
  <c r="G1706" i="1"/>
  <c r="G1778" i="1"/>
  <c r="G1867" i="1"/>
  <c r="G1962" i="1"/>
  <c r="A1213" i="1"/>
  <c r="A1284" i="1"/>
  <c r="A1370" i="1"/>
  <c r="A1455" i="1"/>
  <c r="A1558" i="1"/>
  <c r="A1663" i="1"/>
  <c r="A1791" i="1"/>
  <c r="G1226" i="1"/>
  <c r="G1249" i="1"/>
  <c r="G1272" i="1"/>
  <c r="G1290" i="1"/>
  <c r="G1313" i="1"/>
  <c r="G1336" i="1"/>
  <c r="G1365" i="1"/>
  <c r="G1451" i="1"/>
  <c r="G1546" i="1"/>
  <c r="G1618" i="1"/>
  <c r="G1707" i="1"/>
  <c r="G1802" i="1"/>
  <c r="G1874" i="1"/>
  <c r="G1963" i="1"/>
  <c r="A1221" i="1"/>
  <c r="A1294" i="1"/>
  <c r="A1380" i="1"/>
  <c r="A1469" i="1"/>
  <c r="A1571" i="1"/>
  <c r="A1679" i="1"/>
  <c r="A1816" i="1"/>
  <c r="G1211" i="1"/>
  <c r="G1232" i="1"/>
  <c r="G1250" i="1"/>
  <c r="G1273" i="1"/>
  <c r="G1296" i="1"/>
  <c r="G1314" i="1"/>
  <c r="G1337" i="1"/>
  <c r="G1386" i="1"/>
  <c r="G1458" i="1"/>
  <c r="G1547" i="1"/>
  <c r="G1642" i="1"/>
  <c r="G1714" i="1"/>
  <c r="G1803" i="1"/>
  <c r="G1898" i="1"/>
  <c r="G1970" i="1"/>
  <c r="G1233" i="1"/>
  <c r="G1256" i="1"/>
  <c r="G1274" i="1"/>
  <c r="G1297" i="1"/>
  <c r="G1320" i="1"/>
  <c r="G1338" i="1"/>
  <c r="G1387" i="1"/>
  <c r="G1482" i="1"/>
  <c r="G1554" i="1"/>
  <c r="G1643" i="1"/>
  <c r="G1738" i="1"/>
  <c r="G1810" i="1"/>
  <c r="G1899" i="1"/>
  <c r="G1994" i="1"/>
  <c r="A1237" i="1"/>
  <c r="A1316" i="1"/>
  <c r="A1402" i="1"/>
  <c r="A1494" i="1"/>
  <c r="A1597" i="1"/>
  <c r="A1711" i="1"/>
  <c r="A1867" i="1"/>
  <c r="G1216" i="1"/>
  <c r="G1234" i="1"/>
  <c r="G1257" i="1"/>
  <c r="G1280" i="1"/>
  <c r="G1298" i="1"/>
  <c r="G1321" i="1"/>
  <c r="G1344" i="1"/>
  <c r="G1394" i="1"/>
  <c r="G1483" i="1"/>
  <c r="G1578" i="1"/>
  <c r="G1650" i="1"/>
  <c r="G1739" i="1"/>
  <c r="G1834" i="1"/>
  <c r="G1906" i="1"/>
  <c r="G1995" i="1"/>
  <c r="A1245" i="1"/>
  <c r="A1326" i="1"/>
  <c r="A1412" i="1"/>
  <c r="A1507" i="1"/>
  <c r="A1610" i="1"/>
  <c r="A1727" i="1"/>
  <c r="A1899" i="1"/>
  <c r="G1217" i="1"/>
  <c r="G1240" i="1"/>
  <c r="G1258" i="1"/>
  <c r="G1281" i="1"/>
  <c r="G1304" i="1"/>
  <c r="G1322" i="1"/>
  <c r="G1345" i="1"/>
  <c r="G1418" i="1"/>
  <c r="G1490" i="1"/>
  <c r="G1579" i="1"/>
  <c r="G1674" i="1"/>
  <c r="G1746" i="1"/>
  <c r="G1835" i="1"/>
  <c r="G1930" i="1"/>
  <c r="A1212" i="1"/>
  <c r="A1220" i="1"/>
  <c r="A1228" i="1"/>
  <c r="A1236" i="1"/>
  <c r="A1244" i="1"/>
  <c r="A1252" i="1"/>
  <c r="A1261" i="1"/>
  <c r="A1271" i="1"/>
  <c r="A1283" i="1"/>
  <c r="A1293" i="1"/>
  <c r="A1303" i="1"/>
  <c r="A1315" i="1"/>
  <c r="A1325" i="1"/>
  <c r="A1335" i="1"/>
  <c r="A1347" i="1"/>
  <c r="A1357" i="1"/>
  <c r="A1367" i="1"/>
  <c r="A1379" i="1"/>
  <c r="A1389" i="1"/>
  <c r="A1399" i="1"/>
  <c r="A1411" i="1"/>
  <c r="A1421" i="1"/>
  <c r="A1431" i="1"/>
  <c r="A1443" i="1"/>
  <c r="A1454" i="1"/>
  <c r="A1467" i="1"/>
  <c r="A1479" i="1"/>
  <c r="A1493" i="1"/>
  <c r="A1506" i="1"/>
  <c r="A1518" i="1"/>
  <c r="A1531" i="1"/>
  <c r="A1543" i="1"/>
  <c r="A1557" i="1"/>
  <c r="A1570" i="1"/>
  <c r="A1582" i="1"/>
  <c r="A1595" i="1"/>
  <c r="A1607" i="1"/>
  <c r="A1621" i="1"/>
  <c r="A1634" i="1"/>
  <c r="A1646" i="1"/>
  <c r="A1662" i="1"/>
  <c r="A1678" i="1"/>
  <c r="A1694" i="1"/>
  <c r="A1710" i="1"/>
  <c r="A1726" i="1"/>
  <c r="A1742" i="1"/>
  <c r="A1758" i="1"/>
  <c r="A1774" i="1"/>
  <c r="A1790" i="1"/>
  <c r="A1812" i="1"/>
  <c r="A1840" i="1"/>
  <c r="A1866" i="1"/>
  <c r="A1898" i="1"/>
  <c r="A1930" i="1"/>
  <c r="A1962" i="1"/>
  <c r="A1994" i="1"/>
  <c r="F1211" i="1"/>
  <c r="F1242" i="1"/>
  <c r="F1274" i="1"/>
  <c r="F1306" i="1"/>
  <c r="F1338" i="1"/>
  <c r="F1370" i="1"/>
  <c r="F1402" i="1"/>
  <c r="F1434" i="1"/>
  <c r="F1466" i="1"/>
  <c r="F1498" i="1"/>
  <c r="F1530" i="1"/>
  <c r="F1562" i="1"/>
  <c r="F1594" i="1"/>
  <c r="F1626" i="1"/>
  <c r="F1658" i="1"/>
  <c r="F1690" i="1"/>
  <c r="F1722" i="1"/>
  <c r="F1754" i="1"/>
  <c r="F1786" i="1"/>
  <c r="F1818" i="1"/>
  <c r="F1850" i="1"/>
  <c r="F1882" i="1"/>
  <c r="F1914" i="1"/>
  <c r="F1946" i="1"/>
  <c r="F1978" i="1"/>
  <c r="F2023" i="1"/>
  <c r="F2015" i="1"/>
  <c r="F2007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2021" i="1"/>
  <c r="F2013" i="1"/>
  <c r="F2005" i="1"/>
  <c r="F1997" i="1"/>
  <c r="F1989" i="1"/>
  <c r="F1981" i="1"/>
  <c r="F1973" i="1"/>
  <c r="F1965" i="1"/>
  <c r="F1957" i="1"/>
  <c r="F1949" i="1"/>
  <c r="F1941" i="1"/>
  <c r="F1933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2020" i="1"/>
  <c r="F2012" i="1"/>
  <c r="F2004" i="1"/>
  <c r="F1996" i="1"/>
  <c r="F1988" i="1"/>
  <c r="F1980" i="1"/>
  <c r="F1972" i="1"/>
  <c r="F1964" i="1"/>
  <c r="F1956" i="1"/>
  <c r="F1948" i="1"/>
  <c r="F1940" i="1"/>
  <c r="F1932" i="1"/>
  <c r="F1924" i="1"/>
  <c r="F1916" i="1"/>
  <c r="F1908" i="1"/>
  <c r="F1900" i="1"/>
  <c r="F1892" i="1"/>
  <c r="F1884" i="1"/>
  <c r="F1876" i="1"/>
  <c r="F1868" i="1"/>
  <c r="F1860" i="1"/>
  <c r="F1852" i="1"/>
  <c r="F1844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92" i="1"/>
  <c r="F1284" i="1"/>
  <c r="F1276" i="1"/>
  <c r="F1268" i="1"/>
  <c r="F1260" i="1"/>
  <c r="F1252" i="1"/>
  <c r="F1244" i="1"/>
  <c r="F1236" i="1"/>
  <c r="F1228" i="1"/>
  <c r="F1220" i="1"/>
  <c r="F1212" i="1"/>
  <c r="F2017" i="1"/>
  <c r="F2001" i="1"/>
  <c r="F1985" i="1"/>
  <c r="F1969" i="1"/>
  <c r="F1953" i="1"/>
  <c r="F1937" i="1"/>
  <c r="F1921" i="1"/>
  <c r="F1905" i="1"/>
  <c r="F1889" i="1"/>
  <c r="F1873" i="1"/>
  <c r="F1857" i="1"/>
  <c r="F1841" i="1"/>
  <c r="F1825" i="1"/>
  <c r="F1809" i="1"/>
  <c r="F1793" i="1"/>
  <c r="F1777" i="1"/>
  <c r="F1761" i="1"/>
  <c r="F1745" i="1"/>
  <c r="F1729" i="1"/>
  <c r="F1713" i="1"/>
  <c r="F1697" i="1"/>
  <c r="F1681" i="1"/>
  <c r="F1665" i="1"/>
  <c r="F1649" i="1"/>
  <c r="F1633" i="1"/>
  <c r="F1617" i="1"/>
  <c r="F1601" i="1"/>
  <c r="F1585" i="1"/>
  <c r="F1569" i="1"/>
  <c r="F1553" i="1"/>
  <c r="F1537" i="1"/>
  <c r="F1521" i="1"/>
  <c r="F1505" i="1"/>
  <c r="F1489" i="1"/>
  <c r="F1473" i="1"/>
  <c r="F1457" i="1"/>
  <c r="F1441" i="1"/>
  <c r="F1425" i="1"/>
  <c r="F1409" i="1"/>
  <c r="F1393" i="1"/>
  <c r="F1377" i="1"/>
  <c r="F1361" i="1"/>
  <c r="F1345" i="1"/>
  <c r="F1329" i="1"/>
  <c r="F1313" i="1"/>
  <c r="F1297" i="1"/>
  <c r="F1281" i="1"/>
  <c r="F1265" i="1"/>
  <c r="F1249" i="1"/>
  <c r="F1233" i="1"/>
  <c r="F1217" i="1"/>
  <c r="F2016" i="1"/>
  <c r="F2000" i="1"/>
  <c r="F1984" i="1"/>
  <c r="F1968" i="1"/>
  <c r="F1952" i="1"/>
  <c r="F1936" i="1"/>
  <c r="F1920" i="1"/>
  <c r="F1904" i="1"/>
  <c r="F1888" i="1"/>
  <c r="F1872" i="1"/>
  <c r="F1856" i="1"/>
  <c r="F1840" i="1"/>
  <c r="F1824" i="1"/>
  <c r="F1808" i="1"/>
  <c r="F1792" i="1"/>
  <c r="F1776" i="1"/>
  <c r="F1760" i="1"/>
  <c r="F1744" i="1"/>
  <c r="F1728" i="1"/>
  <c r="F1712" i="1"/>
  <c r="F1696" i="1"/>
  <c r="F1680" i="1"/>
  <c r="F1664" i="1"/>
  <c r="F1648" i="1"/>
  <c r="F1632" i="1"/>
  <c r="F1616" i="1"/>
  <c r="F1600" i="1"/>
  <c r="F1584" i="1"/>
  <c r="F1568" i="1"/>
  <c r="F1552" i="1"/>
  <c r="F1536" i="1"/>
  <c r="F1520" i="1"/>
  <c r="F1504" i="1"/>
  <c r="F1488" i="1"/>
  <c r="F1472" i="1"/>
  <c r="F1456" i="1"/>
  <c r="F1440" i="1"/>
  <c r="F1424" i="1"/>
  <c r="F1408" i="1"/>
  <c r="F1392" i="1"/>
  <c r="F1376" i="1"/>
  <c r="F1360" i="1"/>
  <c r="F1344" i="1"/>
  <c r="F1328" i="1"/>
  <c r="F1312" i="1"/>
  <c r="F1296" i="1"/>
  <c r="F1280" i="1"/>
  <c r="F1264" i="1"/>
  <c r="F1248" i="1"/>
  <c r="F1232" i="1"/>
  <c r="F1216" i="1"/>
  <c r="F2025" i="1"/>
  <c r="F2009" i="1"/>
  <c r="F1993" i="1"/>
  <c r="F1977" i="1"/>
  <c r="F1961" i="1"/>
  <c r="F1945" i="1"/>
  <c r="F1929" i="1"/>
  <c r="F1913" i="1"/>
  <c r="F1897" i="1"/>
  <c r="F1881" i="1"/>
  <c r="F1865" i="1"/>
  <c r="F1849" i="1"/>
  <c r="F1833" i="1"/>
  <c r="F1817" i="1"/>
  <c r="F1801" i="1"/>
  <c r="F1785" i="1"/>
  <c r="F1769" i="1"/>
  <c r="F1753" i="1"/>
  <c r="F1737" i="1"/>
  <c r="F1721" i="1"/>
  <c r="F1705" i="1"/>
  <c r="F1689" i="1"/>
  <c r="F1673" i="1"/>
  <c r="F1657" i="1"/>
  <c r="F1641" i="1"/>
  <c r="F1625" i="1"/>
  <c r="F1609" i="1"/>
  <c r="F1593" i="1"/>
  <c r="F1577" i="1"/>
  <c r="F1561" i="1"/>
  <c r="F1545" i="1"/>
  <c r="F1529" i="1"/>
  <c r="F1513" i="1"/>
  <c r="F1497" i="1"/>
  <c r="F1481" i="1"/>
  <c r="F1465" i="1"/>
  <c r="F1449" i="1"/>
  <c r="F1433" i="1"/>
  <c r="F1417" i="1"/>
  <c r="F1401" i="1"/>
  <c r="F1385" i="1"/>
  <c r="F1369" i="1"/>
  <c r="F1353" i="1"/>
  <c r="F1337" i="1"/>
  <c r="F1321" i="1"/>
  <c r="F1305" i="1"/>
  <c r="F1289" i="1"/>
  <c r="F1273" i="1"/>
  <c r="F1257" i="1"/>
  <c r="F1241" i="1"/>
  <c r="F1225" i="1"/>
  <c r="F2024" i="1"/>
  <c r="F2008" i="1"/>
  <c r="F1992" i="1"/>
  <c r="F1976" i="1"/>
  <c r="F1960" i="1"/>
  <c r="F1944" i="1"/>
  <c r="F1928" i="1"/>
  <c r="F1912" i="1"/>
  <c r="F1896" i="1"/>
  <c r="F1880" i="1"/>
  <c r="F1864" i="1"/>
  <c r="F1848" i="1"/>
  <c r="F1832" i="1"/>
  <c r="F1816" i="1"/>
  <c r="F1800" i="1"/>
  <c r="F1784" i="1"/>
  <c r="F1768" i="1"/>
  <c r="F1752" i="1"/>
  <c r="F1736" i="1"/>
  <c r="F1720" i="1"/>
  <c r="F1704" i="1"/>
  <c r="F1688" i="1"/>
  <c r="F1672" i="1"/>
  <c r="F1656" i="1"/>
  <c r="F1640" i="1"/>
  <c r="F1624" i="1"/>
  <c r="F1608" i="1"/>
  <c r="F1592" i="1"/>
  <c r="F1576" i="1"/>
  <c r="F1560" i="1"/>
  <c r="F1544" i="1"/>
  <c r="F1528" i="1"/>
  <c r="F1512" i="1"/>
  <c r="F1496" i="1"/>
  <c r="F1480" i="1"/>
  <c r="F1464" i="1"/>
  <c r="F1448" i="1"/>
  <c r="F1432" i="1"/>
  <c r="F1416" i="1"/>
  <c r="F1400" i="1"/>
  <c r="F1384" i="1"/>
  <c r="F1368" i="1"/>
  <c r="F1352" i="1"/>
  <c r="F1336" i="1"/>
  <c r="F1320" i="1"/>
  <c r="F1304" i="1"/>
  <c r="F1288" i="1"/>
  <c r="F1272" i="1"/>
  <c r="F1256" i="1"/>
  <c r="F1240" i="1"/>
  <c r="F1224" i="1"/>
  <c r="F1243" i="1"/>
  <c r="F1275" i="1"/>
  <c r="F1307" i="1"/>
  <c r="F1339" i="1"/>
  <c r="F1371" i="1"/>
  <c r="F1403" i="1"/>
  <c r="F1435" i="1"/>
  <c r="F1467" i="1"/>
  <c r="F1499" i="1"/>
  <c r="F1531" i="1"/>
  <c r="F1563" i="1"/>
  <c r="F1595" i="1"/>
  <c r="F1627" i="1"/>
  <c r="F1659" i="1"/>
  <c r="F1691" i="1"/>
  <c r="F1723" i="1"/>
  <c r="F1755" i="1"/>
  <c r="F1787" i="1"/>
  <c r="F1819" i="1"/>
  <c r="F1851" i="1"/>
  <c r="F1883" i="1"/>
  <c r="F1915" i="1"/>
  <c r="F1947" i="1"/>
  <c r="F1979" i="1"/>
  <c r="F2011" i="1"/>
  <c r="A1214" i="1"/>
  <c r="A1222" i="1"/>
  <c r="A1230" i="1"/>
  <c r="A1238" i="1"/>
  <c r="A1246" i="1"/>
  <c r="A1254" i="1"/>
  <c r="A1263" i="1"/>
  <c r="A1275" i="1"/>
  <c r="A1285" i="1"/>
  <c r="A1295" i="1"/>
  <c r="A1307" i="1"/>
  <c r="A1317" i="1"/>
  <c r="A1327" i="1"/>
  <c r="A1339" i="1"/>
  <c r="A1349" i="1"/>
  <c r="A1359" i="1"/>
  <c r="A1371" i="1"/>
  <c r="A1381" i="1"/>
  <c r="A1391" i="1"/>
  <c r="A1403" i="1"/>
  <c r="A1413" i="1"/>
  <c r="A1423" i="1"/>
  <c r="A1435" i="1"/>
  <c r="A1445" i="1"/>
  <c r="A1458" i="1"/>
  <c r="A1470" i="1"/>
  <c r="A1483" i="1"/>
  <c r="A1495" i="1"/>
  <c r="A1509" i="1"/>
  <c r="A1522" i="1"/>
  <c r="A1534" i="1"/>
  <c r="A1547" i="1"/>
  <c r="A1559" i="1"/>
  <c r="A1573" i="1"/>
  <c r="A1586" i="1"/>
  <c r="A1598" i="1"/>
  <c r="A1611" i="1"/>
  <c r="A1623" i="1"/>
  <c r="A1637" i="1"/>
  <c r="A1650" i="1"/>
  <c r="A1666" i="1"/>
  <c r="A1682" i="1"/>
  <c r="A1698" i="1"/>
  <c r="A1714" i="1"/>
  <c r="A1730" i="1"/>
  <c r="A1746" i="1"/>
  <c r="A1762" i="1"/>
  <c r="A1778" i="1"/>
  <c r="A1794" i="1"/>
  <c r="A1819" i="1"/>
  <c r="A1844" i="1"/>
  <c r="A1874" i="1"/>
  <c r="A1906" i="1"/>
  <c r="A1938" i="1"/>
  <c r="A1970" i="1"/>
  <c r="A2002" i="1"/>
  <c r="F1218" i="1"/>
  <c r="F1250" i="1"/>
  <c r="F1282" i="1"/>
  <c r="F1314" i="1"/>
  <c r="F1346" i="1"/>
  <c r="F1378" i="1"/>
  <c r="F1410" i="1"/>
  <c r="F1442" i="1"/>
  <c r="F1474" i="1"/>
  <c r="F1506" i="1"/>
  <c r="F1538" i="1"/>
  <c r="F1570" i="1"/>
  <c r="F1602" i="1"/>
  <c r="F1634" i="1"/>
  <c r="F1666" i="1"/>
  <c r="F1698" i="1"/>
  <c r="F1730" i="1"/>
  <c r="F1762" i="1"/>
  <c r="F1794" i="1"/>
  <c r="F1826" i="1"/>
  <c r="F1858" i="1"/>
  <c r="F1890" i="1"/>
  <c r="F1922" i="1"/>
  <c r="F1954" i="1"/>
  <c r="F1986" i="1"/>
  <c r="F2018" i="1"/>
  <c r="A1215" i="1"/>
  <c r="A1223" i="1"/>
  <c r="A1231" i="1"/>
  <c r="A1239" i="1"/>
  <c r="A1247" i="1"/>
  <c r="A1255" i="1"/>
  <c r="A1266" i="1"/>
  <c r="A1276" i="1"/>
  <c r="A1286" i="1"/>
  <c r="A1298" i="1"/>
  <c r="A1308" i="1"/>
  <c r="A1318" i="1"/>
  <c r="A1330" i="1"/>
  <c r="A1340" i="1"/>
  <c r="A1350" i="1"/>
  <c r="A1362" i="1"/>
  <c r="A1372" i="1"/>
  <c r="A1382" i="1"/>
  <c r="A1394" i="1"/>
  <c r="A1404" i="1"/>
  <c r="A1414" i="1"/>
  <c r="A1426" i="1"/>
  <c r="A1436" i="1"/>
  <c r="A1446" i="1"/>
  <c r="A1459" i="1"/>
  <c r="A1471" i="1"/>
  <c r="A1485" i="1"/>
  <c r="A1498" i="1"/>
  <c r="A1510" i="1"/>
  <c r="A1523" i="1"/>
  <c r="A1535" i="1"/>
  <c r="A1549" i="1"/>
  <c r="A1562" i="1"/>
  <c r="A1574" i="1"/>
  <c r="A1587" i="1"/>
  <c r="A1599" i="1"/>
  <c r="A1613" i="1"/>
  <c r="A1626" i="1"/>
  <c r="A1638" i="1"/>
  <c r="A1651" i="1"/>
  <c r="A1667" i="1"/>
  <c r="A1683" i="1"/>
  <c r="A1699" i="1"/>
  <c r="A1715" i="1"/>
  <c r="A1731" i="1"/>
  <c r="A1747" i="1"/>
  <c r="A1763" i="1"/>
  <c r="A1779" i="1"/>
  <c r="A1795" i="1"/>
  <c r="A1820" i="1"/>
  <c r="A1848" i="1"/>
  <c r="A1875" i="1"/>
  <c r="A1907" i="1"/>
  <c r="A1939" i="1"/>
  <c r="A1971" i="1"/>
  <c r="A2003" i="1"/>
  <c r="F1219" i="1"/>
  <c r="F1251" i="1"/>
  <c r="F1283" i="1"/>
  <c r="F1315" i="1"/>
  <c r="F1347" i="1"/>
  <c r="F1379" i="1"/>
  <c r="F1411" i="1"/>
  <c r="F1443" i="1"/>
  <c r="F1475" i="1"/>
  <c r="F1507" i="1"/>
  <c r="F1539" i="1"/>
  <c r="F1571" i="1"/>
  <c r="F1603" i="1"/>
  <c r="F1635" i="1"/>
  <c r="F1667" i="1"/>
  <c r="F1699" i="1"/>
  <c r="F1731" i="1"/>
  <c r="F1763" i="1"/>
  <c r="F1795" i="1"/>
  <c r="F1827" i="1"/>
  <c r="F1859" i="1"/>
  <c r="F1891" i="1"/>
  <c r="F1923" i="1"/>
  <c r="F1955" i="1"/>
  <c r="F1987" i="1"/>
  <c r="F2019" i="1"/>
  <c r="A1216" i="1"/>
  <c r="A1224" i="1"/>
  <c r="A1232" i="1"/>
  <c r="A1240" i="1"/>
  <c r="A1248" i="1"/>
  <c r="A1256" i="1"/>
  <c r="A1267" i="1"/>
  <c r="A1277" i="1"/>
  <c r="A1287" i="1"/>
  <c r="A1299" i="1"/>
  <c r="A1309" i="1"/>
  <c r="A1319" i="1"/>
  <c r="A1331" i="1"/>
  <c r="A1341" i="1"/>
  <c r="A1351" i="1"/>
  <c r="A1363" i="1"/>
  <c r="A1373" i="1"/>
  <c r="A1383" i="1"/>
  <c r="A1395" i="1"/>
  <c r="A1405" i="1"/>
  <c r="A1415" i="1"/>
  <c r="A1427" i="1"/>
  <c r="A1437" i="1"/>
  <c r="A1447" i="1"/>
  <c r="A1461" i="1"/>
  <c r="A1474" i="1"/>
  <c r="A1486" i="1"/>
  <c r="A1499" i="1"/>
  <c r="A1511" i="1"/>
  <c r="A1525" i="1"/>
  <c r="A1538" i="1"/>
  <c r="A1550" i="1"/>
  <c r="A1563" i="1"/>
  <c r="A1575" i="1"/>
  <c r="A1589" i="1"/>
  <c r="A1602" i="1"/>
  <c r="A1614" i="1"/>
  <c r="A1627" i="1"/>
  <c r="A1639" i="1"/>
  <c r="A1654" i="1"/>
  <c r="A1670" i="1"/>
  <c r="A1686" i="1"/>
  <c r="A1702" i="1"/>
  <c r="A1718" i="1"/>
  <c r="A1734" i="1"/>
  <c r="A1750" i="1"/>
  <c r="A1766" i="1"/>
  <c r="A1782" i="1"/>
  <c r="A1801" i="1"/>
  <c r="A1826" i="1"/>
  <c r="A1851" i="1"/>
  <c r="A1882" i="1"/>
  <c r="A1914" i="1"/>
  <c r="A1946" i="1"/>
  <c r="A1978" i="1"/>
  <c r="A2010" i="1"/>
  <c r="F1226" i="1"/>
  <c r="F1258" i="1"/>
  <c r="F1290" i="1"/>
  <c r="F1322" i="1"/>
  <c r="F1354" i="1"/>
  <c r="F1386" i="1"/>
  <c r="F1418" i="1"/>
  <c r="F1450" i="1"/>
  <c r="F1482" i="1"/>
  <c r="F1514" i="1"/>
  <c r="F1546" i="1"/>
  <c r="F1578" i="1"/>
  <c r="F1610" i="1"/>
  <c r="F1642" i="1"/>
  <c r="F1674" i="1"/>
  <c r="F1706" i="1"/>
  <c r="F1738" i="1"/>
  <c r="F1770" i="1"/>
  <c r="F1802" i="1"/>
  <c r="F1834" i="1"/>
  <c r="F1866" i="1"/>
  <c r="F1898" i="1"/>
  <c r="F1930" i="1"/>
  <c r="F1962" i="1"/>
  <c r="F1994" i="1"/>
  <c r="A1217" i="1"/>
  <c r="A1225" i="1"/>
  <c r="A1233" i="1"/>
  <c r="A1241" i="1"/>
  <c r="A1249" i="1"/>
  <c r="A1258" i="1"/>
  <c r="A1268" i="1"/>
  <c r="A1278" i="1"/>
  <c r="A1290" i="1"/>
  <c r="A1300" i="1"/>
  <c r="A1310" i="1"/>
  <c r="A1322" i="1"/>
  <c r="A1332" i="1"/>
  <c r="A1342" i="1"/>
  <c r="A1354" i="1"/>
  <c r="A1364" i="1"/>
  <c r="A1374" i="1"/>
  <c r="A1386" i="1"/>
  <c r="A1396" i="1"/>
  <c r="A1406" i="1"/>
  <c r="A1418" i="1"/>
  <c r="A1428" i="1"/>
  <c r="A1438" i="1"/>
  <c r="A1450" i="1"/>
  <c r="A1462" i="1"/>
  <c r="A1475" i="1"/>
  <c r="A1487" i="1"/>
  <c r="A1501" i="1"/>
  <c r="A1514" i="1"/>
  <c r="A1526" i="1"/>
  <c r="A1539" i="1"/>
  <c r="A1551" i="1"/>
  <c r="A1565" i="1"/>
  <c r="A1578" i="1"/>
  <c r="A1590" i="1"/>
  <c r="A1603" i="1"/>
  <c r="A1615" i="1"/>
  <c r="A1629" i="1"/>
  <c r="A1642" i="1"/>
  <c r="A1655" i="1"/>
  <c r="A1671" i="1"/>
  <c r="A1687" i="1"/>
  <c r="A1703" i="1"/>
  <c r="A1719" i="1"/>
  <c r="A1735" i="1"/>
  <c r="A1751" i="1"/>
  <c r="A1767" i="1"/>
  <c r="A1783" i="1"/>
  <c r="A1802" i="1"/>
  <c r="A1827" i="1"/>
  <c r="A1852" i="1"/>
  <c r="A1883" i="1"/>
  <c r="A1915" i="1"/>
  <c r="A1947" i="1"/>
  <c r="A1979" i="1"/>
  <c r="A2011" i="1"/>
  <c r="F1227" i="1"/>
  <c r="F1259" i="1"/>
  <c r="F1291" i="1"/>
  <c r="F1323" i="1"/>
  <c r="F1355" i="1"/>
  <c r="F1387" i="1"/>
  <c r="F1419" i="1"/>
  <c r="F1451" i="1"/>
  <c r="F1483" i="1"/>
  <c r="F1515" i="1"/>
  <c r="F1547" i="1"/>
  <c r="F1579" i="1"/>
  <c r="F1611" i="1"/>
  <c r="F1643" i="1"/>
  <c r="F1675" i="1"/>
  <c r="F1707" i="1"/>
  <c r="F1739" i="1"/>
  <c r="F1771" i="1"/>
  <c r="F1803" i="1"/>
  <c r="F1835" i="1"/>
  <c r="F1867" i="1"/>
  <c r="F1899" i="1"/>
  <c r="F1931" i="1"/>
  <c r="F1963" i="1"/>
  <c r="F1995" i="1"/>
  <c r="A1211" i="1"/>
  <c r="A1218" i="1"/>
  <c r="A1226" i="1"/>
  <c r="A1234" i="1"/>
  <c r="A1242" i="1"/>
  <c r="A1250" i="1"/>
  <c r="A1259" i="1"/>
  <c r="A1269" i="1"/>
  <c r="A1279" i="1"/>
  <c r="A1291" i="1"/>
  <c r="A1301" i="1"/>
  <c r="A1311" i="1"/>
  <c r="A1323" i="1"/>
  <c r="A1333" i="1"/>
  <c r="A1343" i="1"/>
  <c r="A1355" i="1"/>
  <c r="A1365" i="1"/>
  <c r="A1375" i="1"/>
  <c r="A1387" i="1"/>
  <c r="A1397" i="1"/>
  <c r="A1407" i="1"/>
  <c r="A1419" i="1"/>
  <c r="A1429" i="1"/>
  <c r="A1439" i="1"/>
  <c r="A1451" i="1"/>
  <c r="A1463" i="1"/>
  <c r="A1477" i="1"/>
  <c r="A1490" i="1"/>
  <c r="A1502" i="1"/>
  <c r="A1515" i="1"/>
  <c r="A1527" i="1"/>
  <c r="A1541" i="1"/>
  <c r="A1554" i="1"/>
  <c r="A1566" i="1"/>
  <c r="A1579" i="1"/>
  <c r="A1591" i="1"/>
  <c r="A1605" i="1"/>
  <c r="A1618" i="1"/>
  <c r="A1630" i="1"/>
  <c r="A1643" i="1"/>
  <c r="A1658" i="1"/>
  <c r="A1674" i="1"/>
  <c r="A1690" i="1"/>
  <c r="A1706" i="1"/>
  <c r="A1722" i="1"/>
  <c r="A1738" i="1"/>
  <c r="A1754" i="1"/>
  <c r="A1770" i="1"/>
  <c r="A1786" i="1"/>
  <c r="A1808" i="1"/>
  <c r="A1833" i="1"/>
  <c r="A1858" i="1"/>
  <c r="A1890" i="1"/>
  <c r="A1922" i="1"/>
  <c r="A1954" i="1"/>
  <c r="A1986" i="1"/>
  <c r="F1234" i="1"/>
  <c r="F1266" i="1"/>
  <c r="F1298" i="1"/>
  <c r="F1330" i="1"/>
  <c r="F1362" i="1"/>
  <c r="F1394" i="1"/>
  <c r="F1426" i="1"/>
  <c r="F1458" i="1"/>
  <c r="F1490" i="1"/>
  <c r="F1522" i="1"/>
  <c r="F1554" i="1"/>
  <c r="F1586" i="1"/>
  <c r="F1618" i="1"/>
  <c r="F1650" i="1"/>
  <c r="F1682" i="1"/>
  <c r="F1714" i="1"/>
  <c r="F1746" i="1"/>
  <c r="F1778" i="1"/>
  <c r="F1810" i="1"/>
  <c r="F1842" i="1"/>
  <c r="F1874" i="1"/>
  <c r="F1906" i="1"/>
  <c r="F1938" i="1"/>
  <c r="F1970" i="1"/>
  <c r="F2002" i="1"/>
  <c r="A2023" i="1"/>
  <c r="A2015" i="1"/>
  <c r="A2007" i="1"/>
  <c r="A1999" i="1"/>
  <c r="A1991" i="1"/>
  <c r="A1983" i="1"/>
  <c r="A1975" i="1"/>
  <c r="A1967" i="1"/>
  <c r="A1959" i="1"/>
  <c r="A1951" i="1"/>
  <c r="A1943" i="1"/>
  <c r="A1935" i="1"/>
  <c r="A1927" i="1"/>
  <c r="A1919" i="1"/>
  <c r="A1911" i="1"/>
  <c r="A1903" i="1"/>
  <c r="A1895" i="1"/>
  <c r="A1887" i="1"/>
  <c r="A1879" i="1"/>
  <c r="A1871" i="1"/>
  <c r="A1863" i="1"/>
  <c r="A1855" i="1"/>
  <c r="A1847" i="1"/>
  <c r="A1839" i="1"/>
  <c r="A1831" i="1"/>
  <c r="A1823" i="1"/>
  <c r="A1815" i="1"/>
  <c r="A1807" i="1"/>
  <c r="A1799" i="1"/>
  <c r="A2022" i="1"/>
  <c r="A2014" i="1"/>
  <c r="A2006" i="1"/>
  <c r="A1998" i="1"/>
  <c r="A1990" i="1"/>
  <c r="A1982" i="1"/>
  <c r="A1974" i="1"/>
  <c r="A1966" i="1"/>
  <c r="A1958" i="1"/>
  <c r="A1950" i="1"/>
  <c r="A1942" i="1"/>
  <c r="A1934" i="1"/>
  <c r="A1926" i="1"/>
  <c r="A1918" i="1"/>
  <c r="A1910" i="1"/>
  <c r="A1902" i="1"/>
  <c r="A1894" i="1"/>
  <c r="A1886" i="1"/>
  <c r="A1878" i="1"/>
  <c r="A1870" i="1"/>
  <c r="A1862" i="1"/>
  <c r="A1854" i="1"/>
  <c r="A1846" i="1"/>
  <c r="A1838" i="1"/>
  <c r="A1830" i="1"/>
  <c r="A1822" i="1"/>
  <c r="A1814" i="1"/>
  <c r="A1806" i="1"/>
  <c r="A1798" i="1"/>
  <c r="A2021" i="1"/>
  <c r="A2013" i="1"/>
  <c r="A2005" i="1"/>
  <c r="A1997" i="1"/>
  <c r="A1989" i="1"/>
  <c r="A1981" i="1"/>
  <c r="A1973" i="1"/>
  <c r="A1965" i="1"/>
  <c r="A1957" i="1"/>
  <c r="A1949" i="1"/>
  <c r="A1941" i="1"/>
  <c r="A1933" i="1"/>
  <c r="A1925" i="1"/>
  <c r="A1917" i="1"/>
  <c r="A1909" i="1"/>
  <c r="A1901" i="1"/>
  <c r="A1893" i="1"/>
  <c r="A1885" i="1"/>
  <c r="A1877" i="1"/>
  <c r="A1869" i="1"/>
  <c r="A1861" i="1"/>
  <c r="A1853" i="1"/>
  <c r="A1845" i="1"/>
  <c r="A1837" i="1"/>
  <c r="A1829" i="1"/>
  <c r="A1821" i="1"/>
  <c r="A1813" i="1"/>
  <c r="A1805" i="1"/>
  <c r="A1797" i="1"/>
  <c r="A2020" i="1"/>
  <c r="A2012" i="1"/>
  <c r="A2004" i="1"/>
  <c r="A1996" i="1"/>
  <c r="A1988" i="1"/>
  <c r="A1980" i="1"/>
  <c r="A1972" i="1"/>
  <c r="A1964" i="1"/>
  <c r="A1956" i="1"/>
  <c r="A1948" i="1"/>
  <c r="A1940" i="1"/>
  <c r="A1932" i="1"/>
  <c r="A1924" i="1"/>
  <c r="A1916" i="1"/>
  <c r="A1908" i="1"/>
  <c r="A1900" i="1"/>
  <c r="A1892" i="1"/>
  <c r="A1884" i="1"/>
  <c r="A1876" i="1"/>
  <c r="A1868" i="1"/>
  <c r="A1860" i="1"/>
  <c r="A2017" i="1"/>
  <c r="A2001" i="1"/>
  <c r="A1985" i="1"/>
  <c r="A1969" i="1"/>
  <c r="A1953" i="1"/>
  <c r="A1937" i="1"/>
  <c r="A1921" i="1"/>
  <c r="A1905" i="1"/>
  <c r="A1889" i="1"/>
  <c r="A1873" i="1"/>
  <c r="A1857" i="1"/>
  <c r="A1843" i="1"/>
  <c r="A1832" i="1"/>
  <c r="A1818" i="1"/>
  <c r="A1804" i="1"/>
  <c r="A1793" i="1"/>
  <c r="A1785" i="1"/>
  <c r="A1777" i="1"/>
  <c r="A1769" i="1"/>
  <c r="A1761" i="1"/>
  <c r="A1753" i="1"/>
  <c r="A1745" i="1"/>
  <c r="A1737" i="1"/>
  <c r="A1729" i="1"/>
  <c r="A1721" i="1"/>
  <c r="A1713" i="1"/>
  <c r="A1705" i="1"/>
  <c r="A1697" i="1"/>
  <c r="A1689" i="1"/>
  <c r="A1681" i="1"/>
  <c r="A1673" i="1"/>
  <c r="A1665" i="1"/>
  <c r="A1657" i="1"/>
  <c r="A1649" i="1"/>
  <c r="A1641" i="1"/>
  <c r="A1633" i="1"/>
  <c r="A1625" i="1"/>
  <c r="A1617" i="1"/>
  <c r="A1609" i="1"/>
  <c r="A1601" i="1"/>
  <c r="A1593" i="1"/>
  <c r="A1585" i="1"/>
  <c r="A1577" i="1"/>
  <c r="A1569" i="1"/>
  <c r="A1561" i="1"/>
  <c r="A1553" i="1"/>
  <c r="A1545" i="1"/>
  <c r="A1537" i="1"/>
  <c r="A1529" i="1"/>
  <c r="A1521" i="1"/>
  <c r="A1513" i="1"/>
  <c r="A1505" i="1"/>
  <c r="A1497" i="1"/>
  <c r="A1489" i="1"/>
  <c r="A1481" i="1"/>
  <c r="A1473" i="1"/>
  <c r="A1465" i="1"/>
  <c r="A1457" i="1"/>
  <c r="A1449" i="1"/>
  <c r="A1441" i="1"/>
  <c r="A1433" i="1"/>
  <c r="A1425" i="1"/>
  <c r="A1417" i="1"/>
  <c r="A1409" i="1"/>
  <c r="A1401" i="1"/>
  <c r="A1393" i="1"/>
  <c r="A1385" i="1"/>
  <c r="A1377" i="1"/>
  <c r="A1369" i="1"/>
  <c r="A1361" i="1"/>
  <c r="A1353" i="1"/>
  <c r="A1345" i="1"/>
  <c r="A1337" i="1"/>
  <c r="A1329" i="1"/>
  <c r="A1321" i="1"/>
  <c r="A1313" i="1"/>
  <c r="A1305" i="1"/>
  <c r="A1297" i="1"/>
  <c r="A1289" i="1"/>
  <c r="A1281" i="1"/>
  <c r="A1273" i="1"/>
  <c r="A1265" i="1"/>
  <c r="A1257" i="1"/>
  <c r="A2016" i="1"/>
  <c r="A2000" i="1"/>
  <c r="A1984" i="1"/>
  <c r="A1968" i="1"/>
  <c r="A1952" i="1"/>
  <c r="A1936" i="1"/>
  <c r="A1920" i="1"/>
  <c r="A1904" i="1"/>
  <c r="A1888" i="1"/>
  <c r="A1872" i="1"/>
  <c r="A1856" i="1"/>
  <c r="A1842" i="1"/>
  <c r="A1828" i="1"/>
  <c r="A1817" i="1"/>
  <c r="A1803" i="1"/>
  <c r="A1792" i="1"/>
  <c r="A1784" i="1"/>
  <c r="A1776" i="1"/>
  <c r="A1768" i="1"/>
  <c r="A1760" i="1"/>
  <c r="A1752" i="1"/>
  <c r="A1744" i="1"/>
  <c r="A1736" i="1"/>
  <c r="A1728" i="1"/>
  <c r="A1720" i="1"/>
  <c r="A1712" i="1"/>
  <c r="A1704" i="1"/>
  <c r="A1696" i="1"/>
  <c r="A1688" i="1"/>
  <c r="A1680" i="1"/>
  <c r="A1672" i="1"/>
  <c r="A1664" i="1"/>
  <c r="A1656" i="1"/>
  <c r="A1648" i="1"/>
  <c r="A1640" i="1"/>
  <c r="A1632" i="1"/>
  <c r="A1624" i="1"/>
  <c r="A1616" i="1"/>
  <c r="A1608" i="1"/>
  <c r="A1600" i="1"/>
  <c r="A1592" i="1"/>
  <c r="A1584" i="1"/>
  <c r="A1576" i="1"/>
  <c r="A1568" i="1"/>
  <c r="A1560" i="1"/>
  <c r="A1552" i="1"/>
  <c r="A1544" i="1"/>
  <c r="A1536" i="1"/>
  <c r="A1528" i="1"/>
  <c r="A1520" i="1"/>
  <c r="A1512" i="1"/>
  <c r="A1504" i="1"/>
  <c r="A1496" i="1"/>
  <c r="A1488" i="1"/>
  <c r="A1480" i="1"/>
  <c r="A1472" i="1"/>
  <c r="A1464" i="1"/>
  <c r="A1456" i="1"/>
  <c r="A1448" i="1"/>
  <c r="A1440" i="1"/>
  <c r="A1432" i="1"/>
  <c r="A1424" i="1"/>
  <c r="A1416" i="1"/>
  <c r="A1408" i="1"/>
  <c r="A1400" i="1"/>
  <c r="A1392" i="1"/>
  <c r="A1384" i="1"/>
  <c r="A1376" i="1"/>
  <c r="A1368" i="1"/>
  <c r="A1360" i="1"/>
  <c r="A1352" i="1"/>
  <c r="A1344" i="1"/>
  <c r="A1336" i="1"/>
  <c r="A1328" i="1"/>
  <c r="A1320" i="1"/>
  <c r="A1312" i="1"/>
  <c r="A1304" i="1"/>
  <c r="A1296" i="1"/>
  <c r="A1288" i="1"/>
  <c r="A1280" i="1"/>
  <c r="A1272" i="1"/>
  <c r="A1264" i="1"/>
  <c r="A2025" i="1"/>
  <c r="A2009" i="1"/>
  <c r="A1993" i="1"/>
  <c r="A1977" i="1"/>
  <c r="A1961" i="1"/>
  <c r="A1945" i="1"/>
  <c r="A1929" i="1"/>
  <c r="A1913" i="1"/>
  <c r="A1897" i="1"/>
  <c r="A1881" i="1"/>
  <c r="A1865" i="1"/>
  <c r="A1850" i="1"/>
  <c r="A1836" i="1"/>
  <c r="A1825" i="1"/>
  <c r="A1811" i="1"/>
  <c r="A1800" i="1"/>
  <c r="A1789" i="1"/>
  <c r="A1781" i="1"/>
  <c r="A1773" i="1"/>
  <c r="A1765" i="1"/>
  <c r="A1757" i="1"/>
  <c r="A1749" i="1"/>
  <c r="A1741" i="1"/>
  <c r="A1733" i="1"/>
  <c r="A1725" i="1"/>
  <c r="A1717" i="1"/>
  <c r="A1709" i="1"/>
  <c r="A1701" i="1"/>
  <c r="A1693" i="1"/>
  <c r="A1685" i="1"/>
  <c r="A1677" i="1"/>
  <c r="A1669" i="1"/>
  <c r="A1661" i="1"/>
  <c r="A1653" i="1"/>
  <c r="A2024" i="1"/>
  <c r="A2008" i="1"/>
  <c r="A1992" i="1"/>
  <c r="A1976" i="1"/>
  <c r="A1960" i="1"/>
  <c r="A1944" i="1"/>
  <c r="A1928" i="1"/>
  <c r="A1912" i="1"/>
  <c r="A1896" i="1"/>
  <c r="A1880" i="1"/>
  <c r="A1864" i="1"/>
  <c r="A1849" i="1"/>
  <c r="A1835" i="1"/>
  <c r="A1824" i="1"/>
  <c r="A1810" i="1"/>
  <c r="A1796" i="1"/>
  <c r="A1788" i="1"/>
  <c r="A1780" i="1"/>
  <c r="A1772" i="1"/>
  <c r="A1764" i="1"/>
  <c r="A1756" i="1"/>
  <c r="A1748" i="1"/>
  <c r="A1740" i="1"/>
  <c r="A1732" i="1"/>
  <c r="A1724" i="1"/>
  <c r="A1716" i="1"/>
  <c r="A1708" i="1"/>
  <c r="A1700" i="1"/>
  <c r="A1692" i="1"/>
  <c r="A1684" i="1"/>
  <c r="A1676" i="1"/>
  <c r="A1668" i="1"/>
  <c r="A1660" i="1"/>
  <c r="A1652" i="1"/>
  <c r="A1644" i="1"/>
  <c r="A1636" i="1"/>
  <c r="A1628" i="1"/>
  <c r="A1620" i="1"/>
  <c r="A1612" i="1"/>
  <c r="A1604" i="1"/>
  <c r="A1596" i="1"/>
  <c r="A1588" i="1"/>
  <c r="A1580" i="1"/>
  <c r="A1572" i="1"/>
  <c r="A1564" i="1"/>
  <c r="A1556" i="1"/>
  <c r="A1548" i="1"/>
  <c r="A1540" i="1"/>
  <c r="A1532" i="1"/>
  <c r="A1524" i="1"/>
  <c r="A1516" i="1"/>
  <c r="A1508" i="1"/>
  <c r="A1500" i="1"/>
  <c r="A1492" i="1"/>
  <c r="A1484" i="1"/>
  <c r="A1476" i="1"/>
  <c r="A1468" i="1"/>
  <c r="A1460" i="1"/>
  <c r="A1452" i="1"/>
  <c r="A1219" i="1"/>
  <c r="A1227" i="1"/>
  <c r="A1235" i="1"/>
  <c r="A1243" i="1"/>
  <c r="A1251" i="1"/>
  <c r="A1260" i="1"/>
  <c r="A1270" i="1"/>
  <c r="A1282" i="1"/>
  <c r="A1292" i="1"/>
  <c r="A1302" i="1"/>
  <c r="A1314" i="1"/>
  <c r="A1324" i="1"/>
  <c r="A1334" i="1"/>
  <c r="A1346" i="1"/>
  <c r="A1356" i="1"/>
  <c r="A1366" i="1"/>
  <c r="A1378" i="1"/>
  <c r="A1388" i="1"/>
  <c r="A1398" i="1"/>
  <c r="A1410" i="1"/>
  <c r="A1420" i="1"/>
  <c r="A1430" i="1"/>
  <c r="A1442" i="1"/>
  <c r="A1453" i="1"/>
  <c r="A1466" i="1"/>
  <c r="A1478" i="1"/>
  <c r="A1491" i="1"/>
  <c r="A1503" i="1"/>
  <c r="A1517" i="1"/>
  <c r="A1530" i="1"/>
  <c r="A1542" i="1"/>
  <c r="A1555" i="1"/>
  <c r="A1567" i="1"/>
  <c r="A1581" i="1"/>
  <c r="A1594" i="1"/>
  <c r="A1606" i="1"/>
  <c r="A1619" i="1"/>
  <c r="A1631" i="1"/>
  <c r="A1645" i="1"/>
  <c r="A1659" i="1"/>
  <c r="A1675" i="1"/>
  <c r="A1691" i="1"/>
  <c r="A1707" i="1"/>
  <c r="A1723" i="1"/>
  <c r="A1739" i="1"/>
  <c r="A1755" i="1"/>
  <c r="A1771" i="1"/>
  <c r="A1787" i="1"/>
  <c r="A1809" i="1"/>
  <c r="A1834" i="1"/>
  <c r="A1859" i="1"/>
  <c r="A1891" i="1"/>
  <c r="A1923" i="1"/>
  <c r="A1955" i="1"/>
  <c r="A1987" i="1"/>
  <c r="A2019" i="1"/>
  <c r="F1235" i="1"/>
  <c r="F1267" i="1"/>
  <c r="F1299" i="1"/>
  <c r="F1331" i="1"/>
  <c r="F1363" i="1"/>
  <c r="F1395" i="1"/>
  <c r="F1427" i="1"/>
  <c r="F1459" i="1"/>
  <c r="F1491" i="1"/>
  <c r="F1523" i="1"/>
  <c r="F1555" i="1"/>
  <c r="F1587" i="1"/>
  <c r="F1619" i="1"/>
  <c r="F1651" i="1"/>
  <c r="F1683" i="1"/>
  <c r="F1715" i="1"/>
  <c r="F1747" i="1"/>
  <c r="F1779" i="1"/>
  <c r="F1811" i="1"/>
  <c r="F1843" i="1"/>
  <c r="F1875" i="1"/>
  <c r="F1907" i="1"/>
  <c r="F1939" i="1"/>
  <c r="F1971" i="1"/>
  <c r="F2003" i="1"/>
  <c r="G2025" i="1"/>
  <c r="G2017" i="1"/>
  <c r="G2009" i="1"/>
  <c r="G2001" i="1"/>
  <c r="G1993" i="1"/>
  <c r="G1985" i="1"/>
  <c r="G1977" i="1"/>
  <c r="G1969" i="1"/>
  <c r="G1961" i="1"/>
  <c r="G1953" i="1"/>
  <c r="G1945" i="1"/>
  <c r="G1937" i="1"/>
  <c r="G1929" i="1"/>
  <c r="G1921" i="1"/>
  <c r="G1913" i="1"/>
  <c r="G1905" i="1"/>
  <c r="G1897" i="1"/>
  <c r="G1889" i="1"/>
  <c r="G1881" i="1"/>
  <c r="G1873" i="1"/>
  <c r="G1865" i="1"/>
  <c r="G1857" i="1"/>
  <c r="G1849" i="1"/>
  <c r="G1841" i="1"/>
  <c r="G1833" i="1"/>
  <c r="G1825" i="1"/>
  <c r="G1817" i="1"/>
  <c r="G1809" i="1"/>
  <c r="G1801" i="1"/>
  <c r="G1793" i="1"/>
  <c r="G1785" i="1"/>
  <c r="G1777" i="1"/>
  <c r="G1769" i="1"/>
  <c r="G1761" i="1"/>
  <c r="G1753" i="1"/>
  <c r="G1745" i="1"/>
  <c r="G1737" i="1"/>
  <c r="G1729" i="1"/>
  <c r="G1721" i="1"/>
  <c r="G1713" i="1"/>
  <c r="G1705" i="1"/>
  <c r="G1697" i="1"/>
  <c r="G1689" i="1"/>
  <c r="G1681" i="1"/>
  <c r="G1673" i="1"/>
  <c r="G1665" i="1"/>
  <c r="G1657" i="1"/>
  <c r="G1649" i="1"/>
  <c r="G1641" i="1"/>
  <c r="G1633" i="1"/>
  <c r="G1625" i="1"/>
  <c r="G1617" i="1"/>
  <c r="G1609" i="1"/>
  <c r="G1601" i="1"/>
  <c r="G1593" i="1"/>
  <c r="G1585" i="1"/>
  <c r="G1577" i="1"/>
  <c r="G1569" i="1"/>
  <c r="G1561" i="1"/>
  <c r="G1553" i="1"/>
  <c r="G1545" i="1"/>
  <c r="G1537" i="1"/>
  <c r="G1529" i="1"/>
  <c r="G1521" i="1"/>
  <c r="G1513" i="1"/>
  <c r="G1505" i="1"/>
  <c r="G1497" i="1"/>
  <c r="G1489" i="1"/>
  <c r="G1481" i="1"/>
  <c r="G1473" i="1"/>
  <c r="G1465" i="1"/>
  <c r="G1457" i="1"/>
  <c r="G1449" i="1"/>
  <c r="G1441" i="1"/>
  <c r="G1433" i="1"/>
  <c r="G1425" i="1"/>
  <c r="G1417" i="1"/>
  <c r="G1409" i="1"/>
  <c r="G1401" i="1"/>
  <c r="G1393" i="1"/>
  <c r="G1385" i="1"/>
  <c r="G1377" i="1"/>
  <c r="G1369" i="1"/>
  <c r="G1361" i="1"/>
  <c r="G1353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6" i="1"/>
  <c r="G1768" i="1"/>
  <c r="G1760" i="1"/>
  <c r="G1752" i="1"/>
  <c r="G1744" i="1"/>
  <c r="G1736" i="1"/>
  <c r="G1728" i="1"/>
  <c r="G1720" i="1"/>
  <c r="G1712" i="1"/>
  <c r="G1704" i="1"/>
  <c r="G1696" i="1"/>
  <c r="G1688" i="1"/>
  <c r="G1680" i="1"/>
  <c r="G1672" i="1"/>
  <c r="G1664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1360" i="1"/>
  <c r="G1352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55" i="1"/>
  <c r="G1647" i="1"/>
  <c r="G1639" i="1"/>
  <c r="G1631" i="1"/>
  <c r="G1623" i="1"/>
  <c r="G1615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1463" i="1"/>
  <c r="G1455" i="1"/>
  <c r="G1447" i="1"/>
  <c r="G1439" i="1"/>
  <c r="G1431" i="1"/>
  <c r="G1423" i="1"/>
  <c r="G1415" i="1"/>
  <c r="G1407" i="1"/>
  <c r="G1399" i="1"/>
  <c r="G1391" i="1"/>
  <c r="G1383" i="1"/>
  <c r="G1375" i="1"/>
  <c r="G1367" i="1"/>
  <c r="G1359" i="1"/>
  <c r="G1351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10" i="1"/>
  <c r="G1902" i="1"/>
  <c r="G1894" i="1"/>
  <c r="G1886" i="1"/>
  <c r="G1878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2021" i="1"/>
  <c r="G2013" i="1"/>
  <c r="G2005" i="1"/>
  <c r="G1997" i="1"/>
  <c r="G1989" i="1"/>
  <c r="G1981" i="1"/>
  <c r="G1973" i="1"/>
  <c r="G1965" i="1"/>
  <c r="G1957" i="1"/>
  <c r="G1949" i="1"/>
  <c r="G1941" i="1"/>
  <c r="G1933" i="1"/>
  <c r="G1925" i="1"/>
  <c r="G1917" i="1"/>
  <c r="G1909" i="1"/>
  <c r="G1901" i="1"/>
  <c r="G1893" i="1"/>
  <c r="G1885" i="1"/>
  <c r="G1877" i="1"/>
  <c r="G1869" i="1"/>
  <c r="G1861" i="1"/>
  <c r="G1853" i="1"/>
  <c r="G1845" i="1"/>
  <c r="G1837" i="1"/>
  <c r="G1829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709" i="1"/>
  <c r="G1701" i="1"/>
  <c r="G1693" i="1"/>
  <c r="G1685" i="1"/>
  <c r="G1677" i="1"/>
  <c r="G1669" i="1"/>
  <c r="G1661" i="1"/>
  <c r="G1653" i="1"/>
  <c r="G1645" i="1"/>
  <c r="G1637" i="1"/>
  <c r="G1629" i="1"/>
  <c r="G1621" i="1"/>
  <c r="G1613" i="1"/>
  <c r="G1605" i="1"/>
  <c r="G1597" i="1"/>
  <c r="G1589" i="1"/>
  <c r="G1581" i="1"/>
  <c r="G1573" i="1"/>
  <c r="G1565" i="1"/>
  <c r="G1557" i="1"/>
  <c r="G1549" i="1"/>
  <c r="G1541" i="1"/>
  <c r="G1533" i="1"/>
  <c r="G1525" i="1"/>
  <c r="G1517" i="1"/>
  <c r="G1509" i="1"/>
  <c r="G1501" i="1"/>
  <c r="G1493" i="1"/>
  <c r="G1485" i="1"/>
  <c r="G1477" i="1"/>
  <c r="G1469" i="1"/>
  <c r="G1461" i="1"/>
  <c r="G1453" i="1"/>
  <c r="G1445" i="1"/>
  <c r="G1437" i="1"/>
  <c r="G1429" i="1"/>
  <c r="G1421" i="1"/>
  <c r="G1413" i="1"/>
  <c r="G1405" i="1"/>
  <c r="G1397" i="1"/>
  <c r="G1389" i="1"/>
  <c r="G1381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80" i="1"/>
  <c r="G1772" i="1"/>
  <c r="G1764" i="1"/>
  <c r="G1756" i="1"/>
  <c r="G1748" i="1"/>
  <c r="G1740" i="1"/>
  <c r="G1732" i="1"/>
  <c r="G1724" i="1"/>
  <c r="G1716" i="1"/>
  <c r="G1708" i="1"/>
  <c r="G1700" i="1"/>
  <c r="G1692" i="1"/>
  <c r="G1684" i="1"/>
  <c r="G1676" i="1"/>
  <c r="G1668" i="1"/>
  <c r="G1660" i="1"/>
  <c r="G1652" i="1"/>
  <c r="G1644" i="1"/>
  <c r="G1636" i="1"/>
  <c r="G1628" i="1"/>
  <c r="G1620" i="1"/>
  <c r="G1612" i="1"/>
  <c r="G1604" i="1"/>
  <c r="G1596" i="1"/>
  <c r="G1588" i="1"/>
  <c r="G1580" i="1"/>
  <c r="G1572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1356" i="1"/>
  <c r="G1348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70" i="1"/>
  <c r="G1395" i="1"/>
  <c r="G1427" i="1"/>
  <c r="G1459" i="1"/>
  <c r="G1491" i="1"/>
  <c r="G1523" i="1"/>
  <c r="G1555" i="1"/>
  <c r="G1587" i="1"/>
  <c r="G1619" i="1"/>
  <c r="G1651" i="1"/>
  <c r="G1683" i="1"/>
  <c r="G1715" i="1"/>
  <c r="G1747" i="1"/>
  <c r="G1779" i="1"/>
  <c r="G1811" i="1"/>
  <c r="G1843" i="1"/>
  <c r="G1875" i="1"/>
  <c r="G1907" i="1"/>
  <c r="G1939" i="1"/>
  <c r="G1971" i="1"/>
  <c r="G2003" i="1"/>
  <c r="G1212" i="1"/>
  <c r="G1220" i="1"/>
  <c r="G1228" i="1"/>
  <c r="G1236" i="1"/>
  <c r="G1244" i="1"/>
  <c r="G1252" i="1"/>
  <c r="G1260" i="1"/>
  <c r="G1268" i="1"/>
  <c r="G1276" i="1"/>
  <c r="G1284" i="1"/>
  <c r="G1292" i="1"/>
  <c r="G1300" i="1"/>
  <c r="G1308" i="1"/>
  <c r="G1316" i="1"/>
  <c r="G1324" i="1"/>
  <c r="G1332" i="1"/>
  <c r="G1340" i="1"/>
  <c r="G1349" i="1"/>
  <c r="G1371" i="1"/>
  <c r="G1402" i="1"/>
  <c r="G1434" i="1"/>
  <c r="G1466" i="1"/>
  <c r="G1498" i="1"/>
  <c r="G1530" i="1"/>
  <c r="G1562" i="1"/>
  <c r="G1594" i="1"/>
  <c r="G1626" i="1"/>
  <c r="G1658" i="1"/>
  <c r="G1690" i="1"/>
  <c r="G1722" i="1"/>
  <c r="G1754" i="1"/>
  <c r="G1786" i="1"/>
  <c r="G1818" i="1"/>
  <c r="G1850" i="1"/>
  <c r="G1882" i="1"/>
  <c r="G1914" i="1"/>
  <c r="G1946" i="1"/>
  <c r="G1978" i="1"/>
  <c r="G2010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54" i="1"/>
  <c r="G1373" i="1"/>
  <c r="G1403" i="1"/>
  <c r="G1435" i="1"/>
  <c r="G1467" i="1"/>
  <c r="G1499" i="1"/>
  <c r="G1531" i="1"/>
  <c r="G1563" i="1"/>
  <c r="G1595" i="1"/>
  <c r="G1627" i="1"/>
  <c r="G1659" i="1"/>
  <c r="G1691" i="1"/>
  <c r="G1723" i="1"/>
  <c r="G1755" i="1"/>
  <c r="G1787" i="1"/>
  <c r="G1819" i="1"/>
  <c r="G1851" i="1"/>
  <c r="G1883" i="1"/>
  <c r="G1915" i="1"/>
  <c r="G1947" i="1"/>
  <c r="G1979" i="1"/>
  <c r="G2011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5" i="1"/>
  <c r="G1378" i="1"/>
  <c r="G1410" i="1"/>
  <c r="G1442" i="1"/>
  <c r="G1474" i="1"/>
  <c r="G1506" i="1"/>
  <c r="G1538" i="1"/>
  <c r="G1570" i="1"/>
  <c r="G1602" i="1"/>
  <c r="G1634" i="1"/>
  <c r="G1666" i="1"/>
  <c r="G1698" i="1"/>
  <c r="G1730" i="1"/>
  <c r="G1762" i="1"/>
  <c r="G1794" i="1"/>
  <c r="G1826" i="1"/>
  <c r="G1858" i="1"/>
  <c r="G1890" i="1"/>
  <c r="G1922" i="1"/>
  <c r="G1954" i="1"/>
  <c r="G1986" i="1"/>
  <c r="G2018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57" i="1"/>
  <c r="G1379" i="1"/>
  <c r="G1411" i="1"/>
  <c r="G1443" i="1"/>
  <c r="G1475" i="1"/>
  <c r="G1507" i="1"/>
  <c r="G1539" i="1"/>
  <c r="G1571" i="1"/>
  <c r="G1603" i="1"/>
  <c r="G1635" i="1"/>
  <c r="G1667" i="1"/>
  <c r="G1699" i="1"/>
  <c r="G1731" i="1"/>
  <c r="G1763" i="1"/>
  <c r="G1795" i="1"/>
  <c r="G1827" i="1"/>
  <c r="G1859" i="1"/>
  <c r="G1891" i="1"/>
  <c r="G1923" i="1"/>
  <c r="G1955" i="1"/>
  <c r="G1987" i="1"/>
  <c r="G2019" i="1"/>
</calcChain>
</file>

<file path=xl/sharedStrings.xml><?xml version="1.0" encoding="utf-8"?>
<sst xmlns="http://schemas.openxmlformats.org/spreadsheetml/2006/main" count="6097" uniqueCount="2546">
  <si>
    <t>Fecha</t>
  </si>
  <si>
    <t>Orden</t>
  </si>
  <si>
    <t>Cita</t>
  </si>
  <si>
    <t>Motivo</t>
  </si>
  <si>
    <t>2343993283A</t>
  </si>
  <si>
    <t>05-01-2024 12pm 17pm</t>
  </si>
  <si>
    <t>Cumplida</t>
  </si>
  <si>
    <t>Tu orden fue instalada con exitos. Felicitaciones!</t>
  </si>
  <si>
    <t>2346179716A</t>
  </si>
  <si>
    <t>08-01-2024 8am 12pm</t>
  </si>
  <si>
    <t>2346186413A</t>
  </si>
  <si>
    <t>05-01-2024 8am 12pm</t>
  </si>
  <si>
    <t>Cliente Desiste</t>
  </si>
  <si>
    <t>Cliente cancela por whatsapp. No da motivos. Rellamar</t>
  </si>
  <si>
    <t>2346187829A</t>
  </si>
  <si>
    <t>16-01-2024 8am 12pm</t>
  </si>
  <si>
    <t>2350240298a</t>
  </si>
  <si>
    <t>10-01-2024 8am 12pm</t>
  </si>
  <si>
    <t>2346195853A</t>
  </si>
  <si>
    <t>09-01-2024 8am 12pm</t>
  </si>
  <si>
    <t>2346314872A</t>
  </si>
  <si>
    <t>04-01-2024 8am 12pm</t>
  </si>
  <si>
    <t>2346346235A</t>
  </si>
  <si>
    <t>17-01-2024 12pm 17pm</t>
  </si>
  <si>
    <t>2346375521A</t>
  </si>
  <si>
    <t>11-01-2024 8am 12pm</t>
  </si>
  <si>
    <t>2346429698A</t>
  </si>
  <si>
    <t>16-01-2024 12pm 17pm</t>
  </si>
  <si>
    <t>No acepta reprogarmar cita</t>
  </si>
  <si>
    <t>10-01-2024 12pm 17pm</t>
  </si>
  <si>
    <t>2346447120A</t>
  </si>
  <si>
    <t>Citas incumplidas. Tiene nueva orden</t>
  </si>
  <si>
    <t>2346491242A</t>
  </si>
  <si>
    <t>2346498425A</t>
  </si>
  <si>
    <t>Cliebte cambio de dirección</t>
  </si>
  <si>
    <t>2346505464A</t>
  </si>
  <si>
    <t>2346507288A</t>
  </si>
  <si>
    <t>12-01-2024 12pm 17pm</t>
  </si>
  <si>
    <t>2346560841A</t>
  </si>
  <si>
    <t>06-01-2024 8am 12pm</t>
  </si>
  <si>
    <t>2346581896A</t>
  </si>
  <si>
    <t>2346565922A</t>
  </si>
  <si>
    <t>2346602090A</t>
  </si>
  <si>
    <t>2346604947A</t>
  </si>
  <si>
    <t>13-01-2024 8am 12pm</t>
  </si>
  <si>
    <t>2343887034A</t>
  </si>
  <si>
    <t>03-01-2024 8am 12pm</t>
  </si>
  <si>
    <t>2346630677A</t>
  </si>
  <si>
    <t>09-01-2024 12pm 17pm</t>
  </si>
  <si>
    <t>2344012132A</t>
  </si>
  <si>
    <t>13-01-2024 12pm 17pm</t>
  </si>
  <si>
    <t>2346653165A</t>
  </si>
  <si>
    <t>2346661655A</t>
  </si>
  <si>
    <t>Cliente ausente. Rellamar conseguir contacto con whatsapp</t>
  </si>
  <si>
    <t>2339305923A</t>
  </si>
  <si>
    <t>No logran contactar clietne para cita. Tiene nueva orden</t>
  </si>
  <si>
    <t>2346671667A</t>
  </si>
  <si>
    <t>Cliente ausente, no lo ubican. Rellamar, corroborar datos</t>
  </si>
  <si>
    <t>2346754408A</t>
  </si>
  <si>
    <t>06-01-2024 12pm 17pm</t>
  </si>
  <si>
    <t>Duplicidad</t>
  </si>
  <si>
    <t>Cancelada por dupliciadad. Al dia de la fecha no tiene orden enviada</t>
  </si>
  <si>
    <t>2346753769A</t>
  </si>
  <si>
    <t>No se logra ubicar al cliente</t>
  </si>
  <si>
    <t>2345758098A</t>
  </si>
  <si>
    <t>08-01-2024 12pm 17pm</t>
  </si>
  <si>
    <t>2340280582A</t>
  </si>
  <si>
    <t xml:space="preserve">No es lo que solicito. </t>
  </si>
  <si>
    <t>2346763298A</t>
  </si>
  <si>
    <t>2346601055A</t>
  </si>
  <si>
    <t>2346704261A</t>
  </si>
  <si>
    <t>2346387414A</t>
  </si>
  <si>
    <t>11-01-2024 12pm 17pm</t>
  </si>
  <si>
    <t>2346811082A</t>
  </si>
  <si>
    <t>Cliente desistio del pedido de instalacion</t>
  </si>
  <si>
    <t>2347468233A</t>
  </si>
  <si>
    <t>Cliente desiste por citas incumplidas</t>
  </si>
  <si>
    <t>2347474458A</t>
  </si>
  <si>
    <t>2346835840A</t>
  </si>
  <si>
    <t>2347515231A</t>
  </si>
  <si>
    <t>2346852151A</t>
  </si>
  <si>
    <t>2346491479A</t>
  </si>
  <si>
    <t>2347589718A</t>
  </si>
  <si>
    <t>Varios intenttos para coordinar cita</t>
  </si>
  <si>
    <t>2346906974A</t>
  </si>
  <si>
    <t>2346905169A</t>
  </si>
  <si>
    <t>2346906649A</t>
  </si>
  <si>
    <t>2346091813A</t>
  </si>
  <si>
    <t>2346910790A</t>
  </si>
  <si>
    <t>2346933219A</t>
  </si>
  <si>
    <t>2348550323A</t>
  </si>
  <si>
    <t>FALTA RED</t>
  </si>
  <si>
    <t>Es zona peligrosa.</t>
  </si>
  <si>
    <t>-</t>
  </si>
  <si>
    <t>2347000682A</t>
  </si>
  <si>
    <t>04-01-2024 12pm 17pm</t>
  </si>
  <si>
    <t>2346984038A</t>
  </si>
  <si>
    <t>2347019310A</t>
  </si>
  <si>
    <t>2349527765A</t>
  </si>
  <si>
    <t>2347049210A</t>
  </si>
  <si>
    <t>2347055804A</t>
  </si>
  <si>
    <t>2349669376A</t>
  </si>
  <si>
    <t>2349714408A</t>
  </si>
  <si>
    <t>2347065861A</t>
  </si>
  <si>
    <t>Orden abandonada en negociacion</t>
  </si>
  <si>
    <t>2347092352A</t>
  </si>
  <si>
    <t>Quiere migraci{on tecnolgica no alta nueva de servicio. Rellamar</t>
  </si>
  <si>
    <t>2347096140A</t>
  </si>
  <si>
    <t>2347030228A</t>
  </si>
  <si>
    <t>01-01-3000 12pm 17pm</t>
  </si>
  <si>
    <t>Se cancela orden por duplicidad. Tenia orden cerrada el 22/12 por riesgo electrico</t>
  </si>
  <si>
    <t>2347102712A</t>
  </si>
  <si>
    <t>2347116047A</t>
  </si>
  <si>
    <t>Domicilio Equivocado</t>
  </si>
  <si>
    <t>Dirección correcta SOCRATES NRO 01891</t>
  </si>
  <si>
    <t>2342467556A</t>
  </si>
  <si>
    <t>2347118886A</t>
  </si>
  <si>
    <t>17-01-2024 8am 12pm</t>
  </si>
  <si>
    <t>No se ubica al clietne</t>
  </si>
  <si>
    <t>2346903356A</t>
  </si>
  <si>
    <t>Cliente desiste del pedido de instalacion, los horarios y fechas no son favorables para el</t>
  </si>
  <si>
    <t>2346921607A</t>
  </si>
  <si>
    <t>2347147174A</t>
  </si>
  <si>
    <t>2347208439A</t>
  </si>
  <si>
    <t>18-01-2024 8am 12pm</t>
  </si>
  <si>
    <t>Orden cancelada el 16/01 por duplicada y domicilio erroneo. El 09/01 se carga nueva orden con domicilio correcto</t>
  </si>
  <si>
    <t>2347384427A</t>
  </si>
  <si>
    <t>2346661688A</t>
  </si>
  <si>
    <t>Cancelado Prevención de Fraude</t>
  </si>
  <si>
    <t>Cliente no validado en T3</t>
  </si>
  <si>
    <t>2349740006A</t>
  </si>
  <si>
    <t>2347419521A</t>
  </si>
  <si>
    <t>2347448129A</t>
  </si>
  <si>
    <t>2345759154A</t>
  </si>
  <si>
    <t>2349725015A</t>
  </si>
  <si>
    <t>2350812310A</t>
  </si>
  <si>
    <t>2351904787A</t>
  </si>
  <si>
    <t>Cliente austente en el domiciliio</t>
  </si>
  <si>
    <t>2346051871A</t>
  </si>
  <si>
    <t>obstrucción de casa de 2 pisos no se puede doblar hacia la cto asignada cto alt 160.7 y 160.8 saturadas</t>
  </si>
  <si>
    <t>2347507037A</t>
  </si>
  <si>
    <t>2347538884A</t>
  </si>
  <si>
    <t>12-01-2024 8am 12pm</t>
  </si>
  <si>
    <t>Tecnico infomra que el cietne tiene un servicio en la dirección con dni 23467783, llamar y corrobar no se chequea servicio activo en esa dirección</t>
  </si>
  <si>
    <t>2347503094A</t>
  </si>
  <si>
    <t>2348546197A</t>
  </si>
  <si>
    <t>Cliente no contesta whtasapp para la cita</t>
  </si>
  <si>
    <t>2347567437A</t>
  </si>
  <si>
    <t>Incoveniente en el domicilio del clietne. Tiene nueva orden enviada</t>
  </si>
  <si>
    <t>2346188641A</t>
  </si>
  <si>
    <t>Riesgo eléctrico en CTO asignada y alternativas..</t>
  </si>
  <si>
    <t>2347565920A</t>
  </si>
  <si>
    <t>2347574622A</t>
  </si>
  <si>
    <t>05-01-2024 12pm 17p3</t>
  </si>
  <si>
    <t>CTO SATURADA/FALTA DE APOYO</t>
  </si>
  <si>
    <t>2347565169A</t>
  </si>
  <si>
    <t>poste podrido en inclinado, no puede clavar destornillador porque tiene cemento.</t>
  </si>
  <si>
    <t>2347588081</t>
  </si>
  <si>
    <t>2347614073A</t>
  </si>
  <si>
    <t>2347606247A</t>
  </si>
  <si>
    <t>2347617303A</t>
  </si>
  <si>
    <t>2347547002A</t>
  </si>
  <si>
    <t>2349174972A</t>
  </si>
  <si>
    <t>No se logra contactar con el cliente para la cita</t>
  </si>
  <si>
    <t>2347627258A</t>
  </si>
  <si>
    <t>2347645048A</t>
  </si>
  <si>
    <t>2347543414A</t>
  </si>
  <si>
    <t>2347650019A</t>
  </si>
  <si>
    <t>2349262009A</t>
  </si>
  <si>
    <t>Cliente no puede atender al tecnico al momento de la instalación.</t>
  </si>
  <si>
    <t>2347665262A</t>
  </si>
  <si>
    <t>2347666071A</t>
  </si>
  <si>
    <t>Cliente no tiene scoring. Rellamar y dar de atla con otro titular</t>
  </si>
  <si>
    <t>2347652011A</t>
  </si>
  <si>
    <t>Se reemplazara poste</t>
  </si>
  <si>
    <t>2347658100A</t>
  </si>
  <si>
    <t>2347683074A</t>
  </si>
  <si>
    <t>2347691578A</t>
  </si>
  <si>
    <t>No se ubica al cliene en el momento de la cita</t>
  </si>
  <si>
    <t>2347699993A</t>
  </si>
  <si>
    <t>Se cancela por domicilio equivocado. Rellamar, corroborar dirección y solicitar numero con whatsapp</t>
  </si>
  <si>
    <t>2347660577A</t>
  </si>
  <si>
    <t>Cliente vive a la altura 2730 no 2370</t>
  </si>
  <si>
    <t>2347713469A</t>
  </si>
  <si>
    <t>18-01-2024 12pm 17pm</t>
  </si>
  <si>
    <t xml:space="preserve">Cliente desiste. El clitene quiere mantener numero de linea. </t>
  </si>
  <si>
    <t>2347728483A</t>
  </si>
  <si>
    <t>Tiene nueva orden enviada con un domicilio diferente</t>
  </si>
  <si>
    <t>2347734289A</t>
  </si>
  <si>
    <t>2347735237A</t>
  </si>
  <si>
    <t>Cliente desiste por whatsapp, no da motivos</t>
  </si>
  <si>
    <t>2340165129A</t>
  </si>
  <si>
    <t>2347761943A</t>
  </si>
  <si>
    <t>2347760340A</t>
  </si>
  <si>
    <t>2347765558A</t>
  </si>
  <si>
    <t>2347775600A</t>
  </si>
  <si>
    <t>2347769862A</t>
  </si>
  <si>
    <t>2347772302A</t>
  </si>
  <si>
    <t>Riesgo electrico</t>
  </si>
  <si>
    <t>2347778453A</t>
  </si>
  <si>
    <t>Cliente desiste por whatsapp, no da motivos, huvo otra orden posterior ttambien cancelada Rellamar y corrobar todo. Fidelizar el ata del cliente</t>
  </si>
  <si>
    <t>2347778706A</t>
  </si>
  <si>
    <t>Cliente desiste del pedido de instalacion</t>
  </si>
  <si>
    <t>2347783709A</t>
  </si>
  <si>
    <t>Ya tiene el servicio en el domicilio</t>
  </si>
  <si>
    <t>2347795813A</t>
  </si>
  <si>
    <t>2340970926A</t>
  </si>
  <si>
    <t>El cliente se comunica informando que la titularidad es incorrecta</t>
  </si>
  <si>
    <t>2347769171A</t>
  </si>
  <si>
    <t>2345076761A</t>
  </si>
  <si>
    <t>2347852844A</t>
  </si>
  <si>
    <t>2339768522A</t>
  </si>
  <si>
    <t>03-01-2024 12pm 17pm</t>
  </si>
  <si>
    <t>2347636164A</t>
  </si>
  <si>
    <t>El domicilio tipificado no es el que indica el cliente a la hora de la instalacion</t>
  </si>
  <si>
    <t>2348099017A</t>
  </si>
  <si>
    <t>2348129858A</t>
  </si>
  <si>
    <t>2348132283A</t>
  </si>
  <si>
    <t>2348172971A</t>
  </si>
  <si>
    <t>2348187874A</t>
  </si>
  <si>
    <t>2348292524A</t>
  </si>
  <si>
    <t>01-01-3000 8am 12pm</t>
  </si>
  <si>
    <t>Cancelada por duplicidad. Tiene orden enviada</t>
  </si>
  <si>
    <t>2348334525A</t>
  </si>
  <si>
    <t>Incoveniente en el domicilio del clitente, el tecnio no pudo realizar instalación. TIene nueva orden enviada</t>
  </si>
  <si>
    <t>2348341889A</t>
  </si>
  <si>
    <t>15-01-2024 8am 12pm</t>
  </si>
  <si>
    <t>2347744657A</t>
  </si>
  <si>
    <t xml:space="preserve">Riesto electrico </t>
  </si>
  <si>
    <t>2348317598A</t>
  </si>
  <si>
    <t>2343820233A</t>
  </si>
  <si>
    <t>Cto saturada</t>
  </si>
  <si>
    <t>2348278197A</t>
  </si>
  <si>
    <t>2348483600A</t>
  </si>
  <si>
    <t>Falta poste de apoyo</t>
  </si>
  <si>
    <t>2348257286A</t>
  </si>
  <si>
    <t>2348489588A</t>
  </si>
  <si>
    <t xml:space="preserve">CTO con incovenitentes, baja potencia. </t>
  </si>
  <si>
    <t>2348485666A</t>
  </si>
  <si>
    <t>2348413890</t>
  </si>
  <si>
    <t>Falta poste de apoyo sin solución</t>
  </si>
  <si>
    <t>2348539988A</t>
  </si>
  <si>
    <t>2345683913A</t>
  </si>
  <si>
    <t>Ctos sin disponibilidad en zona</t>
  </si>
  <si>
    <t>2340717313A</t>
  </si>
  <si>
    <t xml:space="preserve">No se ubica al cleitne. Tiene nueva orden enviada 2376651022
</t>
  </si>
  <si>
    <t>2348553135A</t>
  </si>
  <si>
    <t>14-01-2024 8am 12pm</t>
  </si>
  <si>
    <t>2343069030A</t>
  </si>
  <si>
    <t>No tiene poste de apoyo.</t>
  </si>
  <si>
    <t>2348335074A</t>
  </si>
  <si>
    <t>2347698625A</t>
  </si>
  <si>
    <t>2348571148A</t>
  </si>
  <si>
    <t>2348496155A</t>
  </si>
  <si>
    <t>Incoveninetes en el momento de instalaciòn, tiene nueva orde enviada 2372186015</t>
  </si>
  <si>
    <t>2348595154A</t>
  </si>
  <si>
    <t>El cliente ya tiene servicio en el domicilio. Solicitaba reparación</t>
  </si>
  <si>
    <t>2348594029A</t>
  </si>
  <si>
    <t>2348595824A</t>
  </si>
  <si>
    <t>2348616609A</t>
  </si>
  <si>
    <t>2348632012A</t>
  </si>
  <si>
    <t>2348635023A</t>
  </si>
  <si>
    <t>2348661709A</t>
  </si>
  <si>
    <t>2348657900A</t>
  </si>
  <si>
    <t>Domicilio correcto calle 1387 entre 1348</t>
  </si>
  <si>
    <t>2348664165A</t>
  </si>
  <si>
    <t>2348659719A</t>
  </si>
  <si>
    <t>2348647521A</t>
  </si>
  <si>
    <t>2348665984a</t>
  </si>
  <si>
    <t>2348679517A</t>
  </si>
  <si>
    <t>ERROR DE CARGA</t>
  </si>
  <si>
    <t>2347844514A</t>
  </si>
  <si>
    <t>2348645992A</t>
  </si>
  <si>
    <t>2348741987A</t>
  </si>
  <si>
    <t>2348736852A</t>
  </si>
  <si>
    <t>Incovenientes a la hora de instalacion tv.</t>
  </si>
  <si>
    <t>2348625631A</t>
  </si>
  <si>
    <t>2348826129A</t>
  </si>
  <si>
    <t xml:space="preserve">Cliente ausente. </t>
  </si>
  <si>
    <t>2341081593A</t>
  </si>
  <si>
    <t>29-12-2023 8am 12pm</t>
  </si>
  <si>
    <t>El domicilio tipificado es diferente al domicilio que informa el cliente en el momento de la visita</t>
  </si>
  <si>
    <t>2348827246A</t>
  </si>
  <si>
    <t>2349016059A</t>
  </si>
  <si>
    <t>Dirección mal validada en T3, corroborar que tenga entre calles y coordnadas a la hora de validar</t>
  </si>
  <si>
    <t>2349054260A</t>
  </si>
  <si>
    <t>2349028164</t>
  </si>
  <si>
    <t>2349146230A</t>
  </si>
  <si>
    <t>2349162488A</t>
  </si>
  <si>
    <t>2344126155A</t>
  </si>
  <si>
    <t>2349217409A</t>
  </si>
  <si>
    <t>2349240455A</t>
  </si>
  <si>
    <t>casa obstruye recorrido de drop, pasillo al fondo por ambas cto cercanas no podria instalar salvo que le pongan un poste de poyo en la puerta de ingreso al dom</t>
  </si>
  <si>
    <t>2349299256A</t>
  </si>
  <si>
    <t>2342427174A</t>
  </si>
  <si>
    <t>02-01-2024 8am 12pm</t>
  </si>
  <si>
    <t>Poste en mal estado sin soluciòn</t>
  </si>
  <si>
    <t>2349063569A</t>
  </si>
  <si>
    <t>Cliente desiste por motivos economicos.</t>
  </si>
  <si>
    <t>2349250582A</t>
  </si>
  <si>
    <t>2349327755A</t>
  </si>
  <si>
    <t>19-01-2024 12pm 17pm</t>
  </si>
  <si>
    <t>2349215514A</t>
  </si>
  <si>
    <t xml:space="preserve"> cliente no aclara que es depto 1 son 16 deptos en el lugar </t>
  </si>
  <si>
    <t>2349020765A</t>
  </si>
  <si>
    <t>2347654479A</t>
  </si>
  <si>
    <t>2349061327A</t>
  </si>
  <si>
    <t>2349381952A</t>
  </si>
  <si>
    <t>2349410651A</t>
  </si>
  <si>
    <t>2349438094A</t>
  </si>
  <si>
    <t>Cliente austente. Este cllente tiene una orden previa de diciembre que  no se pudo instalar por problemas tecnicos, esa orden se volvera a reinyectar al sistema. Orden 2329077651
No cargar nueva orden.</t>
  </si>
  <si>
    <t>2349050604A</t>
  </si>
  <si>
    <t>2349392003A</t>
  </si>
  <si>
    <t>2349503026A</t>
  </si>
  <si>
    <t>2349521456A</t>
  </si>
  <si>
    <t>15-01-2024 12pm 17pm</t>
  </si>
  <si>
    <t xml:space="preserve">Cliente ausente en el domicilio. </t>
  </si>
  <si>
    <t>2332457591A</t>
  </si>
  <si>
    <t>2335943813A</t>
  </si>
  <si>
    <t>Falta de apoyo con posible solución. No cargar nueva orden</t>
  </si>
  <si>
    <t>2349540340A</t>
  </si>
  <si>
    <t>2349558461A</t>
  </si>
  <si>
    <t xml:space="preserve">Cliente desiste porque pidió trio y se cargo linea fija y banda ancha. </t>
  </si>
  <si>
    <t>2349575668A</t>
  </si>
  <si>
    <t>2349593834A</t>
  </si>
  <si>
    <t xml:space="preserve">El cliente indica que la altura correcta es 1362, Rellamar </t>
  </si>
  <si>
    <t>2349599950A</t>
  </si>
  <si>
    <t>2343321226A</t>
  </si>
  <si>
    <t>Cto con baja potencia. Sin señal optica. Problema tecnico solucionado: Llamar-</t>
  </si>
  <si>
    <t>2349618054A</t>
  </si>
  <si>
    <t xml:space="preserve">Cliente desiste porque no puede dar de baja telecentro. </t>
  </si>
  <si>
    <t>2349656775A</t>
  </si>
  <si>
    <t>Tiene orden enviada. No rellamar</t>
  </si>
  <si>
    <t>2349656237A</t>
  </si>
  <si>
    <t>Primer cita se cancelo por lluvia. No se logra coordinar segunda cita</t>
  </si>
  <si>
    <t>2349643399A</t>
  </si>
  <si>
    <t>2349587652A</t>
  </si>
  <si>
    <t>2346893604A</t>
  </si>
  <si>
    <t>2345186215a</t>
  </si>
  <si>
    <t>No lo uibican al cliente. Será reingresada por depacho. No cargar nueva orden.</t>
  </si>
  <si>
    <t>2349661306A</t>
  </si>
  <si>
    <t>Cto del otro lado de la calle, calle ancha y transitada sin solución.</t>
  </si>
  <si>
    <t>2345967005A</t>
  </si>
  <si>
    <t>Falta de apoyo con posible soluciión. No se carga nueva orden.</t>
  </si>
  <si>
    <t>2349712895A</t>
  </si>
  <si>
    <t>2349713583A</t>
  </si>
  <si>
    <t xml:space="preserve">Entre calles incorrectas, tiene nueva orden 2368423912
</t>
  </si>
  <si>
    <t>2346763092A</t>
  </si>
  <si>
    <t>2349730647A</t>
  </si>
  <si>
    <t>2345304472A</t>
  </si>
  <si>
    <t>2349439636A</t>
  </si>
  <si>
    <t>2347499276A</t>
  </si>
  <si>
    <t>No logran contactar al cliente. tiene nueva orden cargada 2361139963A</t>
  </si>
  <si>
    <t>2349764622A</t>
  </si>
  <si>
    <t>2349606668A</t>
  </si>
  <si>
    <t>20-01-2024 8am 12pm</t>
  </si>
  <si>
    <t>2349995469A</t>
  </si>
  <si>
    <t>2349994438A</t>
  </si>
  <si>
    <t>2350028688A</t>
  </si>
  <si>
    <t>Cleinte cancela por whatsapp, no da motivos</t>
  </si>
  <si>
    <t>2347747119</t>
  </si>
  <si>
    <t>2350030675A</t>
  </si>
  <si>
    <t>2350037131A</t>
  </si>
  <si>
    <t>2350221858A</t>
  </si>
  <si>
    <t>2350288550A</t>
  </si>
  <si>
    <t>2348356802A</t>
  </si>
  <si>
    <t>2350318064A</t>
  </si>
  <si>
    <t>2350443868A</t>
  </si>
  <si>
    <t>2349363235A</t>
  </si>
  <si>
    <t>24-01-2024 8am 12pm</t>
  </si>
  <si>
    <t>2350583380A</t>
  </si>
  <si>
    <t>Cliente no se mudará a la dirección indicada. Rellama y validar dirección nueva</t>
  </si>
  <si>
    <t>2350443876A</t>
  </si>
  <si>
    <t>2350489276A</t>
  </si>
  <si>
    <t>Se instalo una orden que ingreso en fecha 26/01 2364957872</t>
  </si>
  <si>
    <t>2350778903A</t>
  </si>
  <si>
    <t>Sin provision de tv tiene nueva orden cargada y aprobada por el mismo rep 2359325169A</t>
  </si>
  <si>
    <t>2350055943A</t>
  </si>
  <si>
    <t>Calle y altura correcta pero se debe cargar con formato barrio</t>
  </si>
  <si>
    <t>2350799415A</t>
  </si>
  <si>
    <t>2350818353A</t>
  </si>
  <si>
    <t>2331888443A</t>
  </si>
  <si>
    <t>2335193754A</t>
  </si>
  <si>
    <t>16-12-2023 12pm 17pm</t>
  </si>
  <si>
    <t>2350903649A</t>
  </si>
  <si>
    <t>Clente desiste por whatsapp. No da motivos</t>
  </si>
  <si>
    <t>2344787438A</t>
  </si>
  <si>
    <t>2351234450A</t>
  </si>
  <si>
    <t>2351315559A</t>
  </si>
  <si>
    <t>Cliente desiste por demora en insatalcación.</t>
  </si>
  <si>
    <t>2351395103A</t>
  </si>
  <si>
    <t>2351505283A</t>
  </si>
  <si>
    <t>2351515308A</t>
  </si>
  <si>
    <t>2351481932A</t>
  </si>
  <si>
    <t xml:space="preserve">Cliente desiste, comenta tener otro servicio tiene una nueva orden cargada </t>
  </si>
  <si>
    <t>2351540767A</t>
  </si>
  <si>
    <t>Cancelada por duplicada. No llamar tiene otra oren enviada</t>
  </si>
  <si>
    <t>2351538826A</t>
  </si>
  <si>
    <t>2347388572A</t>
  </si>
  <si>
    <t>Tenia orden pendiente del 03-01 orden n 2347634563A</t>
  </si>
  <si>
    <t>2351570465A</t>
  </si>
  <si>
    <t>Cliente ausente en el momento de la cita</t>
  </si>
  <si>
    <t>2350045169A</t>
  </si>
  <si>
    <t>2346624306A</t>
  </si>
  <si>
    <t>2350006378A</t>
  </si>
  <si>
    <t>Cliente desiste por incumplimiento en cita</t>
  </si>
  <si>
    <t>2351553042A</t>
  </si>
  <si>
    <t>2351550027A</t>
  </si>
  <si>
    <t>2351610095A</t>
  </si>
  <si>
    <t>26-01-2024 8am 12pm</t>
  </si>
  <si>
    <t xml:space="preserve">Clienta cancela porque informa que no es lo que contrato, tiene nueva orden 2366452198
</t>
  </si>
  <si>
    <t>2351585100A</t>
  </si>
  <si>
    <t>Cliente comenta que no quiere el servicio.</t>
  </si>
  <si>
    <t>2351623625A</t>
  </si>
  <si>
    <t>2351521700A</t>
  </si>
  <si>
    <t xml:space="preserve">Tenia orden previa 2337768331
</t>
  </si>
  <si>
    <t>2351621091A</t>
  </si>
  <si>
    <t>2351668412A</t>
  </si>
  <si>
    <t>2351667426A</t>
  </si>
  <si>
    <t>2351677880A</t>
  </si>
  <si>
    <t>2351685484A</t>
  </si>
  <si>
    <t>2351664015A</t>
  </si>
  <si>
    <t>2351696632A</t>
  </si>
  <si>
    <t>Clienta desiste del alta, tiene nueva orden cargada</t>
  </si>
  <si>
    <t>2351702484A</t>
  </si>
  <si>
    <t>2351712508A</t>
  </si>
  <si>
    <t>Cliente desestima contratacion ya que en la orden no esta aclarado que es un domicilio al fondo. CLLE ESQUIRO NRO 04313 ACL CASA FDO</t>
  </si>
  <si>
    <t>2351732008A</t>
  </si>
  <si>
    <t>2351740570A</t>
  </si>
  <si>
    <t xml:space="preserve">Problema Con CTO original y arboledas. </t>
  </si>
  <si>
    <t>2351631045A</t>
  </si>
  <si>
    <t>2351761467A</t>
  </si>
  <si>
    <t>2351760963A</t>
  </si>
  <si>
    <t>2351764119A</t>
  </si>
  <si>
    <t>2351769949A</t>
  </si>
  <si>
    <t xml:space="preserve">Falto agregar piso y depto. </t>
  </si>
  <si>
    <t>2351779433A</t>
  </si>
  <si>
    <t>2348262663A</t>
  </si>
  <si>
    <t>2351797150A</t>
  </si>
  <si>
    <t>Distancia entre CTO y domilio del cliente</t>
  </si>
  <si>
    <t>2351797681A</t>
  </si>
  <si>
    <t>2351804711A</t>
  </si>
  <si>
    <t>2351806296A</t>
  </si>
  <si>
    <t>riesgo electrico sobre poste de apoyo. Se volvera a reingresar orden. No cargar una nueva</t>
  </si>
  <si>
    <t>2351806957A</t>
  </si>
  <si>
    <t>2350259815</t>
  </si>
  <si>
    <t>2351817490A</t>
  </si>
  <si>
    <t>2351751949A</t>
  </si>
  <si>
    <t>Clietne desiste, la casa esta en obra</t>
  </si>
  <si>
    <t>2351833292A</t>
  </si>
  <si>
    <t>Hay tres casas en el terreno, falta aclarar que numero de casa es o depto.</t>
  </si>
  <si>
    <t>2351833507A</t>
  </si>
  <si>
    <t>2351856134A</t>
  </si>
  <si>
    <t>Cliente indica vivir en otra localidad. Tiene nueva orden cargada 2359481459
a</t>
  </si>
  <si>
    <t>2351869847A</t>
  </si>
  <si>
    <t>Falta poste de apoyo. El despacho reingresará la orden cuando se solucione</t>
  </si>
  <si>
    <t>2351874926A</t>
  </si>
  <si>
    <t>2351886432A</t>
  </si>
  <si>
    <t>Desiste porque cotranto otra empresa</t>
  </si>
  <si>
    <t>2351889563A</t>
  </si>
  <si>
    <t>2351891704A</t>
  </si>
  <si>
    <t>Edificio sin centralizar</t>
  </si>
  <si>
    <t>2351892963A</t>
  </si>
  <si>
    <t>Orden cancela al momento del alta. Tiene nueva orden cargada 2356751007A</t>
  </si>
  <si>
    <t>2202420415</t>
  </si>
  <si>
    <t>19-01-2024 8am 12pm</t>
  </si>
  <si>
    <t>Cliente informa que no solicito servicio. Que solciito que cambien de lugar el modem.</t>
  </si>
  <si>
    <t>2351870880A</t>
  </si>
  <si>
    <t>Tecnio va al domiclio sin decos, corroba que no hay stock en despacho. Rellamar, comentar situaciòn, ofrecer aplicaciòn movistar tv</t>
  </si>
  <si>
    <t>2351879782A</t>
  </si>
  <si>
    <t>2351913822A</t>
  </si>
  <si>
    <t>2351928028A</t>
  </si>
  <si>
    <t>2348586218A</t>
  </si>
  <si>
    <t>2348616406A</t>
  </si>
  <si>
    <t>Cliente desiste por whatsapp. No da motivos</t>
  </si>
  <si>
    <t>2351948572A</t>
  </si>
  <si>
    <t>No coindide alias con titular. Tiene nueva orden cargada</t>
  </si>
  <si>
    <t>2351935769A</t>
  </si>
  <si>
    <t>Arboledas obstruye el pase de cable para intstalación</t>
  </si>
  <si>
    <t>2351885957A</t>
  </si>
  <si>
    <t>2351983444A</t>
  </si>
  <si>
    <t>Se cancela por domicilio erroneo. Rellamar y corroborar datos</t>
  </si>
  <si>
    <t>2351991447A</t>
  </si>
  <si>
    <t>2352001906A</t>
  </si>
  <si>
    <t>2350506055A</t>
  </si>
  <si>
    <t>2352049258A</t>
  </si>
  <si>
    <t>2352046222A</t>
  </si>
  <si>
    <t>2352070138A</t>
  </si>
  <si>
    <t>2351758062A</t>
  </si>
  <si>
    <t>2350619245A</t>
  </si>
  <si>
    <t>2942696042</t>
  </si>
  <si>
    <t>2352264087A</t>
  </si>
  <si>
    <t>2352283132A</t>
  </si>
  <si>
    <t>Cancela a traves de whatsapp. No da motivos</t>
  </si>
  <si>
    <t>2352290813A</t>
  </si>
  <si>
    <t>2352059893A</t>
  </si>
  <si>
    <t>Cto asiganada no detecta equipo, las demas no dan potencia</t>
  </si>
  <si>
    <t>2352307193A</t>
  </si>
  <si>
    <t>2352327035A</t>
  </si>
  <si>
    <t>2352334505A</t>
  </si>
  <si>
    <t>Cliene cancela por whatsapp, no da motivos.</t>
  </si>
  <si>
    <t>2352345277A</t>
  </si>
  <si>
    <t>2352352230A</t>
  </si>
  <si>
    <t>2352375136A</t>
  </si>
  <si>
    <t>2352387541A</t>
  </si>
  <si>
    <t>20-01-2024 12pm 17pm</t>
  </si>
  <si>
    <t>Cancela a traves de whatsapp, domicilio equivocado.</t>
  </si>
  <si>
    <t>2352407785A</t>
  </si>
  <si>
    <t>2352423815A</t>
  </si>
  <si>
    <t>2352433609A</t>
  </si>
  <si>
    <t>11-01-2024  8am 12pm</t>
  </si>
  <si>
    <t>2352434756A</t>
  </si>
  <si>
    <t>Se cancela por cañeria obstruida.</t>
  </si>
  <si>
    <t>2352426703A</t>
  </si>
  <si>
    <t>2352452641A</t>
  </si>
  <si>
    <t>2352445010A</t>
  </si>
  <si>
    <t>2352462908A</t>
  </si>
  <si>
    <t>2352478710A</t>
  </si>
  <si>
    <t>Riesto electrico.</t>
  </si>
  <si>
    <t>2352484033A</t>
  </si>
  <si>
    <t>Inconvenientes en Ctos en el momento de instalacion</t>
  </si>
  <si>
    <t>2352506424A</t>
  </si>
  <si>
    <t>2352509424A</t>
  </si>
  <si>
    <t>2352510570A</t>
  </si>
  <si>
    <t>2352557095A</t>
  </si>
  <si>
    <t>2352531833A</t>
  </si>
  <si>
    <t>2351080441A</t>
  </si>
  <si>
    <t>2352595723A</t>
  </si>
  <si>
    <t>2352605091A</t>
  </si>
  <si>
    <t>2346870540A</t>
  </si>
  <si>
    <t>20337796</t>
  </si>
  <si>
    <t>2351800456A</t>
  </si>
  <si>
    <t>Cliente desiste porque tiene 5 tv, las otras 2 no son compatibles</t>
  </si>
  <si>
    <t>2351811838A</t>
  </si>
  <si>
    <t>2352687562A</t>
  </si>
  <si>
    <t>2352681044A</t>
  </si>
  <si>
    <t>2644334374</t>
  </si>
  <si>
    <t>No hay Cto cercana al domicilio</t>
  </si>
  <si>
    <t>2352654502A</t>
  </si>
  <si>
    <t>2352724877A</t>
  </si>
  <si>
    <t>2352670691A</t>
  </si>
  <si>
    <t>2352738686A</t>
  </si>
  <si>
    <t>2352744737A</t>
  </si>
  <si>
    <t>2352770795A</t>
  </si>
  <si>
    <t>2352759097A</t>
  </si>
  <si>
    <t>2352836289A</t>
  </si>
  <si>
    <t>2352837411A</t>
  </si>
  <si>
    <t>Domicilio incompleto, faltó agregar piso y depto</t>
  </si>
  <si>
    <t>2351713963A</t>
  </si>
  <si>
    <t>2353045114A</t>
  </si>
  <si>
    <t>No se logra concretar cita con el cliente</t>
  </si>
  <si>
    <t>2353055222A</t>
  </si>
  <si>
    <t>2353112236A</t>
  </si>
  <si>
    <t>Solicito servico con trio</t>
  </si>
  <si>
    <t>2353124810A</t>
  </si>
  <si>
    <t>2353193456A</t>
  </si>
  <si>
    <t>2353140640A</t>
  </si>
  <si>
    <t>T3 no validó coordenadas. Antes de validar y guardar asegurarse que la dirección sea la correcta.</t>
  </si>
  <si>
    <t>2353207580A</t>
  </si>
  <si>
    <t>22-01-2024 8am 12pm</t>
  </si>
  <si>
    <t>Cliente ausente al momento de la cita</t>
  </si>
  <si>
    <t>2353227996A</t>
  </si>
  <si>
    <t>2353234119A</t>
  </si>
  <si>
    <t>12-01-2024 8pm 12pm</t>
  </si>
  <si>
    <t>Habia orden pendiente. Servicio ya instalado.</t>
  </si>
  <si>
    <t>353240199A</t>
  </si>
  <si>
    <t>2353230381A</t>
  </si>
  <si>
    <t>22-01-2024 12pm 17pm</t>
  </si>
  <si>
    <t>Cance la por whatsapp, no da motivos</t>
  </si>
  <si>
    <t>2353255841A</t>
  </si>
  <si>
    <t>2350040459A</t>
  </si>
  <si>
    <t>2353262846A</t>
  </si>
  <si>
    <t>2353261685A</t>
  </si>
  <si>
    <t>2353279887A</t>
  </si>
  <si>
    <t>No tiene poste de apoyo</t>
  </si>
  <si>
    <t>2353263456A</t>
  </si>
  <si>
    <t>2353304152A</t>
  </si>
  <si>
    <t>2353310091A</t>
  </si>
  <si>
    <t>Incovenientes al momento de la instalación.</t>
  </si>
  <si>
    <t>2353316279A</t>
  </si>
  <si>
    <t>2353298920A</t>
  </si>
  <si>
    <t>2353236580A</t>
  </si>
  <si>
    <t>2353332052A</t>
  </si>
  <si>
    <t>Numeración correcta 8550</t>
  </si>
  <si>
    <t>2353323285A</t>
  </si>
  <si>
    <t>Clietne cancela a traves de whatsapp, no da motivos</t>
  </si>
  <si>
    <t>2353321731A</t>
  </si>
  <si>
    <t>2353365950A</t>
  </si>
  <si>
    <t>Error en la carga al validar direcciòn en T3. TIene nueva orden cargada.</t>
  </si>
  <si>
    <t>2352502513A</t>
  </si>
  <si>
    <t>2353386065A</t>
  </si>
  <si>
    <t>2353333391A</t>
  </si>
  <si>
    <t>2353397533A</t>
  </si>
  <si>
    <t>2353347627A</t>
  </si>
  <si>
    <t>2353397841A</t>
  </si>
  <si>
    <t>2353421145A</t>
  </si>
  <si>
    <t>2353440980A</t>
  </si>
  <si>
    <t>2353307701A</t>
  </si>
  <si>
    <t xml:space="preserve">Direccion correcta Crame 2196. </t>
  </si>
  <si>
    <t>2353381747A</t>
  </si>
  <si>
    <t>2353445406A</t>
  </si>
  <si>
    <t>Habia otra orden 2348628100 que fue instalada</t>
  </si>
  <si>
    <t>2353414966A</t>
  </si>
  <si>
    <t>2353461840A</t>
  </si>
  <si>
    <t>No se ubica al cliten para cita</t>
  </si>
  <si>
    <t>2353468825A</t>
  </si>
  <si>
    <t>2353466101A</t>
  </si>
  <si>
    <t>2353401110A</t>
  </si>
  <si>
    <t xml:space="preserve">No se ubica al cliente. </t>
  </si>
  <si>
    <t>2353477982A</t>
  </si>
  <si>
    <t>Cliente cancela por whatsapp, no da motivos</t>
  </si>
  <si>
    <t>2353477667A</t>
  </si>
  <si>
    <t>2353554875A</t>
  </si>
  <si>
    <t>Se canello por error de sistema. TIene nueva orden cargada</t>
  </si>
  <si>
    <t>2353498682A</t>
  </si>
  <si>
    <t>2353560167A</t>
  </si>
  <si>
    <t>2353542691A</t>
  </si>
  <si>
    <t>2353389066A</t>
  </si>
  <si>
    <t>2353590247A</t>
  </si>
  <si>
    <t>2353554563A</t>
  </si>
  <si>
    <t>2353630185A</t>
  </si>
  <si>
    <t>14-01-2024 12pm 17pm</t>
  </si>
  <si>
    <t>2353625366A</t>
  </si>
  <si>
    <t>2353662569A</t>
  </si>
  <si>
    <t xml:space="preserve">No se ubica al clietne para la instalacón, no responde al numero de contacto. </t>
  </si>
  <si>
    <t>2353742669A</t>
  </si>
  <si>
    <t>Fatla poste de apoyo sin solución</t>
  </si>
  <si>
    <t>2353337466A</t>
  </si>
  <si>
    <t>2354008804A</t>
  </si>
  <si>
    <t>2354032280A</t>
  </si>
  <si>
    <t>cto a más de 1 km y alternativa sin permiso de vecino para pasar cable por el techo</t>
  </si>
  <si>
    <t>2354042509A</t>
  </si>
  <si>
    <t>2351804490A</t>
  </si>
  <si>
    <t>2352461369A</t>
  </si>
  <si>
    <t>Rellamar</t>
  </si>
  <si>
    <t>2354081446A</t>
  </si>
  <si>
    <t>Cto Saturada no se reingresa nueva orden</t>
  </si>
  <si>
    <t>2354092269A</t>
  </si>
  <si>
    <t>Error de carga al validar dirección en t3. Al momento de validar asegurarse que t3 traiga entre cales y coordenadas</t>
  </si>
  <si>
    <t>2354118370A</t>
  </si>
  <si>
    <t>2354043872A</t>
  </si>
  <si>
    <t>2354119891A</t>
  </si>
  <si>
    <t xml:space="preserve">Domicilio erroneo y Tiene orden 2332181866A </t>
  </si>
  <si>
    <t>2354099548A</t>
  </si>
  <si>
    <t>2354050088A</t>
  </si>
  <si>
    <t>Ctos sin potencia</t>
  </si>
  <si>
    <t>2354130274A</t>
  </si>
  <si>
    <t>2354145661A</t>
  </si>
  <si>
    <t>2354150604A</t>
  </si>
  <si>
    <t>Cliente desiste a traves de whataspp. No da moticos. Se comunica nuevamente y da de alta el servcio en la misma calle contra altura</t>
  </si>
  <si>
    <t>2354034984A</t>
  </si>
  <si>
    <t>2354172690A</t>
  </si>
  <si>
    <t>2354206463A</t>
  </si>
  <si>
    <t>Cliente cancela a traves de whatsapp, no da motivos</t>
  </si>
  <si>
    <t>2354198543A</t>
  </si>
  <si>
    <t>2354226280A</t>
  </si>
  <si>
    <t>2354221077A</t>
  </si>
  <si>
    <t>2354233315A</t>
  </si>
  <si>
    <t>Error al momento de la carga en T3</t>
  </si>
  <si>
    <t>2354242688A</t>
  </si>
  <si>
    <t>2351641244A</t>
  </si>
  <si>
    <t>El clietne es inquilino y no se puedo realizar instalación porque la dueña tiene que autorizar por donde pasar los cables. Tiene nueva orden cargada  2358111874
a</t>
  </si>
  <si>
    <t>2354249280A</t>
  </si>
  <si>
    <t>2354262383A</t>
  </si>
  <si>
    <t>2354262497A</t>
  </si>
  <si>
    <t>2352506577A</t>
  </si>
  <si>
    <t>Altura correcta  1228</t>
  </si>
  <si>
    <t>2354304182A</t>
  </si>
  <si>
    <t>2354285640A</t>
  </si>
  <si>
    <t>2354334687A</t>
  </si>
  <si>
    <t>2354337441A</t>
  </si>
  <si>
    <t>Tenia orden pendiente N 2340707390
que tambien esta cancelada. No se carga orden. El despacho reingresara la orden mencionada</t>
  </si>
  <si>
    <t>2354344356A</t>
  </si>
  <si>
    <t>Dirección no validada correctametne en t3 o error en la carga</t>
  </si>
  <si>
    <t>2354353087A</t>
  </si>
  <si>
    <t xml:space="preserve">Cliente desiste, informa que no quiere el servicio. </t>
  </si>
  <si>
    <t>2354309366A</t>
  </si>
  <si>
    <t>2354361977A</t>
  </si>
  <si>
    <t>2354337711A</t>
  </si>
  <si>
    <t>2354392665A</t>
  </si>
  <si>
    <t>2354394409A</t>
  </si>
  <si>
    <t>2354369491A</t>
  </si>
  <si>
    <t>2354421390A</t>
  </si>
  <si>
    <t>2354427078A</t>
  </si>
  <si>
    <t xml:space="preserve">Cliente desiste por demora en instalaciòn. </t>
  </si>
  <si>
    <t>2354444823A</t>
  </si>
  <si>
    <t>Domicilio incompleto es piso 2 depto A.</t>
  </si>
  <si>
    <t>2354438283A</t>
  </si>
  <si>
    <t>Se tiene que reemplazar poste. No tiene poste de apoyo</t>
  </si>
  <si>
    <t>2352798033A</t>
  </si>
  <si>
    <t>2354503996A</t>
  </si>
  <si>
    <t>2354516969A</t>
  </si>
  <si>
    <t>2354520751A</t>
  </si>
  <si>
    <t>No se ubica al cliente</t>
  </si>
  <si>
    <t>2354464868A</t>
  </si>
  <si>
    <t>No se ubica al cliente. y ademas el tenico informa no encotnrar el domicilio tieen nueva ordern 2353310091A</t>
  </si>
  <si>
    <t>2354497821A</t>
  </si>
  <si>
    <t>2354508765A</t>
  </si>
  <si>
    <t>Cliente desiste por whatsapp</t>
  </si>
  <si>
    <t>2354567741A</t>
  </si>
  <si>
    <t>Numeraciòn incorrecta, la correcta es 5651.</t>
  </si>
  <si>
    <t>2354538384A</t>
  </si>
  <si>
    <t>2354650842A</t>
  </si>
  <si>
    <t>Cto saturada no se carga orden nueva</t>
  </si>
  <si>
    <t>2354912054A</t>
  </si>
  <si>
    <t>2354929087A</t>
  </si>
  <si>
    <t>25-01-2024 8am 12pm</t>
  </si>
  <si>
    <t>2347617416A</t>
  </si>
  <si>
    <t>2354932981A</t>
  </si>
  <si>
    <t>26-01-2024 12pm 17pm</t>
  </si>
  <si>
    <t>No se alacaro piso y depto. Se cargó nueva orden</t>
  </si>
  <si>
    <t>2354942550A</t>
  </si>
  <si>
    <t>Cliente cancela a traves de whatsapp</t>
  </si>
  <si>
    <t>2354984714A</t>
  </si>
  <si>
    <t>2355006585A</t>
  </si>
  <si>
    <t>Cliente no esta en el domicilio en el momento de instalación. Ademas comenta que solicito 500 mb no 300 mb. Rellamar</t>
  </si>
  <si>
    <t>2355007081A</t>
  </si>
  <si>
    <t>El clietne ya tiene el servicio</t>
  </si>
  <si>
    <t>2354980901A</t>
  </si>
  <si>
    <t>1137226854</t>
  </si>
  <si>
    <t>25-01-2024 12pm 17pm</t>
  </si>
  <si>
    <t>2355058196A</t>
  </si>
  <si>
    <t>2355037665A</t>
  </si>
  <si>
    <t>2355071770A</t>
  </si>
  <si>
    <t>24-01-2024 12pm 17pm</t>
  </si>
  <si>
    <t xml:space="preserve">Clietne desiste. TIene nueva orden cargada 2362205784
</t>
  </si>
  <si>
    <t>2355091858A</t>
  </si>
  <si>
    <t>23-01-2024 12pm 17pm</t>
  </si>
  <si>
    <t>Cliente ausente al momento de la instalación. Rellamar</t>
  </si>
  <si>
    <t>2355117860A</t>
  </si>
  <si>
    <t>Cliente indica que vivira en otro domicilio.  Rellamar y sondear nuevo domiclio.</t>
  </si>
  <si>
    <t>2354403884A</t>
  </si>
  <si>
    <t>2355125401A</t>
  </si>
  <si>
    <t>27-01-2024 12pm 17pm</t>
  </si>
  <si>
    <t>Ctos saturadas</t>
  </si>
  <si>
    <t>2355129302A</t>
  </si>
  <si>
    <t>02-02-2024 8am 12pm</t>
  </si>
  <si>
    <t>2355164449A</t>
  </si>
  <si>
    <t>2355120379A</t>
  </si>
  <si>
    <t>Obstrucción de arboledas</t>
  </si>
  <si>
    <t>2355197528A</t>
  </si>
  <si>
    <t>2355201691A</t>
  </si>
  <si>
    <t>Direccón incorrectamente validad en T3. Corroborar que t3 traiga entre calles y coordenadas</t>
  </si>
  <si>
    <t>2355184169A</t>
  </si>
  <si>
    <t>2355223167A</t>
  </si>
  <si>
    <t>2355246274A</t>
  </si>
  <si>
    <t>2355264314A</t>
  </si>
  <si>
    <t>27-01-2024 8am 12pm</t>
  </si>
  <si>
    <t>2355161395A</t>
  </si>
  <si>
    <t>2355183717A</t>
  </si>
  <si>
    <t>No coincide alias, tiene nueva orden cargada</t>
  </si>
  <si>
    <t>2355289715A</t>
  </si>
  <si>
    <t>Cto-riesgo electrico</t>
  </si>
  <si>
    <t>355301523A</t>
  </si>
  <si>
    <t>Tiene orden enviada 2356678572A</t>
  </si>
  <si>
    <t>2355263417A</t>
  </si>
  <si>
    <t>2355334353A</t>
  </si>
  <si>
    <t>2355334642A</t>
  </si>
  <si>
    <t>2355352209a</t>
  </si>
  <si>
    <t>Al clietne se le migra. No cargar nueva orden</t>
  </si>
  <si>
    <t>2355178202A</t>
  </si>
  <si>
    <t>2355363732A</t>
  </si>
  <si>
    <t>No se ubica al clietne, tiene orden de despacho pendiente</t>
  </si>
  <si>
    <t>2355374532</t>
  </si>
  <si>
    <t>Tenia orden cancelada por falta poste de apoyo. Cliene mayor a 70 años. No se carga orden nueva.</t>
  </si>
  <si>
    <t>2355380954A</t>
  </si>
  <si>
    <t>2355378832A</t>
  </si>
  <si>
    <t>30-01-2024 12pm 17pm</t>
  </si>
  <si>
    <t>2355383389A</t>
  </si>
  <si>
    <t>Cancela por whatsapp, no da motivos</t>
  </si>
  <si>
    <t>2355396715A</t>
  </si>
  <si>
    <t>29-01-2024 8am 12pm</t>
  </si>
  <si>
    <t>2353550520A</t>
  </si>
  <si>
    <t>2355320473A</t>
  </si>
  <si>
    <t>355437140A</t>
  </si>
  <si>
    <t>Incoveniente en el domicilio del clietne. TIene nueva orden cargada</t>
  </si>
  <si>
    <t>2355462671A</t>
  </si>
  <si>
    <t>2355314994A</t>
  </si>
  <si>
    <t>30-01-2024 8am 12pm</t>
  </si>
  <si>
    <t>2355324128A</t>
  </si>
  <si>
    <t>2355493466A</t>
  </si>
  <si>
    <t>23-01-2024 8am 12pm</t>
  </si>
  <si>
    <t>2355476508A</t>
  </si>
  <si>
    <t>2355448600A</t>
  </si>
  <si>
    <t>2355583207A</t>
  </si>
  <si>
    <t>Cliente no validado en t3. Rellamar y corroborar todo nuevamente</t>
  </si>
  <si>
    <t>2355587457A</t>
  </si>
  <si>
    <t>Cliente canclea porque no estará en el domiclio. TIene nueva orden cargada</t>
  </si>
  <si>
    <t>2355486445A</t>
  </si>
  <si>
    <t>2355504605A</t>
  </si>
  <si>
    <t>2355588477A</t>
  </si>
  <si>
    <t>2355435967A</t>
  </si>
  <si>
    <t>2355788112A</t>
  </si>
  <si>
    <t xml:space="preserve">Error de carga. Tiene nueva orden </t>
  </si>
  <si>
    <t>2356326154A</t>
  </si>
  <si>
    <t>2356333847A</t>
  </si>
  <si>
    <t>2356344297A</t>
  </si>
  <si>
    <t>2356462736A</t>
  </si>
  <si>
    <t>No se ubica al clietne, tiene orden de despacho pendietne. No se genera orden nueva</t>
  </si>
  <si>
    <t>2351629105A</t>
  </si>
  <si>
    <t>2356468526A</t>
  </si>
  <si>
    <t>No se logra coordinar cita</t>
  </si>
  <si>
    <t>2356472115A</t>
  </si>
  <si>
    <t>2356474329A</t>
  </si>
  <si>
    <t>2356478512A</t>
  </si>
  <si>
    <t>2356485179A</t>
  </si>
  <si>
    <t>Tenia orden pendiente 2355484587</t>
  </si>
  <si>
    <t>2356482827A</t>
  </si>
  <si>
    <t>Cliente comenta haber cancelado el pedido. Rellamar</t>
  </si>
  <si>
    <t>2356493737A</t>
  </si>
  <si>
    <t>2356498325A</t>
  </si>
  <si>
    <t>2356509096</t>
  </si>
  <si>
    <t>Tenia orden 2340908573</t>
  </si>
  <si>
    <t>2356467758A</t>
  </si>
  <si>
    <t>2356501487A</t>
  </si>
  <si>
    <t>29-01-2024 12pm 17pm</t>
  </si>
  <si>
    <t>2356526034A</t>
  </si>
  <si>
    <t>Cliente desiste, contrato otra empresa</t>
  </si>
  <si>
    <t>2356539243A</t>
  </si>
  <si>
    <t>2356577981A</t>
  </si>
  <si>
    <t>2356578618A</t>
  </si>
  <si>
    <t>2356580784A</t>
  </si>
  <si>
    <t>Cliente desiste de migracion, rellamar</t>
  </si>
  <si>
    <t>2356529532A</t>
  </si>
  <si>
    <t>Cliente no quiere el servicio</t>
  </si>
  <si>
    <t>2356547751A</t>
  </si>
  <si>
    <t>2356480500A</t>
  </si>
  <si>
    <t>2356654555A</t>
  </si>
  <si>
    <t>2356557068A</t>
  </si>
  <si>
    <t>2356655180A</t>
  </si>
  <si>
    <t>31-01-2024 8am 12pm</t>
  </si>
  <si>
    <t>2356685542A</t>
  </si>
  <si>
    <t>2356542300A</t>
  </si>
  <si>
    <t>2356680931A</t>
  </si>
  <si>
    <t>2356720308A</t>
  </si>
  <si>
    <t>1160635469</t>
  </si>
  <si>
    <t>2356742098A</t>
  </si>
  <si>
    <t>Se instaló el servicio con orden2356736898</t>
  </si>
  <si>
    <t>2356722186A</t>
  </si>
  <si>
    <t>2356593017A</t>
  </si>
  <si>
    <t>2356734397A</t>
  </si>
  <si>
    <t>01-02-2024 8am 12pm</t>
  </si>
  <si>
    <t>2356763607A</t>
  </si>
  <si>
    <t>2356762026A</t>
  </si>
  <si>
    <t>Poste podrido,no se reemplaza</t>
  </si>
  <si>
    <t>2356760476A</t>
  </si>
  <si>
    <t>Cliente ausente</t>
  </si>
  <si>
    <t>2356773188A</t>
  </si>
  <si>
    <t>03-02-2024 12pm 17pm</t>
  </si>
  <si>
    <t>Clietne no contesta whatsapp tiene nueva orden cargada</t>
  </si>
  <si>
    <t>2356791622A</t>
  </si>
  <si>
    <t>Clietne desiste, no da motivos</t>
  </si>
  <si>
    <t>2356703299A</t>
  </si>
  <si>
    <t>Cliente ya tiene servicio en el domicilio</t>
  </si>
  <si>
    <t>2356809294A</t>
  </si>
  <si>
    <t>Cliente deiste, no da motivos</t>
  </si>
  <si>
    <t>2356807601A</t>
  </si>
  <si>
    <t>2356695005A</t>
  </si>
  <si>
    <t>2356811668A</t>
  </si>
  <si>
    <t>2356814367A</t>
  </si>
  <si>
    <t>2356832381A</t>
  </si>
  <si>
    <t>2356851936A</t>
  </si>
  <si>
    <t>Rellamar, corroboar dirección. Tiene que ser calle y altura, no barrio</t>
  </si>
  <si>
    <t>2356867205A</t>
  </si>
  <si>
    <t>Faltó indicar que era planta baja. TIene nueva orden cargada 2341811888
a</t>
  </si>
  <si>
    <t>2356842046</t>
  </si>
  <si>
    <t>2356877567A</t>
  </si>
  <si>
    <t>2356887569A</t>
  </si>
  <si>
    <t>2356893718A</t>
  </si>
  <si>
    <t>2356705774A</t>
  </si>
  <si>
    <t>2356875421A</t>
  </si>
  <si>
    <t>2356907834A</t>
  </si>
  <si>
    <t>2356906230A</t>
  </si>
  <si>
    <t>21-01-2024 8am 12pm</t>
  </si>
  <si>
    <t>domicilio correcto TITO FRANCIA 4183 piso 1 depto 3 Rellamar y corroborar datos</t>
  </si>
  <si>
    <t>2356911651A</t>
  </si>
  <si>
    <t>31-01-2024 12pm 17pm</t>
  </si>
  <si>
    <t>Cancela cuando recibe whatsapp por error en domicilio</t>
  </si>
  <si>
    <t>2356539390</t>
  </si>
  <si>
    <t>2356874839A</t>
  </si>
  <si>
    <t>2356965427A</t>
  </si>
  <si>
    <t>2356908500A</t>
  </si>
  <si>
    <t>2356964781A</t>
  </si>
  <si>
    <t>Cliente desiste, se completo migración con otra orden</t>
  </si>
  <si>
    <t>2356986351A</t>
  </si>
  <si>
    <t>2356989563A</t>
  </si>
  <si>
    <t>2356998563A</t>
  </si>
  <si>
    <t>2353439452A</t>
  </si>
  <si>
    <t>2348624967A</t>
  </si>
  <si>
    <t>2357004502A</t>
  </si>
  <si>
    <t>2357004877A</t>
  </si>
  <si>
    <t>2357020420A</t>
  </si>
  <si>
    <t>2357029725A</t>
  </si>
  <si>
    <t>01-02-2024 12pm 17pm</t>
  </si>
  <si>
    <t>2357045569A</t>
  </si>
  <si>
    <t>Cliente mayor de 70. tiene pendiente orden con migracion tecnologica</t>
  </si>
  <si>
    <t>2356604759A</t>
  </si>
  <si>
    <t>2357140263A</t>
  </si>
  <si>
    <t>2357166119A</t>
  </si>
  <si>
    <t>2357184162A</t>
  </si>
  <si>
    <t>2357191462A</t>
  </si>
  <si>
    <t>2357243948A</t>
  </si>
  <si>
    <t>2357250041A</t>
  </si>
  <si>
    <t xml:space="preserve">Cliente mayor de 70 y no coincide alias. Se dio de alta a nombre de otro tit orden 2359547757
</t>
  </si>
  <si>
    <t>2357271031A</t>
  </si>
  <si>
    <t>2357275914A</t>
  </si>
  <si>
    <t>2357322810A</t>
  </si>
  <si>
    <t>2357322085A</t>
  </si>
  <si>
    <t>2357320566A</t>
  </si>
  <si>
    <t>2357331677A</t>
  </si>
  <si>
    <t>2357311889A</t>
  </si>
  <si>
    <t xml:space="preserve">Ciente desise. Tiene nueva orden cargada 2357423134
</t>
  </si>
  <si>
    <t>2357351313A</t>
  </si>
  <si>
    <t>2357357856A</t>
  </si>
  <si>
    <t>2357328537A</t>
  </si>
  <si>
    <t xml:space="preserve">Cliente dediste queria con decos, Tiene orden pendiente 2375556307
</t>
  </si>
  <si>
    <t>2357334981A</t>
  </si>
  <si>
    <t>2357373829A</t>
  </si>
  <si>
    <t>Cliente sin validar en T3. Rellamara y validar datos</t>
  </si>
  <si>
    <t>2357263532A</t>
  </si>
  <si>
    <t>2357383887A</t>
  </si>
  <si>
    <t>2357385642A</t>
  </si>
  <si>
    <t>2357375777A</t>
  </si>
  <si>
    <t>2357342492A</t>
  </si>
  <si>
    <t>No respnde whatsapp</t>
  </si>
  <si>
    <t>2357398842A</t>
  </si>
  <si>
    <t>2357372153A</t>
  </si>
  <si>
    <t>2357410046A</t>
  </si>
  <si>
    <t>2357418267A</t>
  </si>
  <si>
    <t>Orden cancelada tiene nueva orden 2361363668A</t>
  </si>
  <si>
    <t>2357423134A</t>
  </si>
  <si>
    <t>Cacnela, no da motivos</t>
  </si>
  <si>
    <t>2357443427A</t>
  </si>
  <si>
    <t>1160692453</t>
  </si>
  <si>
    <t>2357447793A</t>
  </si>
  <si>
    <t>2357469023A</t>
  </si>
  <si>
    <t>2357453977A</t>
  </si>
  <si>
    <t>2357485747A</t>
  </si>
  <si>
    <t>Sin señal baja potencia</t>
  </si>
  <si>
    <t>2357478495A</t>
  </si>
  <si>
    <t xml:space="preserve">Dpto incorrecto. Se cargo nueva orden. </t>
  </si>
  <si>
    <t>2356767127A</t>
  </si>
  <si>
    <t>2357488448A</t>
  </si>
  <si>
    <t>2357491202A</t>
  </si>
  <si>
    <t>2357494483A</t>
  </si>
  <si>
    <t>Cliente ausente. No logran contacto para cita.Conseguir num con whatsapp</t>
  </si>
  <si>
    <t>2357496219A</t>
  </si>
  <si>
    <t>2357512591A</t>
  </si>
  <si>
    <t>Poste podrido</t>
  </si>
  <si>
    <t>2357515657A</t>
  </si>
  <si>
    <t>2357417909A</t>
  </si>
  <si>
    <t>Obstrucción de una casa ubicadane la esqiuna</t>
  </si>
  <si>
    <t>2357541791A</t>
  </si>
  <si>
    <t>2357542190A</t>
  </si>
  <si>
    <t>2357527615A</t>
  </si>
  <si>
    <t>2357537538A</t>
  </si>
  <si>
    <t>2357535504A</t>
  </si>
  <si>
    <t>2357527074A</t>
  </si>
  <si>
    <t>2357492359A</t>
  </si>
  <si>
    <t>2357579833A</t>
  </si>
  <si>
    <t>2357600176A</t>
  </si>
  <si>
    <t>Poste en mal estado</t>
  </si>
  <si>
    <t>2357599884A</t>
  </si>
  <si>
    <t>06-02-2024 12pm 17pm</t>
  </si>
  <si>
    <t>Cliente cancela, no da motivos</t>
  </si>
  <si>
    <t>2357600111A</t>
  </si>
  <si>
    <t>2357619472A</t>
  </si>
  <si>
    <t>2357639883A</t>
  </si>
  <si>
    <t>2357603132A</t>
  </si>
  <si>
    <t>2357619309A</t>
  </si>
  <si>
    <t>2357652940A</t>
  </si>
  <si>
    <t>Tenia otra orden 2359828561</t>
  </si>
  <si>
    <t>2357599834A</t>
  </si>
  <si>
    <t>2357625702A</t>
  </si>
  <si>
    <t>2357652395A</t>
  </si>
  <si>
    <t>2357697372A</t>
  </si>
  <si>
    <t>2357921286A</t>
  </si>
  <si>
    <t>2357944760A</t>
  </si>
  <si>
    <t>2358009729A</t>
  </si>
  <si>
    <t>2358002053A</t>
  </si>
  <si>
    <t>2357992543A</t>
  </si>
  <si>
    <t>Cliente cancela por problemas economicos</t>
  </si>
  <si>
    <t>2357990604A</t>
  </si>
  <si>
    <t>2358031294A</t>
  </si>
  <si>
    <t>2358060592A</t>
  </si>
  <si>
    <t>31-01-2024 8amm 12p</t>
  </si>
  <si>
    <t>Cliente cancela  a traves de whatsapp. No da motivos</t>
  </si>
  <si>
    <t>2358049287A</t>
  </si>
  <si>
    <t>03-02-2024 8am 12pm</t>
  </si>
  <si>
    <t>2358049858A</t>
  </si>
  <si>
    <t>05-02-2024 8am 12pm</t>
  </si>
  <si>
    <t>2358070186A</t>
  </si>
  <si>
    <t>2358077779A</t>
  </si>
  <si>
    <t>2358049702</t>
  </si>
  <si>
    <t>2358078152A</t>
  </si>
  <si>
    <t>2358115429A</t>
  </si>
  <si>
    <t>2358079364A</t>
  </si>
  <si>
    <t>2358115037A</t>
  </si>
  <si>
    <t>Cliente ausente al momento de instalaciòn,</t>
  </si>
  <si>
    <t>2358104894A</t>
  </si>
  <si>
    <t>2358115616</t>
  </si>
  <si>
    <t>2358144567A</t>
  </si>
  <si>
    <t>Cliente de, quiere migración no alta nueva.</t>
  </si>
  <si>
    <t>2358146345A</t>
  </si>
  <si>
    <t>2358125283A</t>
  </si>
  <si>
    <t>2358153886A</t>
  </si>
  <si>
    <t>2358180224A</t>
  </si>
  <si>
    <t>2358193777A</t>
  </si>
  <si>
    <t>2358197032A</t>
  </si>
  <si>
    <t>Tiene orden 2356990335</t>
  </si>
  <si>
    <t>2358200010A</t>
  </si>
  <si>
    <t>1142650138</t>
  </si>
  <si>
    <t>2358173156A</t>
  </si>
  <si>
    <t>2358023230A</t>
  </si>
  <si>
    <t>2358034528A</t>
  </si>
  <si>
    <t>2358209550</t>
  </si>
  <si>
    <t>2357521230A</t>
  </si>
  <si>
    <t>2358221160A</t>
  </si>
  <si>
    <t>2358168190A</t>
  </si>
  <si>
    <t>2358228135A</t>
  </si>
  <si>
    <t>2358238207A</t>
  </si>
  <si>
    <t>2357498796A</t>
  </si>
  <si>
    <t>Clietne no validado y con cedula. Rellamar, validar datos o buscar otro titular</t>
  </si>
  <si>
    <t>2356787452A</t>
  </si>
  <si>
    <t>2357514407A</t>
  </si>
  <si>
    <t>2358237347A</t>
  </si>
  <si>
    <t>02-02-2024 12pm 17pm</t>
  </si>
  <si>
    <t>2358250811A</t>
  </si>
  <si>
    <t>2358252892A</t>
  </si>
  <si>
    <t xml:space="preserve">No respondio whatsapp para cita, tiene nueva orden 2378809870
</t>
  </si>
  <si>
    <t>2358226840A</t>
  </si>
  <si>
    <t>2358286981A</t>
  </si>
  <si>
    <t>2358290953A</t>
  </si>
  <si>
    <t>2358301105A</t>
  </si>
  <si>
    <t>2358315642A</t>
  </si>
  <si>
    <t>05-02-2024 12pm 17pm</t>
  </si>
  <si>
    <t>2358323183A</t>
  </si>
  <si>
    <t>2358317540A</t>
  </si>
  <si>
    <t>2358323290A</t>
  </si>
  <si>
    <t>Cliente informa que queria mantener nuemro. Se le hiso migración.</t>
  </si>
  <si>
    <t>2358328209A</t>
  </si>
  <si>
    <t>06-02-2024 8am 12pm</t>
  </si>
  <si>
    <t>2358345431A</t>
  </si>
  <si>
    <t>2358338388A</t>
  </si>
  <si>
    <t xml:space="preserve">No se logara coordina para cita. Tene nueva orden 2370432561
</t>
  </si>
  <si>
    <t>2358346986A</t>
  </si>
  <si>
    <t>Clietne desconoce domicilio. Rellamar y corrobara dirección.</t>
  </si>
  <si>
    <t>2358352231A</t>
  </si>
  <si>
    <t>2358282336A</t>
  </si>
  <si>
    <t>2358305691A</t>
  </si>
  <si>
    <t>2358341130A</t>
  </si>
  <si>
    <t>2358348385A</t>
  </si>
  <si>
    <t>2358383149A</t>
  </si>
  <si>
    <t>2358268827A</t>
  </si>
  <si>
    <t>2358325324A</t>
  </si>
  <si>
    <t>07-02-2024 12pm 17pm</t>
  </si>
  <si>
    <t>Tenia orden 2355403125</t>
  </si>
  <si>
    <t>2358729453A</t>
  </si>
  <si>
    <t>2358734248A</t>
  </si>
  <si>
    <t>Altura incorrecta. Numeración correcta 3427. Se le cargo nueva orden pero desistió argumentado que contrato otro servicio. Rellamar y corroborar nuevamente.</t>
  </si>
  <si>
    <t>2352220795A</t>
  </si>
  <si>
    <t>Cliente desiste argumentando que el domicilio correcto es  CLLE MARQUES DE AVILES NRO 2804 LOTE 24 COMPLEJO DE VIVIENDAS. Rellamar  y corroborar dir exacta</t>
  </si>
  <si>
    <t>2358811310A</t>
  </si>
  <si>
    <t>2358869810A</t>
  </si>
  <si>
    <t>2358924298</t>
  </si>
  <si>
    <t>2358929582A</t>
  </si>
  <si>
    <t>2358971407A</t>
  </si>
  <si>
    <t>2358956566A</t>
  </si>
  <si>
    <t>2358965914A</t>
  </si>
  <si>
    <t>Domicilio correcto Carlos M Alvear 4734. Tiene nueva orden enviada</t>
  </si>
  <si>
    <t>2359040021A</t>
  </si>
  <si>
    <t>2359089440A</t>
  </si>
  <si>
    <t>No se valido correctamente los datos de cliente, tien orden nueva cagarda y completada</t>
  </si>
  <si>
    <t>2359126002A</t>
  </si>
  <si>
    <t>2359156456A</t>
  </si>
  <si>
    <t>2358743984A</t>
  </si>
  <si>
    <t>2359169167A</t>
  </si>
  <si>
    <t>2359181643A</t>
  </si>
  <si>
    <t>2359139347A</t>
  </si>
  <si>
    <t>2359187678A</t>
  </si>
  <si>
    <t>2359139727A</t>
  </si>
  <si>
    <t>2359207929A</t>
  </si>
  <si>
    <t>2359069419A</t>
  </si>
  <si>
    <t>2359103455A</t>
  </si>
  <si>
    <t>28-01-2024 8am 12pm</t>
  </si>
  <si>
    <t>2359131202A</t>
  </si>
  <si>
    <t>2359241124A</t>
  </si>
  <si>
    <t>2359255207A</t>
  </si>
  <si>
    <t>2359259527A</t>
  </si>
  <si>
    <t>2359295710A</t>
  </si>
  <si>
    <t>2359299084A</t>
  </si>
  <si>
    <t>2359316654A</t>
  </si>
  <si>
    <t>2359269463A</t>
  </si>
  <si>
    <t>No se ubica a cliente</t>
  </si>
  <si>
    <t>2359357694A</t>
  </si>
  <si>
    <t>2359353869A</t>
  </si>
  <si>
    <t>2359356827A</t>
  </si>
  <si>
    <t>2359325169A</t>
  </si>
  <si>
    <t>2359357384A</t>
  </si>
  <si>
    <t>2359372734A</t>
  </si>
  <si>
    <t>2359375094A</t>
  </si>
  <si>
    <t>2359400099A</t>
  </si>
  <si>
    <t>2359444338A</t>
  </si>
  <si>
    <t>2359437933A</t>
  </si>
  <si>
    <t>2359460907A</t>
  </si>
  <si>
    <t xml:space="preserve">Cliente no confirma cita por whatsapp. Tiene nueva orden </t>
  </si>
  <si>
    <t>2359334757A</t>
  </si>
  <si>
    <t>2359510202A</t>
  </si>
  <si>
    <t>2359518110A</t>
  </si>
  <si>
    <t>2359579691A</t>
  </si>
  <si>
    <t>2359446883A</t>
  </si>
  <si>
    <t>CTOS saturadas</t>
  </si>
  <si>
    <t>2359588585A</t>
  </si>
  <si>
    <t>2359604210A</t>
  </si>
  <si>
    <t>2359596983A</t>
  </si>
  <si>
    <t>2359565157A</t>
  </si>
  <si>
    <t>No se logra contacat para cita</t>
  </si>
  <si>
    <t>2359616939A</t>
  </si>
  <si>
    <t>2359617256A</t>
  </si>
  <si>
    <t>09-02-2024 8am 12pm</t>
  </si>
  <si>
    <t>Cancela, no da motivos</t>
  </si>
  <si>
    <t>2359610195A</t>
  </si>
  <si>
    <t>1124888722</t>
  </si>
  <si>
    <t>2359167163A</t>
  </si>
  <si>
    <t>10-02-2024 8am 12pm</t>
  </si>
  <si>
    <t>2359802046</t>
  </si>
  <si>
    <t>Cliente decidió quedarse con la empresa que tiene contratada</t>
  </si>
  <si>
    <t>2359857451A</t>
  </si>
  <si>
    <t>2359891961A</t>
  </si>
  <si>
    <t>08-02-2024 8am 12pm</t>
  </si>
  <si>
    <t>2359892549A</t>
  </si>
  <si>
    <t>2359912620A</t>
  </si>
  <si>
    <t>2359949985A</t>
  </si>
  <si>
    <t>2359937424A</t>
  </si>
  <si>
    <t>2359942648A</t>
  </si>
  <si>
    <t>2359971313A</t>
  </si>
  <si>
    <t>2359942118A</t>
  </si>
  <si>
    <t>Cancelada por error en la carga. Tiene nueva orden cargada por el mismo operador 2359947214A</t>
  </si>
  <si>
    <t>2359970212A</t>
  </si>
  <si>
    <t>2359988225A</t>
  </si>
  <si>
    <t>2359910930A</t>
  </si>
  <si>
    <t>2359807060A</t>
  </si>
  <si>
    <t>20-02-2024 12pm 17pm</t>
  </si>
  <si>
    <t>2359957095A</t>
  </si>
  <si>
    <t>2360080098A</t>
  </si>
  <si>
    <t>2360084898</t>
  </si>
  <si>
    <t>2360096572A</t>
  </si>
  <si>
    <t>Domiclio correcto Lima 29 entre Serpa y Lamadrid. Rellamar y validar datos</t>
  </si>
  <si>
    <t>2360097879A</t>
  </si>
  <si>
    <t>2360117821A</t>
  </si>
  <si>
    <t>2360125000A</t>
  </si>
  <si>
    <t>2360143761A</t>
  </si>
  <si>
    <t>2360151748A</t>
  </si>
  <si>
    <t>Dirección correcta  RIVADAVIA NRO: 04901. Rellamar y corroborar</t>
  </si>
  <si>
    <t>2360163372A</t>
  </si>
  <si>
    <t>2360165434A</t>
  </si>
  <si>
    <t>2360160711A</t>
  </si>
  <si>
    <t>2360178192A</t>
  </si>
  <si>
    <t>2360186784A</t>
  </si>
  <si>
    <t>Cliente desiste por whatsapp,no da motivos, rellamar</t>
  </si>
  <si>
    <t>2360207870A</t>
  </si>
  <si>
    <t>2360208978A</t>
  </si>
  <si>
    <t>2355333846A</t>
  </si>
  <si>
    <t>2360234051A</t>
  </si>
  <si>
    <t>2360236535A</t>
  </si>
  <si>
    <t>2360239898A</t>
  </si>
  <si>
    <t>2359527025A</t>
  </si>
  <si>
    <t>2359613286A</t>
  </si>
  <si>
    <t>Ciente contrató otro servicio</t>
  </si>
  <si>
    <t>2360251037A</t>
  </si>
  <si>
    <t>2360260869A</t>
  </si>
  <si>
    <t>Cliente desiste porque no se va a mudar</t>
  </si>
  <si>
    <t>2360259509A</t>
  </si>
  <si>
    <t>2359608714A</t>
  </si>
  <si>
    <t>2360241505A</t>
  </si>
  <si>
    <t>2360276049A</t>
  </si>
  <si>
    <t>2360300703A</t>
  </si>
  <si>
    <t>2360302607A</t>
  </si>
  <si>
    <t>2360301968A</t>
  </si>
  <si>
    <t>2360302910A</t>
  </si>
  <si>
    <t>2360296760A</t>
  </si>
  <si>
    <t>2360345536A</t>
  </si>
  <si>
    <t>Cliente comenta estar sin trabajo, no acepta instalación. Rellamar e indagar situación</t>
  </si>
  <si>
    <t>2360364217A</t>
  </si>
  <si>
    <t>2358334822A</t>
  </si>
  <si>
    <t>2360364491A</t>
  </si>
  <si>
    <t>2360365387A</t>
  </si>
  <si>
    <t>Cliente sin validar en t3</t>
  </si>
  <si>
    <t>2357582676A</t>
  </si>
  <si>
    <t>2356532173A</t>
  </si>
  <si>
    <t>2360214332A</t>
  </si>
  <si>
    <t>Clietne no tiene tv para decodificador.Rellamar, sondear.</t>
  </si>
  <si>
    <t>2360505478A</t>
  </si>
  <si>
    <t>2360286340A</t>
  </si>
  <si>
    <t>10-02-2024 12pm 17pm</t>
  </si>
  <si>
    <t>No se logra contactar al clietne para cita</t>
  </si>
  <si>
    <t>2360557141A</t>
  </si>
  <si>
    <t>2360588280A</t>
  </si>
  <si>
    <t>2360609862A</t>
  </si>
  <si>
    <t>2360601371A</t>
  </si>
  <si>
    <t>Cerreado por domicilio equivacado. Rellamar y validar dirección entre calles, etc</t>
  </si>
  <si>
    <t>1160797667</t>
  </si>
  <si>
    <t>2360997572A</t>
  </si>
  <si>
    <t>Cancela por whatsapp no da motivos</t>
  </si>
  <si>
    <t>2361139519A</t>
  </si>
  <si>
    <t>2361140429A</t>
  </si>
  <si>
    <t xml:space="preserve">Rellamar </t>
  </si>
  <si>
    <t>2361143851A</t>
  </si>
  <si>
    <t>Cancelada, rellama, sondeary validar</t>
  </si>
  <si>
    <t>2361175039A</t>
  </si>
  <si>
    <t>2361289912A</t>
  </si>
  <si>
    <t>2360571784A</t>
  </si>
  <si>
    <t>2361286333A</t>
  </si>
  <si>
    <t>2361300326A</t>
  </si>
  <si>
    <t>2361304430A</t>
  </si>
  <si>
    <t>2361318712A</t>
  </si>
  <si>
    <t xml:space="preserve">Faltó agregar USPALLATA PISO 4 DPTO B Tiene nueva orden 
</t>
  </si>
  <si>
    <t>2361362344A</t>
  </si>
  <si>
    <t>2361375468A</t>
  </si>
  <si>
    <t>2359505297A</t>
  </si>
  <si>
    <t>Cliente solicta otra fecha de cita</t>
  </si>
  <si>
    <t>2361372294A</t>
  </si>
  <si>
    <t>2361389539A</t>
  </si>
  <si>
    <t>2361392918A</t>
  </si>
  <si>
    <t>2361102687A</t>
  </si>
  <si>
    <t>2361411112A</t>
  </si>
  <si>
    <t>2361431991A</t>
  </si>
  <si>
    <t>2361466290A</t>
  </si>
  <si>
    <t>2361456077A</t>
  </si>
  <si>
    <t>2361490118A</t>
  </si>
  <si>
    <t>Reemplazo de poste</t>
  </si>
  <si>
    <t>2361489277A</t>
  </si>
  <si>
    <t>2361504434A</t>
  </si>
  <si>
    <t>2361533416A</t>
  </si>
  <si>
    <t>2361537319A</t>
  </si>
  <si>
    <t>Ya le instalaraon el servicio</t>
  </si>
  <si>
    <t>2361524528</t>
  </si>
  <si>
    <t>2361549991A</t>
  </si>
  <si>
    <t>2361583891A</t>
  </si>
  <si>
    <t>2361585245A</t>
  </si>
  <si>
    <t>2361616627A</t>
  </si>
  <si>
    <t>2361626906A</t>
  </si>
  <si>
    <t>2361628280A</t>
  </si>
  <si>
    <t>2361651403A</t>
  </si>
  <si>
    <t>2361691621A</t>
  </si>
  <si>
    <t>2361486471A</t>
  </si>
  <si>
    <t>2361691334A</t>
  </si>
  <si>
    <t>2361691924A</t>
  </si>
  <si>
    <t>El cliente ya tiene servicio y solo queria decos</t>
  </si>
  <si>
    <t>2360942153A</t>
  </si>
  <si>
    <t>2361771496A</t>
  </si>
  <si>
    <t>2361753088A</t>
  </si>
  <si>
    <t>2360846497A</t>
  </si>
  <si>
    <t>Tiene orden abierta 2363320903A</t>
  </si>
  <si>
    <t>2361028273A</t>
  </si>
  <si>
    <t>2361796189</t>
  </si>
  <si>
    <t>2361708490A</t>
  </si>
  <si>
    <t>2361816388A</t>
  </si>
  <si>
    <t>Cliente desiste porque tiene otro servidor</t>
  </si>
  <si>
    <t>2361780976A</t>
  </si>
  <si>
    <t>2361839467A</t>
  </si>
  <si>
    <t>2361856742A</t>
  </si>
  <si>
    <t>2361870129A</t>
  </si>
  <si>
    <t>2361873350A</t>
  </si>
  <si>
    <t>SIn motivo</t>
  </si>
  <si>
    <t>2361889214A</t>
  </si>
  <si>
    <t>2361893972A</t>
  </si>
  <si>
    <t>2361864028A</t>
  </si>
  <si>
    <t>2361907283A</t>
  </si>
  <si>
    <t>Error en la validación de datos en T3. No trajo entrecalles o coordenadas</t>
  </si>
  <si>
    <t>2361153532A</t>
  </si>
  <si>
    <t>Error al validar dirección en t3 tiene nueva orden cargada</t>
  </si>
  <si>
    <t>2361916846A</t>
  </si>
  <si>
    <t>2345574772A</t>
  </si>
  <si>
    <t>2361915755A</t>
  </si>
  <si>
    <t>2361686284A</t>
  </si>
  <si>
    <t>2361821264A</t>
  </si>
  <si>
    <t>2361920313A</t>
  </si>
  <si>
    <t>2361822783A</t>
  </si>
  <si>
    <t>2361885869A</t>
  </si>
  <si>
    <t>2361928511A</t>
  </si>
  <si>
    <t>No coincide alias, se cargo en alias anonimo. Validar datos,</t>
  </si>
  <si>
    <t>2361891208A</t>
  </si>
  <si>
    <t>Edificio sin centralizar.</t>
  </si>
  <si>
    <t>2361831888</t>
  </si>
  <si>
    <t>Error en carga, tiene oren pendiendte</t>
  </si>
  <si>
    <t>2361936240A</t>
  </si>
  <si>
    <t>2361927673A</t>
  </si>
  <si>
    <t>2361939129A</t>
  </si>
  <si>
    <t>2361670159A</t>
  </si>
  <si>
    <t>2362105916A</t>
  </si>
  <si>
    <t>2362128229A</t>
  </si>
  <si>
    <t>2362167646A</t>
  </si>
  <si>
    <t>2362178085A</t>
  </si>
  <si>
    <t>2362118816A</t>
  </si>
  <si>
    <t>2362139982A</t>
  </si>
  <si>
    <t>No responde whatsapp, tiene nueva orden cargada</t>
  </si>
  <si>
    <t>2362252011A</t>
  </si>
  <si>
    <t>2362210209A</t>
  </si>
  <si>
    <t>1141281640</t>
  </si>
  <si>
    <t>2362376440A</t>
  </si>
  <si>
    <t>2361894050A</t>
  </si>
  <si>
    <t xml:space="preserve">Edificio sin CTO ativa. </t>
  </si>
  <si>
    <t>2362384960A</t>
  </si>
  <si>
    <t>2362467953A</t>
  </si>
  <si>
    <t>2362516416A</t>
  </si>
  <si>
    <t>No responde whatsapp para cita</t>
  </si>
  <si>
    <t>2362465627A</t>
  </si>
  <si>
    <t>2362534251A</t>
  </si>
  <si>
    <t>2362366374A</t>
  </si>
  <si>
    <t>Demoras en la insalación</t>
  </si>
  <si>
    <t>2362552806A</t>
  </si>
  <si>
    <t>2362571519A</t>
  </si>
  <si>
    <t>2362535111A</t>
  </si>
  <si>
    <t xml:space="preserve">Cliente cancela alta sin dar motivos. Es probalble que la orden se reinyecte por sistema ya que tiene orden SOM pendiente. </t>
  </si>
  <si>
    <t>2362545984A</t>
  </si>
  <si>
    <t>2362580172A</t>
  </si>
  <si>
    <t>2362588825</t>
  </si>
  <si>
    <t>Cliente desiste, tiene orden de despacho pendiendte, por el momento no se rellama</t>
  </si>
  <si>
    <t>2362597964A</t>
  </si>
  <si>
    <t>Cliente indica que es un piso y depto. Rellamr y validar</t>
  </si>
  <si>
    <t>2362588012A</t>
  </si>
  <si>
    <t>2362607819a</t>
  </si>
  <si>
    <t>2362598277A</t>
  </si>
  <si>
    <t>2362619714A</t>
  </si>
  <si>
    <t>No se ubica al cliente, tiene servicio instalado con otra orden</t>
  </si>
  <si>
    <t>2362629422A</t>
  </si>
  <si>
    <t>2362540638A</t>
  </si>
  <si>
    <t>2362630309A</t>
  </si>
  <si>
    <t>2362634196A</t>
  </si>
  <si>
    <t>El clliente tiene servicio en el domicilio. Solicitaba envio de decos</t>
  </si>
  <si>
    <t>2362605397A</t>
  </si>
  <si>
    <t>Cliente informa que no es lo solicitado, tiene nueva orden cargada</t>
  </si>
  <si>
    <t>2361510722A</t>
  </si>
  <si>
    <t>2362658940A</t>
  </si>
  <si>
    <t>2362673466A</t>
  </si>
  <si>
    <t>2362594356A</t>
  </si>
  <si>
    <t>2362569855A</t>
  </si>
  <si>
    <t>2362657509A</t>
  </si>
  <si>
    <t>2362688569A</t>
  </si>
  <si>
    <t>2362705288a</t>
  </si>
  <si>
    <t>2362715999A</t>
  </si>
  <si>
    <t>2362726992A</t>
  </si>
  <si>
    <t>No quiere alta nueva. Quiere translado</t>
  </si>
  <si>
    <t>2362728421A</t>
  </si>
  <si>
    <t>2362740223A</t>
  </si>
  <si>
    <t>2362712532A</t>
  </si>
  <si>
    <t>2362756588A</t>
  </si>
  <si>
    <t>2362760343A</t>
  </si>
  <si>
    <t>2362753425A</t>
  </si>
  <si>
    <t>2362795604A</t>
  </si>
  <si>
    <t>2362906087A</t>
  </si>
  <si>
    <t>2362929451A</t>
  </si>
  <si>
    <t>2362954617A</t>
  </si>
  <si>
    <t>2362956162A</t>
  </si>
  <si>
    <t>2362959563A</t>
  </si>
  <si>
    <t>2362981534A</t>
  </si>
  <si>
    <t>2363048386A</t>
  </si>
  <si>
    <t>2363050204A</t>
  </si>
  <si>
    <t>2362956943A</t>
  </si>
  <si>
    <t>2362917850A</t>
  </si>
  <si>
    <t>Cliente desite, no da motivos</t>
  </si>
  <si>
    <t>2363051849A</t>
  </si>
  <si>
    <t>2363018320A</t>
  </si>
  <si>
    <t>07-02-2024 8am 12pm</t>
  </si>
  <si>
    <t xml:space="preserve">Tenia otra orden 2344089607 </t>
  </si>
  <si>
    <t>2363080664A</t>
  </si>
  <si>
    <t>2363025504A</t>
  </si>
  <si>
    <t>2363047991A</t>
  </si>
  <si>
    <t>2363163507A</t>
  </si>
  <si>
    <t>2363178969A</t>
  </si>
  <si>
    <t>2363070864A</t>
  </si>
  <si>
    <t>2363193554A</t>
  </si>
  <si>
    <t>2363196976A</t>
  </si>
  <si>
    <t>No se logra contactar para cita</t>
  </si>
  <si>
    <t>2363235632A</t>
  </si>
  <si>
    <t>2363238859A</t>
  </si>
  <si>
    <t>2363250993A</t>
  </si>
  <si>
    <t>2363261001A</t>
  </si>
  <si>
    <t>2363277827A</t>
  </si>
  <si>
    <t>2363283550A</t>
  </si>
  <si>
    <t>09-02-2024 12pm 17pm</t>
  </si>
  <si>
    <t>1143679531</t>
  </si>
  <si>
    <t>Dirección incorrecta, La correcta es  gabaston 2051, TIene orden nueva cargada</t>
  </si>
  <si>
    <t>2363298743A</t>
  </si>
  <si>
    <t>2363309826A</t>
  </si>
  <si>
    <t>2363312520A</t>
  </si>
  <si>
    <t>2362694645A</t>
  </si>
  <si>
    <t>2363048937A</t>
  </si>
  <si>
    <t>2363341767A</t>
  </si>
  <si>
    <t>2363339286A</t>
  </si>
  <si>
    <t>2363335748A</t>
  </si>
  <si>
    <t>2363346778A</t>
  </si>
  <si>
    <t>2363349231A</t>
  </si>
  <si>
    <t>01-02-2024 12m 17pm</t>
  </si>
  <si>
    <t>2363356541A</t>
  </si>
  <si>
    <t>Se le cargo nueva orden y ya lo tiene instalado</t>
  </si>
  <si>
    <t>2363357929A</t>
  </si>
  <si>
    <t>2363381193A</t>
  </si>
  <si>
    <t>2363236473A</t>
  </si>
  <si>
    <t>2363383955A</t>
  </si>
  <si>
    <t>Se cancela,local comercial</t>
  </si>
  <si>
    <t>2363400050A</t>
  </si>
  <si>
    <t>2363390974A</t>
  </si>
  <si>
    <t>2363367421</t>
  </si>
  <si>
    <t>2363406801A</t>
  </si>
  <si>
    <t>2363414897A</t>
  </si>
  <si>
    <t>2363414947A</t>
  </si>
  <si>
    <t>2363426996A</t>
  </si>
  <si>
    <t>2363425327A</t>
  </si>
  <si>
    <t>2363426553A</t>
  </si>
  <si>
    <t>2363432816A</t>
  </si>
  <si>
    <t>Cliente sin validar en t3, libreta civica. Llamar, validar datos o buscar otro titular</t>
  </si>
  <si>
    <t>2363431703A</t>
  </si>
  <si>
    <t>14-02-2024 12pm 17pm</t>
  </si>
  <si>
    <t>2362806955A</t>
  </si>
  <si>
    <t>2363427965A</t>
  </si>
  <si>
    <t>2363456382A</t>
  </si>
  <si>
    <t>Cliente desiste, no da motivos</t>
  </si>
  <si>
    <t>2363469733A</t>
  </si>
  <si>
    <t>2363474351A</t>
  </si>
  <si>
    <t>Tenia orden som correspondiente a la orden 2359988225
activo</t>
  </si>
  <si>
    <t>2363454703A</t>
  </si>
  <si>
    <t>2363475711A</t>
  </si>
  <si>
    <t>2363478027A</t>
  </si>
  <si>
    <t>2363527993A</t>
  </si>
  <si>
    <t>2363640241A</t>
  </si>
  <si>
    <t>2363639946A</t>
  </si>
  <si>
    <t>2363670108A</t>
  </si>
  <si>
    <t>2363688412A</t>
  </si>
  <si>
    <t>2363698627A</t>
  </si>
  <si>
    <t>2363730229A</t>
  </si>
  <si>
    <t>2363731268A</t>
  </si>
  <si>
    <t>2363741541</t>
  </si>
  <si>
    <t>2363753739A</t>
  </si>
  <si>
    <t>2360107544A</t>
  </si>
  <si>
    <t>2363774511A</t>
  </si>
  <si>
    <t>2363782014A</t>
  </si>
  <si>
    <t>2363796222A</t>
  </si>
  <si>
    <t>2363792877A</t>
  </si>
  <si>
    <t>2363786499A</t>
  </si>
  <si>
    <t>2363833119A</t>
  </si>
  <si>
    <t>2363802981A</t>
  </si>
  <si>
    <t>2363797092A</t>
  </si>
  <si>
    <t>2363865187A</t>
  </si>
  <si>
    <t>2363877136A</t>
  </si>
  <si>
    <t>2363866146A</t>
  </si>
  <si>
    <t>No se ubica al clietne. Tiene orden pendiente actualmente</t>
  </si>
  <si>
    <t>2363880386A</t>
  </si>
  <si>
    <t>Cancela a traves de whatsapp, no  da motivos</t>
  </si>
  <si>
    <t>2363892145A</t>
  </si>
  <si>
    <t>3327564832</t>
  </si>
  <si>
    <t>15-02-2024 8am 12pm</t>
  </si>
  <si>
    <t>2363926051A</t>
  </si>
  <si>
    <t>06-02-2024 6am 12pm</t>
  </si>
  <si>
    <t>2363929355A</t>
  </si>
  <si>
    <t xml:space="preserve">Tenia orden de diciembre 2338912820
</t>
  </si>
  <si>
    <t>2363939805A</t>
  </si>
  <si>
    <t>2363345203A</t>
  </si>
  <si>
    <t>Cancela por whtatsapp no da motivos</t>
  </si>
  <si>
    <t>2363962791a</t>
  </si>
  <si>
    <t>Cliente ausente, tiene orden cargada actualemente</t>
  </si>
  <si>
    <t>2363969396A</t>
  </si>
  <si>
    <t>Cliente sin validar en T3. Validr datos</t>
  </si>
  <si>
    <t>2363978878A</t>
  </si>
  <si>
    <t>1136860020</t>
  </si>
  <si>
    <t>2363918017A</t>
  </si>
  <si>
    <t>08-02-2024 12pm 17pm</t>
  </si>
  <si>
    <t>2363981231A</t>
  </si>
  <si>
    <t>2363976224A</t>
  </si>
  <si>
    <t>2364010074A</t>
  </si>
  <si>
    <t>écnico informa falta de red cto a mas de 300 mts, alternativas posibles (284.8) y (284.7) saturadas</t>
  </si>
  <si>
    <t>2364020679A</t>
  </si>
  <si>
    <t xml:space="preserve">No se ubica a cliente. </t>
  </si>
  <si>
    <t>2364019531A</t>
  </si>
  <si>
    <t>2364018247a</t>
  </si>
  <si>
    <t>04-02-2024 8am 12pm</t>
  </si>
  <si>
    <t>No lo ubican al cliente</t>
  </si>
  <si>
    <t>2354411784A</t>
  </si>
  <si>
    <t>No se siguio con la orden. Tiene orden nueva cargada</t>
  </si>
  <si>
    <t>2354611713A</t>
  </si>
  <si>
    <t>Cliente sin validar en T3. Validar Dartos</t>
  </si>
  <si>
    <t>2364034262A</t>
  </si>
  <si>
    <t>2364033984A</t>
  </si>
  <si>
    <t>2364055900A</t>
  </si>
  <si>
    <t>2364062065A</t>
  </si>
  <si>
    <t>2364074294A</t>
  </si>
  <si>
    <t>Datos no validados. Los datos fueron corregidos y tiene orden nueva cargada</t>
  </si>
  <si>
    <t>2364150434A</t>
  </si>
  <si>
    <t>2364163930A</t>
  </si>
  <si>
    <t>No se validaron datos de forma correcta. El cliente ya cuenta con el servicio</t>
  </si>
  <si>
    <t>2364413047</t>
  </si>
  <si>
    <t>2364427580</t>
  </si>
  <si>
    <t>2364467892A</t>
  </si>
  <si>
    <t>2364508915A</t>
  </si>
  <si>
    <t xml:space="preserve">Queria con TV. </t>
  </si>
  <si>
    <t>2364520731A</t>
  </si>
  <si>
    <t>2364538493A</t>
  </si>
  <si>
    <t>2364574508A</t>
  </si>
  <si>
    <t>2364565914A</t>
  </si>
  <si>
    <t>2364577877A</t>
  </si>
  <si>
    <t>2364589333A</t>
  </si>
  <si>
    <t>Cliente vive en otra altura y domicilio. Domicilio correcto Yapeyu 1860</t>
  </si>
  <si>
    <t>2364527860A</t>
  </si>
  <si>
    <t>Cancela por whatsapp, tiene orde som activa.</t>
  </si>
  <si>
    <t>2364604929A</t>
  </si>
  <si>
    <t>2364607520A</t>
  </si>
  <si>
    <t>31-01-2024 12am 17pm</t>
  </si>
  <si>
    <t>2364630591A</t>
  </si>
  <si>
    <t>2364587550A</t>
  </si>
  <si>
    <t>2364685832A</t>
  </si>
  <si>
    <t>Clietne corta la llamada no brinda, informa que solicitó el servicio de cambio de tecnología</t>
  </si>
  <si>
    <t>2364708394A</t>
  </si>
  <si>
    <t>2364712685A</t>
  </si>
  <si>
    <t>2364710582A</t>
  </si>
  <si>
    <t>28-01-2024 12pm 17pm</t>
  </si>
  <si>
    <t>2364658406A</t>
  </si>
  <si>
    <t>2364768359A</t>
  </si>
  <si>
    <t>2364487329A</t>
  </si>
  <si>
    <t>Cliente cancela a traves whatsapp, no da motivos</t>
  </si>
  <si>
    <t>2364858709A</t>
  </si>
  <si>
    <t>2364890100A</t>
  </si>
  <si>
    <t>2364909999A</t>
  </si>
  <si>
    <t>2364822406A</t>
  </si>
  <si>
    <t>2364927274A</t>
  </si>
  <si>
    <t>2364039490A</t>
  </si>
  <si>
    <t>2364048114A</t>
  </si>
  <si>
    <t>2365003058A</t>
  </si>
  <si>
    <t>2365000385A</t>
  </si>
  <si>
    <t>2365020210A</t>
  </si>
  <si>
    <t>2364961879A</t>
  </si>
  <si>
    <t>2365020681A</t>
  </si>
  <si>
    <t>2364703709A</t>
  </si>
  <si>
    <t>Domicilio correcto segun clietne charcas 1384</t>
  </si>
  <si>
    <t>2365062260A</t>
  </si>
  <si>
    <t>2364785147A</t>
  </si>
  <si>
    <t>DIrección correctar CLLE: CERVANTES SAAVEDRA NRO: 02132. Serivcio ya instalado</t>
  </si>
  <si>
    <t>2365074153</t>
  </si>
  <si>
    <t>Probelmas tecnicos en CTO</t>
  </si>
  <si>
    <t>2365095629A</t>
  </si>
  <si>
    <t>2365100277A</t>
  </si>
  <si>
    <t>2365031111A</t>
  </si>
  <si>
    <t>Obstrucción de aroboledas</t>
  </si>
  <si>
    <t>2365116540A</t>
  </si>
  <si>
    <t>20-02-2024 8am 12pm</t>
  </si>
  <si>
    <t>2365145520A</t>
  </si>
  <si>
    <t>2365161549A</t>
  </si>
  <si>
    <t>Cliente cancelo, no dio motivos</t>
  </si>
  <si>
    <t>2365171425A</t>
  </si>
  <si>
    <t xml:space="preserve">Cliente cancela, entre calles incorrectas, Tiene nueva orden 2366759995
</t>
  </si>
  <si>
    <t>2364994580</t>
  </si>
  <si>
    <t>2365178661A</t>
  </si>
  <si>
    <t>2365235990A</t>
  </si>
  <si>
    <t>No logran uicar al clietne, Se cargo nueva orden</t>
  </si>
  <si>
    <t>2365258072A</t>
  </si>
  <si>
    <t>19-02-2024 8am 12pm</t>
  </si>
  <si>
    <t>La madre del titular(persona muy mayor) no permite el ingreso del tecnico. Tiene nueva orden 2380965121A</t>
  </si>
  <si>
    <t>2365276615A</t>
  </si>
  <si>
    <t>17-02-2024 8am 12pm</t>
  </si>
  <si>
    <t>2365316056A</t>
  </si>
  <si>
    <t>Quiere servicio con decos.</t>
  </si>
  <si>
    <t>2365337358A</t>
  </si>
  <si>
    <t>Cancelado a traves de whatsapp. Se le dio de alta con otra orden</t>
  </si>
  <si>
    <t>2365349889A</t>
  </si>
  <si>
    <t>Cliente desiste. Cancelo intslaciacón.</t>
  </si>
  <si>
    <t>2365487278A</t>
  </si>
  <si>
    <t>2365543158A</t>
  </si>
  <si>
    <t>2365546680A</t>
  </si>
  <si>
    <t>2365557968A</t>
  </si>
  <si>
    <t>2365590279A</t>
  </si>
  <si>
    <t>No se logra contactar cita con el cliente</t>
  </si>
  <si>
    <t>2365587183A</t>
  </si>
  <si>
    <t>2365598959A</t>
  </si>
  <si>
    <t>2365556460A</t>
  </si>
  <si>
    <t>Falta poste</t>
  </si>
  <si>
    <t>2365533603A</t>
  </si>
  <si>
    <t>2365708586A</t>
  </si>
  <si>
    <t>2365777979A</t>
  </si>
  <si>
    <t>2366186421A</t>
  </si>
  <si>
    <t>2366191178A</t>
  </si>
  <si>
    <t>2366201084A</t>
  </si>
  <si>
    <t>21-02-2024 8am 12pm</t>
  </si>
  <si>
    <t>2366213549A</t>
  </si>
  <si>
    <t>2366323855A</t>
  </si>
  <si>
    <t>2366328552A</t>
  </si>
  <si>
    <t>2366343636A</t>
  </si>
  <si>
    <t>Cliente cancela a traves de whatsapp. No da motivos</t>
  </si>
  <si>
    <t>2366349725A</t>
  </si>
  <si>
    <t>2366347530A</t>
  </si>
  <si>
    <t>2366326175A</t>
  </si>
  <si>
    <t>2366358954A</t>
  </si>
  <si>
    <t>2363784979</t>
  </si>
  <si>
    <t>2366362570A</t>
  </si>
  <si>
    <t>Cliente ausetne, esta de vacaciones</t>
  </si>
  <si>
    <t>2366316913A</t>
  </si>
  <si>
    <t>2366350096A</t>
  </si>
  <si>
    <t>2366373678A</t>
  </si>
  <si>
    <t>2366395414A</t>
  </si>
  <si>
    <t>Rellamar. Validar soring y deudas.</t>
  </si>
  <si>
    <t>2366366448A</t>
  </si>
  <si>
    <t>14-02-2024 8am 12pm</t>
  </si>
  <si>
    <t>Cambio de oferta, se le hiso nueva oren 2366545018
A</t>
  </si>
  <si>
    <t>2366407243A</t>
  </si>
  <si>
    <t>2366413423A</t>
  </si>
  <si>
    <t>Desiste por motivos economicos</t>
  </si>
  <si>
    <t>2366417795A</t>
  </si>
  <si>
    <t>2366410123</t>
  </si>
  <si>
    <t>2366435798A</t>
  </si>
  <si>
    <t>Ausente al momento de la cita</t>
  </si>
  <si>
    <t>2366424965A</t>
  </si>
  <si>
    <t>2366454146A</t>
  </si>
  <si>
    <t>Tenia orden 2359957095A</t>
  </si>
  <si>
    <t>2365172120A</t>
  </si>
  <si>
    <t>22-02-2024 8am 12pm</t>
  </si>
  <si>
    <t>2366471359A</t>
  </si>
  <si>
    <t>2366481151A</t>
  </si>
  <si>
    <t>2366493420A</t>
  </si>
  <si>
    <t>2366473531</t>
  </si>
  <si>
    <t>2366498366A</t>
  </si>
  <si>
    <t>2366520200A</t>
  </si>
  <si>
    <t>2366488697</t>
  </si>
  <si>
    <t>Falto agregar departamento</t>
  </si>
  <si>
    <t>2366533534A</t>
  </si>
  <si>
    <t>2366568528A</t>
  </si>
  <si>
    <t>Es un piso 11, corroboar si el edificio esta centralizado. De ser asi llamar</t>
  </si>
  <si>
    <t>2366572643A</t>
  </si>
  <si>
    <t>2366551434A</t>
  </si>
  <si>
    <t>No es uibica al clietne. Tiene nueva orden cargada</t>
  </si>
  <si>
    <t>2366571776A</t>
  </si>
  <si>
    <t>2366599020A</t>
  </si>
  <si>
    <t>2368106043A</t>
  </si>
  <si>
    <t>2368690360A</t>
  </si>
  <si>
    <t>2368712640A</t>
  </si>
  <si>
    <t>15-02-2024 12pm 17pm</t>
  </si>
  <si>
    <t>2368726496A</t>
  </si>
  <si>
    <t>Cliente desiste porque se va de viaje, El despacho tiene orden interna pendiente</t>
  </si>
  <si>
    <t>2366406901A</t>
  </si>
  <si>
    <t>Cliente desiste ya que quiere migración tecnologica de la linea 2226421526</t>
  </si>
  <si>
    <t>2368761797A</t>
  </si>
  <si>
    <t>2368773477A</t>
  </si>
  <si>
    <t>2368808364A</t>
  </si>
  <si>
    <t>13-02-2024 8am 12pm</t>
  </si>
  <si>
    <t>2368817232A</t>
  </si>
  <si>
    <t>2368832634A</t>
  </si>
  <si>
    <t>Cliente desiste porque pidio 500 mg y tv</t>
  </si>
  <si>
    <t>2368845280A</t>
  </si>
  <si>
    <t>16-02-2024 8am 12pm</t>
  </si>
  <si>
    <t>2368813100A</t>
  </si>
  <si>
    <t>2366514140A</t>
  </si>
  <si>
    <t>2366605717A</t>
  </si>
  <si>
    <t>21-02-2024 12pm 17pm</t>
  </si>
  <si>
    <t>2368221810A</t>
  </si>
  <si>
    <t>2368121835A</t>
  </si>
  <si>
    <t>2368894936A</t>
  </si>
  <si>
    <t>2368895826A</t>
  </si>
  <si>
    <t>23-02-2024 8am 12pm</t>
  </si>
  <si>
    <t>2368953331A</t>
  </si>
  <si>
    <t>2368948801A</t>
  </si>
  <si>
    <t>2368094056A</t>
  </si>
  <si>
    <t>2368856434A</t>
  </si>
  <si>
    <t>2368991486A</t>
  </si>
  <si>
    <t>09-02-2024 12m 17pm</t>
  </si>
  <si>
    <t>Cliente solicita reagentadar cita, se re rellama pero no responde</t>
  </si>
  <si>
    <t>2368727953A</t>
  </si>
  <si>
    <t>08-02-2024 12m 17pm</t>
  </si>
  <si>
    <t xml:space="preserve">Tiene nueva orden 2374714622
</t>
  </si>
  <si>
    <t>2368812389A</t>
  </si>
  <si>
    <t>2369006035A</t>
  </si>
  <si>
    <t>2369068684A</t>
  </si>
  <si>
    <t>2369089813A</t>
  </si>
  <si>
    <t>2369095687A</t>
  </si>
  <si>
    <t>Cliente cancela por whatsapp Domicilio equivocado</t>
  </si>
  <si>
    <t>2368417001A</t>
  </si>
  <si>
    <t>2369094187A</t>
  </si>
  <si>
    <t>2368964496A</t>
  </si>
  <si>
    <t>2369140849A</t>
  </si>
  <si>
    <t>12-02-2024 8am 12pm</t>
  </si>
  <si>
    <t>2368862091A</t>
  </si>
  <si>
    <t>2369160331A</t>
  </si>
  <si>
    <t>2369168444A</t>
  </si>
  <si>
    <t>2369199561A</t>
  </si>
  <si>
    <t>2369173979A</t>
  </si>
  <si>
    <t>2369146596A</t>
  </si>
  <si>
    <t>2369219977A</t>
  </si>
  <si>
    <t>2369225400A</t>
  </si>
  <si>
    <t>2369238233A</t>
  </si>
  <si>
    <t>2369141739A</t>
  </si>
  <si>
    <t>2994465660</t>
  </si>
  <si>
    <t>2369217103A</t>
  </si>
  <si>
    <t>2369277999A</t>
  </si>
  <si>
    <t>2369286739A</t>
  </si>
  <si>
    <t>2369322846A</t>
  </si>
  <si>
    <t>16-02-2024 12pm 17pm</t>
  </si>
  <si>
    <t>2369338677A</t>
  </si>
  <si>
    <t>2369355189A</t>
  </si>
  <si>
    <t>Cliete no queria un servicio nuevo, solicitba que le arreglen el suyo</t>
  </si>
  <si>
    <t>2369355180A</t>
  </si>
  <si>
    <t>19-02-2024 12pm 17pm</t>
  </si>
  <si>
    <t>2369391648A</t>
  </si>
  <si>
    <t>17-02-2024 12pm 17pm</t>
  </si>
  <si>
    <t>2369050863A</t>
  </si>
  <si>
    <t>2369844925A</t>
  </si>
  <si>
    <t>2369859866A</t>
  </si>
  <si>
    <t>26-02-2024 8am 12pm</t>
  </si>
  <si>
    <t>2369867167A</t>
  </si>
  <si>
    <t>2369881447A</t>
  </si>
  <si>
    <t>2369904628A</t>
  </si>
  <si>
    <t>2369927541A</t>
  </si>
  <si>
    <t>No se ubica al clietne, tene orden cancelada por falta de poste de apyo</t>
  </si>
  <si>
    <t>2369989227A</t>
  </si>
  <si>
    <t>2370030511A</t>
  </si>
  <si>
    <t>Pidio con televesión. Tiene nueva orden cargada con tv</t>
  </si>
  <si>
    <t>2370033415A</t>
  </si>
  <si>
    <t>Cancela por dermora en cita</t>
  </si>
  <si>
    <t>2370036647A</t>
  </si>
  <si>
    <t>2370034989A</t>
  </si>
  <si>
    <t>2369948600A</t>
  </si>
  <si>
    <t>No se ubica al clitente tiene otra orden cargada pendiente</t>
  </si>
  <si>
    <t>2370059657A</t>
  </si>
  <si>
    <t>2370136333A</t>
  </si>
  <si>
    <t>2370178297A</t>
  </si>
  <si>
    <t>2370187540A</t>
  </si>
  <si>
    <t>2370208630A</t>
  </si>
  <si>
    <t>2370225219A</t>
  </si>
  <si>
    <t>2370219523A</t>
  </si>
  <si>
    <t>2370224328A</t>
  </si>
  <si>
    <t>2369328466A</t>
  </si>
  <si>
    <t>2370281013A</t>
  </si>
  <si>
    <t>2370264153A</t>
  </si>
  <si>
    <t>2369313716A</t>
  </si>
  <si>
    <t>2370324180A</t>
  </si>
  <si>
    <t>Incovenitentes ocn parte de tv en el momento de instalaciión. Luego el clitente no respondio mas whatsapp para cita</t>
  </si>
  <si>
    <t>2370346590A</t>
  </si>
  <si>
    <t>2370355169A</t>
  </si>
  <si>
    <t>2370373652A</t>
  </si>
  <si>
    <t>2370384303A</t>
  </si>
  <si>
    <t>2370384689A</t>
  </si>
  <si>
    <t>2370302688A</t>
  </si>
  <si>
    <t>2370429937A</t>
  </si>
  <si>
    <t>2370421013A</t>
  </si>
  <si>
    <t>27-02-2024 12pm 17pm</t>
  </si>
  <si>
    <t>2370439129A</t>
  </si>
  <si>
    <t>2370500164A</t>
  </si>
  <si>
    <t>28-02-2024 12pm 17pm</t>
  </si>
  <si>
    <t>2370502589A</t>
  </si>
  <si>
    <t>CLiente dice que ya no vivirá en el domicilio. Rellamar y corroborar nueva dirección</t>
  </si>
  <si>
    <t>2370279723A</t>
  </si>
  <si>
    <t>2370540712A</t>
  </si>
  <si>
    <t>2370538066A</t>
  </si>
  <si>
    <t>2370540183A</t>
  </si>
  <si>
    <t>2370541076A</t>
  </si>
  <si>
    <t>2370549482A</t>
  </si>
  <si>
    <t>2370541012A</t>
  </si>
  <si>
    <t>2370459257A</t>
  </si>
  <si>
    <t>2370639118A</t>
  </si>
  <si>
    <t>2370648059A</t>
  </si>
  <si>
    <t>2370475777A</t>
  </si>
  <si>
    <t>2370631988A</t>
  </si>
  <si>
    <t>2370670708A</t>
  </si>
  <si>
    <t>2370194280A</t>
  </si>
  <si>
    <t>2369351577A</t>
  </si>
  <si>
    <t>No se validó correctametne entre calles y coordeandas</t>
  </si>
  <si>
    <t>2370986852A</t>
  </si>
  <si>
    <t>Cancela, queira el servicio sin tv.Tiene orde nueva</t>
  </si>
  <si>
    <t>2371033906A</t>
  </si>
  <si>
    <t>2371039750A</t>
  </si>
  <si>
    <t>2371067558A</t>
  </si>
  <si>
    <t>2371085382A</t>
  </si>
  <si>
    <t>2371115177A</t>
  </si>
  <si>
    <t>2371161962A</t>
  </si>
  <si>
    <t>2371213882A</t>
  </si>
  <si>
    <t>2371233732A</t>
  </si>
  <si>
    <t>cancela ya que la persona que iba utilizar falleció</t>
  </si>
  <si>
    <t>2370726289A</t>
  </si>
  <si>
    <t>24-02-2024 12pm 17pm</t>
  </si>
  <si>
    <t>2371518318A</t>
  </si>
  <si>
    <t>Cancela por whataspp, no da motivos</t>
  </si>
  <si>
    <t>2371756786A</t>
  </si>
  <si>
    <t>2371767300A</t>
  </si>
  <si>
    <t>2371794991A</t>
  </si>
  <si>
    <t>2371793795A</t>
  </si>
  <si>
    <t>2371824611A</t>
  </si>
  <si>
    <t>2372024142A</t>
  </si>
  <si>
    <t>22-02-2024 12pm 17pm</t>
  </si>
  <si>
    <t>2372024657A</t>
  </si>
  <si>
    <t>2371753160A</t>
  </si>
  <si>
    <t>13-02-2024 12pm 17pm</t>
  </si>
  <si>
    <t>No se ubica a clietne</t>
  </si>
  <si>
    <t>2372045250A</t>
  </si>
  <si>
    <t>2372041577A</t>
  </si>
  <si>
    <t>2372065376A</t>
  </si>
  <si>
    <t>Cliente notifica que no quiere el servicio</t>
  </si>
  <si>
    <t>2372063799A</t>
  </si>
  <si>
    <t>Cliente cancela porque todavía no le entregaron la casa. Se puede llamar y chquear si se mudó</t>
  </si>
  <si>
    <t>2372077507A</t>
  </si>
  <si>
    <t>2372089275A</t>
  </si>
  <si>
    <t>29-02-2024 12pm 17pm</t>
  </si>
  <si>
    <t>2372067214A</t>
  </si>
  <si>
    <t>2372103695A</t>
  </si>
  <si>
    <t>Domicilio correcto es = martinto 1772. Tiene onrden pendiente</t>
  </si>
  <si>
    <t>2372111427A</t>
  </si>
  <si>
    <t>2372105607A</t>
  </si>
  <si>
    <t>2372115050A</t>
  </si>
  <si>
    <t>2372110920A</t>
  </si>
  <si>
    <t>29-02-2024 8am 12pm</t>
  </si>
  <si>
    <t>2372117283A</t>
  </si>
  <si>
    <t>2372123704A</t>
  </si>
  <si>
    <t>2372124464A</t>
  </si>
  <si>
    <t>2372129035A</t>
  </si>
  <si>
    <t>2372123810A</t>
  </si>
  <si>
    <t>28-02-2024 8am 12pm</t>
  </si>
  <si>
    <t>2372137214A</t>
  </si>
  <si>
    <t>Cliente desiste por problemas económicos</t>
  </si>
  <si>
    <t>2372149194A</t>
  </si>
  <si>
    <t>2372065770A</t>
  </si>
  <si>
    <t>2372159762A</t>
  </si>
  <si>
    <t>2372148975A</t>
  </si>
  <si>
    <t>2372172921A</t>
  </si>
  <si>
    <t>2372178927A</t>
  </si>
  <si>
    <t>2372179301A</t>
  </si>
  <si>
    <t>2372192199A</t>
  </si>
  <si>
    <t>2372206839A</t>
  </si>
  <si>
    <t>2372193564A</t>
  </si>
  <si>
    <t>Quire migración, quiere mantener el numero</t>
  </si>
  <si>
    <t>2372234489A</t>
  </si>
  <si>
    <t>2372224866A</t>
  </si>
  <si>
    <t>2372219115A</t>
  </si>
  <si>
    <t>2372241285A</t>
  </si>
  <si>
    <t>2372238945A</t>
  </si>
  <si>
    <t>2372230528</t>
  </si>
  <si>
    <t>2372261329A</t>
  </si>
  <si>
    <t>2372183390A</t>
  </si>
  <si>
    <t>2372249407A</t>
  </si>
  <si>
    <t>2372270941A</t>
  </si>
  <si>
    <t>2372270751A</t>
  </si>
  <si>
    <t>No coincide alias</t>
  </si>
  <si>
    <t>2372285634A</t>
  </si>
  <si>
    <t>2372271020A</t>
  </si>
  <si>
    <t>2372099472A</t>
  </si>
  <si>
    <t>Canecla por whatsapp, se instaló con otra orden</t>
  </si>
  <si>
    <t>2372009359A</t>
  </si>
  <si>
    <t>Cancela , se va de vacaciones</t>
  </si>
  <si>
    <t>2372308269A</t>
  </si>
  <si>
    <t>2372318287A</t>
  </si>
  <si>
    <t>2372291309A</t>
  </si>
  <si>
    <t>2372318976A</t>
  </si>
  <si>
    <t>2372323954A</t>
  </si>
  <si>
    <t>24-02-2024 8am 12pm</t>
  </si>
  <si>
    <t>2372330604A</t>
  </si>
  <si>
    <t>2372335411A</t>
  </si>
  <si>
    <t>Domicilio no validado correctamente en t3</t>
  </si>
  <si>
    <t>2372195747A</t>
  </si>
  <si>
    <t>2372349378A</t>
  </si>
  <si>
    <t>2372092661A</t>
  </si>
  <si>
    <t>26-02-2024 12pm 17pm</t>
  </si>
  <si>
    <t>2372348711A</t>
  </si>
  <si>
    <t>2372367993A</t>
  </si>
  <si>
    <t>2372377805A</t>
  </si>
  <si>
    <t>Vecinos no permiten realizar el cableado</t>
  </si>
  <si>
    <t>2372381822A</t>
  </si>
  <si>
    <t>2372390683A</t>
  </si>
  <si>
    <t>No se uica al cliente para cita</t>
  </si>
  <si>
    <t>2372389161A</t>
  </si>
  <si>
    <t>Falta poste de apoyo y estan sin grua</t>
  </si>
  <si>
    <t>2372428823A</t>
  </si>
  <si>
    <t>372418110A</t>
  </si>
  <si>
    <t>2372453599A</t>
  </si>
  <si>
    <t>2372441302A</t>
  </si>
  <si>
    <t>2372453692A</t>
  </si>
  <si>
    <t>Cliente indica que no se mudará</t>
  </si>
  <si>
    <t>2372511081A</t>
  </si>
  <si>
    <t>2372516545A</t>
  </si>
  <si>
    <t>2372521786A</t>
  </si>
  <si>
    <t>2372530116A</t>
  </si>
  <si>
    <t>Tniea Orden 2375289884a</t>
  </si>
  <si>
    <t>2372510185A</t>
  </si>
  <si>
    <t>2372565528A</t>
  </si>
  <si>
    <t>2372565227A</t>
  </si>
  <si>
    <t>2372590197A</t>
  </si>
  <si>
    <t>Cliente en barrio privado no tiene cañería subterránea. Tiene que hablar con los vecinos para saber si puede pasar el drop aéreo.</t>
  </si>
  <si>
    <t>2372602356A</t>
  </si>
  <si>
    <t>2372555495A</t>
  </si>
  <si>
    <t>2372354247A</t>
  </si>
  <si>
    <t>2372620653A</t>
  </si>
  <si>
    <t>Cliente no validado en t3</t>
  </si>
  <si>
    <t>2372631984A</t>
  </si>
  <si>
    <t>2372605776A</t>
  </si>
  <si>
    <t>2372643953A</t>
  </si>
  <si>
    <t>2372636207A</t>
  </si>
  <si>
    <t>2372657356A</t>
  </si>
  <si>
    <t>2372657564A</t>
  </si>
  <si>
    <t>2372497374A</t>
  </si>
  <si>
    <t>2372545668A</t>
  </si>
  <si>
    <t>2372382133A</t>
  </si>
  <si>
    <t>Inconvenientes en el momento de instalación. Tiene orden de despacho pendiente</t>
  </si>
  <si>
    <t>2372663507</t>
  </si>
  <si>
    <t>01-03-2024 8am 12pm</t>
  </si>
  <si>
    <t>2372752908A</t>
  </si>
  <si>
    <t>2372177733A</t>
  </si>
  <si>
    <t>15-03-2024 8am 12pm</t>
  </si>
  <si>
    <t>2373083673A</t>
  </si>
  <si>
    <t>10-03-2024 8am 12pm</t>
  </si>
  <si>
    <t>2373081794A</t>
  </si>
  <si>
    <t>09-03-2024 8am 12pm</t>
  </si>
  <si>
    <t>2372391628A</t>
  </si>
  <si>
    <t>Domicilio incorrecto</t>
  </si>
  <si>
    <t>2373110354A</t>
  </si>
  <si>
    <t>Cliente informa que vive en otra dirección</t>
  </si>
  <si>
    <t>2373158582</t>
  </si>
  <si>
    <t>2372391677A</t>
  </si>
  <si>
    <t>2373086404A</t>
  </si>
  <si>
    <t>13-03-2024 8am 12pm</t>
  </si>
  <si>
    <t>No se uibica al cllietne</t>
  </si>
  <si>
    <t>2373155640A</t>
  </si>
  <si>
    <t>2373190156A</t>
  </si>
  <si>
    <t>2373161997A</t>
  </si>
  <si>
    <t>21-03-2024 8am 12pm</t>
  </si>
  <si>
    <t>2373185607A</t>
  </si>
  <si>
    <t>16-03-2024 8am 12pm</t>
  </si>
  <si>
    <t>2373278595A</t>
  </si>
  <si>
    <t>2372249921A</t>
  </si>
  <si>
    <t>2373305785A</t>
  </si>
  <si>
    <t>2373314390A</t>
  </si>
  <si>
    <t>2373266108A</t>
  </si>
  <si>
    <t>2370129702A</t>
  </si>
  <si>
    <t>2373343957A</t>
  </si>
  <si>
    <t>2372344193A</t>
  </si>
  <si>
    <t>2373118060A</t>
  </si>
  <si>
    <t>2373350467A</t>
  </si>
  <si>
    <t>2373364561A</t>
  </si>
  <si>
    <t>12-02-2024 12pm 17pm</t>
  </si>
  <si>
    <t>2373390725A</t>
  </si>
  <si>
    <t>2371142433A</t>
  </si>
  <si>
    <t>2373233016A</t>
  </si>
  <si>
    <t xml:space="preserve">Ya no vivira en esa dirección, no brinda mas inforamción. </t>
  </si>
  <si>
    <t>2373509255A</t>
  </si>
  <si>
    <t>Pidió baja por telefono, no da motivos</t>
  </si>
  <si>
    <t>2373489909A</t>
  </si>
  <si>
    <t>2373412647A</t>
  </si>
  <si>
    <t>Descono al nombre que se dio de alta el servicio. Llamar al num de referencia y corroborar</t>
  </si>
  <si>
    <t>2373573029A</t>
  </si>
  <si>
    <t>2373582798A</t>
  </si>
  <si>
    <t>2373215220A</t>
  </si>
  <si>
    <t>2373602581A</t>
  </si>
  <si>
    <t>2373609671A</t>
  </si>
  <si>
    <t>2373620891A</t>
  </si>
  <si>
    <t>Clietne cancela por whatsapp</t>
  </si>
  <si>
    <t>2373507638A</t>
  </si>
  <si>
    <t>2373615181A</t>
  </si>
  <si>
    <t>2373656661A</t>
  </si>
  <si>
    <t>2373648660A</t>
  </si>
  <si>
    <t>No se ubica al clitente</t>
  </si>
  <si>
    <t>2372268737A</t>
  </si>
  <si>
    <t>2373662596A</t>
  </si>
  <si>
    <t>2372298397A</t>
  </si>
  <si>
    <t>2373715672A</t>
  </si>
  <si>
    <t>2373726075A</t>
  </si>
  <si>
    <t>Se cancelo cita por factor climatico, no quiso reagendar otra cita el cliente</t>
  </si>
  <si>
    <t>2373733203A</t>
  </si>
  <si>
    <t>2373739514A</t>
  </si>
  <si>
    <t>2373793848A</t>
  </si>
  <si>
    <t>2373798289A</t>
  </si>
  <si>
    <t>2373798290A</t>
  </si>
  <si>
    <t>2373752114A</t>
  </si>
  <si>
    <t>2373752777A</t>
  </si>
  <si>
    <t>2373832520A</t>
  </si>
  <si>
    <t>2373867220A</t>
  </si>
  <si>
    <t>2373825424A</t>
  </si>
  <si>
    <t>2373716225A</t>
  </si>
  <si>
    <t>2374168832A</t>
  </si>
  <si>
    <t>2374192337</t>
  </si>
  <si>
    <t>2374216027A</t>
  </si>
  <si>
    <t>2374240407A</t>
  </si>
  <si>
    <t xml:space="preserve">Se carco 2 decos y queria con 3, tiene nueva orden 2382337178
</t>
  </si>
  <si>
    <t>2374235731A</t>
  </si>
  <si>
    <t xml:space="preserve">Problemas tecnicos con la instalación de tv, tiene nueva orden cargada 2382571624
</t>
  </si>
  <si>
    <t>2374256232A</t>
  </si>
  <si>
    <t>2374288473A</t>
  </si>
  <si>
    <t>2374295014A</t>
  </si>
  <si>
    <t>2374279336A</t>
  </si>
  <si>
    <t>2374339610A</t>
  </si>
  <si>
    <t>2374353011A</t>
  </si>
  <si>
    <t>No se ubica al clietene para cita</t>
  </si>
  <si>
    <t>2374351527A</t>
  </si>
  <si>
    <t>2374392988A</t>
  </si>
  <si>
    <t xml:space="preserve">No se ubica al cliente para cita,tiene nueva orden 2384999047
</t>
  </si>
  <si>
    <t>2374386362A</t>
  </si>
  <si>
    <t>2374386322A</t>
  </si>
  <si>
    <t>05-03-2024 8am 12pm</t>
  </si>
  <si>
    <t>2374294676A</t>
  </si>
  <si>
    <t>2374420168A</t>
  </si>
  <si>
    <t>2373656913A</t>
  </si>
  <si>
    <t>2374427702A</t>
  </si>
  <si>
    <t>Quiere 4 decos. Rellamar y explicar situación, hasta 3 decos</t>
  </si>
  <si>
    <t>2374350715A</t>
  </si>
  <si>
    <t>2374363580A</t>
  </si>
  <si>
    <t>2374467208</t>
  </si>
  <si>
    <t>2374468971A</t>
  </si>
  <si>
    <t>2374314315</t>
  </si>
  <si>
    <t>2374491381A</t>
  </si>
  <si>
    <t>2374139181A</t>
  </si>
  <si>
    <t>2374501986A</t>
  </si>
  <si>
    <t>2374503233A</t>
  </si>
  <si>
    <t>2374503638A</t>
  </si>
  <si>
    <t>2374519774A</t>
  </si>
  <si>
    <t>No se valido datos del titular, tiene 2385573076
a nombre de otra persona</t>
  </si>
  <si>
    <t>2374515903A</t>
  </si>
  <si>
    <t>2374503397A</t>
  </si>
  <si>
    <t>Clietne desiste porque se va a mudar</t>
  </si>
  <si>
    <t>2374522904A</t>
  </si>
  <si>
    <t>2374551649A</t>
  </si>
  <si>
    <t>04-03-2024 8am 12pm</t>
  </si>
  <si>
    <t>2374499877A</t>
  </si>
  <si>
    <t>Tiene tres ordenes canceladas. Chequar situaciónantes de llamar</t>
  </si>
  <si>
    <t>2374541560A</t>
  </si>
  <si>
    <t>2374426898</t>
  </si>
  <si>
    <t xml:space="preserve">Faltó agregar depto CALLE ABERASTAIN SUR NRO 933 dpto 1 </t>
  </si>
  <si>
    <t>2374566407A</t>
  </si>
  <si>
    <t>1141204542</t>
  </si>
  <si>
    <t>2374579030A</t>
  </si>
  <si>
    <t>2374327791A</t>
  </si>
  <si>
    <t>2374584489A</t>
  </si>
  <si>
    <t>23-02-2024 12pm 17pm</t>
  </si>
  <si>
    <t>2374538627A</t>
  </si>
  <si>
    <t>2374599463A</t>
  </si>
  <si>
    <t>2374605360A</t>
  </si>
  <si>
    <t>2374597310A</t>
  </si>
  <si>
    <t>No se ubica al clietne para cita</t>
  </si>
  <si>
    <t>2374652576A</t>
  </si>
  <si>
    <t>2374657956A</t>
  </si>
  <si>
    <t>2374668692A</t>
  </si>
  <si>
    <t>Cliente comenta que la dirección Colombia 1776</t>
  </si>
  <si>
    <t>2374590857A</t>
  </si>
  <si>
    <t>2374708241A</t>
  </si>
  <si>
    <t>2374714622A</t>
  </si>
  <si>
    <t>2374722313A</t>
  </si>
  <si>
    <t>2374748497A</t>
  </si>
  <si>
    <t>2374753774A</t>
  </si>
  <si>
    <t>2374748825A</t>
  </si>
  <si>
    <t>2374599332A</t>
  </si>
  <si>
    <t>2374758649A</t>
  </si>
  <si>
    <t>2374645809A</t>
  </si>
  <si>
    <t>Ediiciio sin centralizar</t>
  </si>
  <si>
    <t>2374826391A</t>
  </si>
  <si>
    <t>2374843265A</t>
  </si>
  <si>
    <t>2374417021A</t>
  </si>
  <si>
    <t>2375160734A</t>
  </si>
  <si>
    <t>2375156679A</t>
  </si>
  <si>
    <t>2375200226A</t>
  </si>
  <si>
    <t>2375206468A</t>
  </si>
  <si>
    <t>2375229558A</t>
  </si>
  <si>
    <t>2375267045A</t>
  </si>
  <si>
    <t>2375303415A</t>
  </si>
  <si>
    <t>2375155084A</t>
  </si>
  <si>
    <t>2375335656A</t>
  </si>
  <si>
    <t>2375330871A</t>
  </si>
  <si>
    <t>2375352378A</t>
  </si>
  <si>
    <t>2375341783A</t>
  </si>
  <si>
    <t>01-03-2024 12pm 17pm</t>
  </si>
  <si>
    <t>2375357155A</t>
  </si>
  <si>
    <t>2375362347A</t>
  </si>
  <si>
    <t>2375374105A</t>
  </si>
  <si>
    <t>2375378822A</t>
  </si>
  <si>
    <t>2375383577A</t>
  </si>
  <si>
    <t>2375388492A</t>
  </si>
  <si>
    <t>2375208825</t>
  </si>
  <si>
    <t>2375391489A</t>
  </si>
  <si>
    <t>2375386511A</t>
  </si>
  <si>
    <t>2375367146A</t>
  </si>
  <si>
    <t>2375426141A</t>
  </si>
  <si>
    <t>08-03-2024 8am 12pm</t>
  </si>
  <si>
    <t>2375444071A</t>
  </si>
  <si>
    <t>2375369842A</t>
  </si>
  <si>
    <t>2375453046</t>
  </si>
  <si>
    <t>2375462971A</t>
  </si>
  <si>
    <t>2375476557A</t>
  </si>
  <si>
    <t>2375494888A</t>
  </si>
  <si>
    <t>2375454653A</t>
  </si>
  <si>
    <t>2375529148A</t>
  </si>
  <si>
    <t>2375532042A</t>
  </si>
  <si>
    <t>2375548133A</t>
  </si>
  <si>
    <t>237521346A</t>
  </si>
  <si>
    <t>2375563201A</t>
  </si>
  <si>
    <t>2375567345A</t>
  </si>
  <si>
    <t>Clietne quería reparación</t>
  </si>
  <si>
    <t>2375585527A</t>
  </si>
  <si>
    <t xml:space="preserve">Error de carga, tiene nueva orden 2379220700
</t>
  </si>
  <si>
    <t>2375594112A</t>
  </si>
  <si>
    <t>2375625460A</t>
  </si>
  <si>
    <t>2375597261A</t>
  </si>
  <si>
    <t>2375610910A</t>
  </si>
  <si>
    <t>2375655162A</t>
  </si>
  <si>
    <t>2375591469A</t>
  </si>
  <si>
    <t>2375674153A</t>
  </si>
  <si>
    <t>06-03-2024 8am 12pm</t>
  </si>
  <si>
    <t>2375678620A</t>
  </si>
  <si>
    <t>2375666499A</t>
  </si>
  <si>
    <t>2375707229A</t>
  </si>
  <si>
    <t>Cliente desiste porque quire 6 decos, rellamar pero explicar situción solo 3 decos</t>
  </si>
  <si>
    <t>2375714044A</t>
  </si>
  <si>
    <t>2375731823A</t>
  </si>
  <si>
    <t>2614978936</t>
  </si>
  <si>
    <t>2374488898A</t>
  </si>
  <si>
    <t>2375774067A</t>
  </si>
  <si>
    <t>27-02-2024 8am 12pm</t>
  </si>
  <si>
    <t>2375771946A</t>
  </si>
  <si>
    <t>2370724440A</t>
  </si>
  <si>
    <t>2376063402A</t>
  </si>
  <si>
    <t>Corresponde a otra central, falto agregar "BIS" a la dirección, llamar y corroborar dirección exacta</t>
  </si>
  <si>
    <t>2376063610A</t>
  </si>
  <si>
    <t>Cancela por whatspp, no da motivos</t>
  </si>
  <si>
    <t>2376079706A</t>
  </si>
  <si>
    <t>2375520770A</t>
  </si>
  <si>
    <t>2374505380A</t>
  </si>
  <si>
    <t>2374530447A</t>
  </si>
  <si>
    <t>2376104642A</t>
  </si>
  <si>
    <t>2376140024A</t>
  </si>
  <si>
    <t>Errro al validar domicilio. Cheuquear que t3 traiga coordenadas y entre calles</t>
  </si>
  <si>
    <t>2376085196A</t>
  </si>
  <si>
    <t>2376181144A</t>
  </si>
  <si>
    <t>2376206127A</t>
  </si>
  <si>
    <t>2376250698A</t>
  </si>
  <si>
    <t>2376272741A</t>
  </si>
  <si>
    <t>2376307757A</t>
  </si>
  <si>
    <t>2375991943A</t>
  </si>
  <si>
    <t>2376359697A</t>
  </si>
  <si>
    <t>2376352259A</t>
  </si>
  <si>
    <t>2376403667A</t>
  </si>
  <si>
    <t>2376093674A</t>
  </si>
  <si>
    <t>2376415468A</t>
  </si>
  <si>
    <t>2376460969A</t>
  </si>
  <si>
    <t xml:space="preserve">Cliente ausente tiene nueva orden 2384838065
</t>
  </si>
  <si>
    <t>2376250177A</t>
  </si>
  <si>
    <t>2376494167A</t>
  </si>
  <si>
    <t>2376532523A</t>
  </si>
  <si>
    <t>2376616681A</t>
  </si>
  <si>
    <t>2376622576A</t>
  </si>
  <si>
    <t>2376676092A</t>
  </si>
  <si>
    <t>2376494859A</t>
  </si>
  <si>
    <t>2376684199A</t>
  </si>
  <si>
    <t>Dirección: Barrio Country El Ceibo Lote 64</t>
  </si>
  <si>
    <t>2376690261A</t>
  </si>
  <si>
    <t>2376720608A</t>
  </si>
  <si>
    <t>2376525784A</t>
  </si>
  <si>
    <t>2376727306A</t>
  </si>
  <si>
    <t>2369207145A</t>
  </si>
  <si>
    <t>2376728212A</t>
  </si>
  <si>
    <t>2376797218A</t>
  </si>
  <si>
    <t>2374474972</t>
  </si>
  <si>
    <t>2376804104</t>
  </si>
  <si>
    <t>2376815816A</t>
  </si>
  <si>
    <t>2368072435</t>
  </si>
  <si>
    <t>Incovenientes en el momento de la instalación.Sin provisión de tv. Orden anterior paso lo mismo.</t>
  </si>
  <si>
    <t>2375714591A</t>
  </si>
  <si>
    <t>2376582917A</t>
  </si>
  <si>
    <t>2376778152A</t>
  </si>
  <si>
    <t>0</t>
  </si>
  <si>
    <t>2364427580A</t>
  </si>
  <si>
    <t>2376807259A</t>
  </si>
  <si>
    <t>2376673187A</t>
  </si>
  <si>
    <t>2376929400A</t>
  </si>
  <si>
    <t>2376924177A</t>
  </si>
  <si>
    <t>04-03-2024 12pm 17pm</t>
  </si>
  <si>
    <t>2376932924A</t>
  </si>
  <si>
    <t>2376945814</t>
  </si>
  <si>
    <t>2376947238A</t>
  </si>
  <si>
    <t>2376949734A</t>
  </si>
  <si>
    <t>2376957709A</t>
  </si>
  <si>
    <t>2376971602A</t>
  </si>
  <si>
    <t>Error de carga al validar dirección en t3</t>
  </si>
  <si>
    <t>2376949427A</t>
  </si>
  <si>
    <t>2377021274A</t>
  </si>
  <si>
    <t>2377171532A</t>
  </si>
  <si>
    <t>2377205641A</t>
  </si>
  <si>
    <t>2377246413A</t>
  </si>
  <si>
    <t>02-03-2024 8am 12pm</t>
  </si>
  <si>
    <t>2377266769A</t>
  </si>
  <si>
    <t>2376407696A</t>
  </si>
  <si>
    <t xml:space="preserve">Obstrucción de arboleda, </t>
  </si>
  <si>
    <t>2377250979A</t>
  </si>
  <si>
    <t xml:space="preserve">No se ubica al clietne tiene nueva orden2384820178
</t>
  </si>
  <si>
    <t>2377424292A</t>
  </si>
  <si>
    <t>2377485325</t>
  </si>
  <si>
    <t>2377578339A</t>
  </si>
  <si>
    <t>2377472760A</t>
  </si>
  <si>
    <t>2377768413A</t>
  </si>
  <si>
    <t>2377769733A</t>
  </si>
  <si>
    <t>Cancela por whatsapp</t>
  </si>
  <si>
    <t>2377799467A</t>
  </si>
  <si>
    <t>2378049731A</t>
  </si>
  <si>
    <t>18-02-2024 8am 12pm</t>
  </si>
  <si>
    <t>2378054371A</t>
  </si>
  <si>
    <t>2378058591A</t>
  </si>
  <si>
    <t>2376568027A</t>
  </si>
  <si>
    <t>2378192180A</t>
  </si>
  <si>
    <t>2378207066A</t>
  </si>
  <si>
    <t>2378204479A</t>
  </si>
  <si>
    <t>2378228255A</t>
  </si>
  <si>
    <t>2378237566A</t>
  </si>
  <si>
    <t>2378241621A</t>
  </si>
  <si>
    <t>2378253236A</t>
  </si>
  <si>
    <t>2378280446A</t>
  </si>
  <si>
    <t>2378381996A</t>
  </si>
  <si>
    <t>2378386086A</t>
  </si>
  <si>
    <t>2378385923A</t>
  </si>
  <si>
    <t>2378409717A</t>
  </si>
  <si>
    <t>2644317347</t>
  </si>
  <si>
    <t>2378419012A</t>
  </si>
  <si>
    <t>2378390574A</t>
  </si>
  <si>
    <t>2378411106A</t>
  </si>
  <si>
    <t>2378428598A</t>
  </si>
  <si>
    <t>2378433035A</t>
  </si>
  <si>
    <t>2378439146A</t>
  </si>
  <si>
    <t>2378440755A</t>
  </si>
  <si>
    <t>2378440838A</t>
  </si>
  <si>
    <t>2378410499</t>
  </si>
  <si>
    <t>2378447323A</t>
  </si>
  <si>
    <t>2378449179A</t>
  </si>
  <si>
    <t>2378449709A</t>
  </si>
  <si>
    <t>2378451717A</t>
  </si>
  <si>
    <t>2377426518A</t>
  </si>
  <si>
    <t>2378457581A</t>
  </si>
  <si>
    <t>2378475083A</t>
  </si>
  <si>
    <t>2378486905A</t>
  </si>
  <si>
    <t>2378500404A</t>
  </si>
  <si>
    <t>2378475666A</t>
  </si>
  <si>
    <t>2378383475A</t>
  </si>
  <si>
    <t>2378728621A</t>
  </si>
  <si>
    <t>2378746138A</t>
  </si>
  <si>
    <t>2378762956A</t>
  </si>
  <si>
    <t>2378234949A</t>
  </si>
  <si>
    <t>2378781002A</t>
  </si>
  <si>
    <t>2378815081A</t>
  </si>
  <si>
    <t>2378829086A</t>
  </si>
  <si>
    <t>2378836841A</t>
  </si>
  <si>
    <t>2378839377A</t>
  </si>
  <si>
    <t>2377455581A</t>
  </si>
  <si>
    <t>2378831572A</t>
  </si>
  <si>
    <t>2376336491A</t>
  </si>
  <si>
    <t>2378864062A</t>
  </si>
  <si>
    <t>2378726501A</t>
  </si>
  <si>
    <t>2378888955A</t>
  </si>
  <si>
    <t>2378859787</t>
  </si>
  <si>
    <t>2378868509a</t>
  </si>
  <si>
    <t>2378918046A</t>
  </si>
  <si>
    <t>3327470107</t>
  </si>
  <si>
    <t>2378907396A</t>
  </si>
  <si>
    <t>2378758156A</t>
  </si>
  <si>
    <t>2378901278A</t>
  </si>
  <si>
    <t>2378745806A</t>
  </si>
  <si>
    <t>2378788310A</t>
  </si>
  <si>
    <t>2378787931</t>
  </si>
  <si>
    <t>2378958460A</t>
  </si>
  <si>
    <t>2378932844a</t>
  </si>
  <si>
    <t>2378988557A</t>
  </si>
  <si>
    <t>2378846582A</t>
  </si>
  <si>
    <t>2379003388A</t>
  </si>
  <si>
    <t>2379013904A</t>
  </si>
  <si>
    <t>2379024087A</t>
  </si>
  <si>
    <t>2369026689A</t>
  </si>
  <si>
    <t>2378855877A</t>
  </si>
  <si>
    <t>2378817658A</t>
  </si>
  <si>
    <t>2377457830</t>
  </si>
  <si>
    <t>2379073693A</t>
  </si>
  <si>
    <t>2379000574A</t>
  </si>
  <si>
    <t>2379095738A</t>
  </si>
  <si>
    <t>2379082323A</t>
  </si>
  <si>
    <t>2379097028A</t>
  </si>
  <si>
    <t>2379131883A</t>
  </si>
  <si>
    <t>2379141347A</t>
  </si>
  <si>
    <t>2379152329A</t>
  </si>
  <si>
    <t>2379165103A</t>
  </si>
  <si>
    <t>2379160827A</t>
  </si>
  <si>
    <t>2379175699A</t>
  </si>
  <si>
    <t>2379195816A</t>
  </si>
  <si>
    <t>2379188137A</t>
  </si>
  <si>
    <t>2379204193A</t>
  </si>
  <si>
    <t>2379203508A</t>
  </si>
  <si>
    <t>2379177308A</t>
  </si>
  <si>
    <t>2379212859A</t>
  </si>
  <si>
    <t>2379116662A</t>
  </si>
  <si>
    <t>2379147790A</t>
  </si>
  <si>
    <t>2379266946A</t>
  </si>
  <si>
    <t>2379224097A</t>
  </si>
  <si>
    <t xml:space="preserve">784728711A </t>
  </si>
  <si>
    <t>2379288830</t>
  </si>
  <si>
    <t>2379312186A</t>
  </si>
  <si>
    <t>2379297936A</t>
  </si>
  <si>
    <t>2379338044A</t>
  </si>
  <si>
    <t>2379259270</t>
  </si>
  <si>
    <t>2379353749A</t>
  </si>
  <si>
    <t>2379348932A</t>
  </si>
  <si>
    <t>2379355789A</t>
  </si>
  <si>
    <t>2379356019A</t>
  </si>
  <si>
    <t>2378460797A</t>
  </si>
  <si>
    <t>2379398303A</t>
  </si>
  <si>
    <t>2379383624A</t>
  </si>
  <si>
    <t>2379414447A</t>
  </si>
  <si>
    <t>2379426210A</t>
  </si>
  <si>
    <t>2379414326A</t>
  </si>
  <si>
    <t>2379346857A</t>
  </si>
  <si>
    <t>2379436478A</t>
  </si>
  <si>
    <t>2379271498A</t>
  </si>
  <si>
    <t>2379781329A</t>
  </si>
  <si>
    <t>2379781704A</t>
  </si>
  <si>
    <t>2379787330A</t>
  </si>
  <si>
    <t>2379789475A</t>
  </si>
  <si>
    <t>2379798514A</t>
  </si>
  <si>
    <t>2379255005A</t>
  </si>
  <si>
    <t>2379770028A</t>
  </si>
  <si>
    <t>2379777839A</t>
  </si>
  <si>
    <t>2379856719A</t>
  </si>
  <si>
    <t>2379887176A</t>
  </si>
  <si>
    <t>2379914096A</t>
  </si>
  <si>
    <t>2379929036A</t>
  </si>
  <si>
    <t>2379924785A</t>
  </si>
  <si>
    <t>2379942319A</t>
  </si>
  <si>
    <t>2379963649A</t>
  </si>
  <si>
    <t>2379798297A</t>
  </si>
  <si>
    <t>2379994597A</t>
  </si>
  <si>
    <t>2379991953A</t>
  </si>
  <si>
    <t>2380016539A</t>
  </si>
  <si>
    <t>2379903054A</t>
  </si>
  <si>
    <t>2380034166A</t>
  </si>
  <si>
    <t>1146052264</t>
  </si>
  <si>
    <t>2380004766A</t>
  </si>
  <si>
    <t>2380046771A</t>
  </si>
  <si>
    <t>2380041942A</t>
  </si>
  <si>
    <t>2380052982A</t>
  </si>
  <si>
    <t>2379833494A</t>
  </si>
  <si>
    <t>2380061347A</t>
  </si>
  <si>
    <t>2380069089A</t>
  </si>
  <si>
    <t>2380076019A</t>
  </si>
  <si>
    <t>2380073831A</t>
  </si>
  <si>
    <t>2380088371A</t>
  </si>
  <si>
    <t>2379886553A</t>
  </si>
  <si>
    <t>2380094206A</t>
  </si>
  <si>
    <t>2380128114A</t>
  </si>
  <si>
    <t>2380100978A</t>
  </si>
  <si>
    <t>2379205016A</t>
  </si>
  <si>
    <t>2380145908A</t>
  </si>
  <si>
    <t>2380157312</t>
  </si>
  <si>
    <t>2380072445A</t>
  </si>
  <si>
    <t>2380144521A</t>
  </si>
  <si>
    <t>2380180004A</t>
  </si>
  <si>
    <t>2380187690A</t>
  </si>
  <si>
    <t>2380186864A</t>
  </si>
  <si>
    <t>2380088722A</t>
  </si>
  <si>
    <t>2380203613A</t>
  </si>
  <si>
    <t>2380140194A</t>
  </si>
  <si>
    <t>2380205256A</t>
  </si>
  <si>
    <t>2380222232A</t>
  </si>
  <si>
    <t>2380238560A</t>
  </si>
  <si>
    <t>2380237425A</t>
  </si>
  <si>
    <t>2380235635A</t>
  </si>
  <si>
    <t>2380253030A</t>
  </si>
  <si>
    <t>2380254145A</t>
  </si>
  <si>
    <t>2380482627A</t>
  </si>
  <si>
    <t>2380533656A</t>
  </si>
  <si>
    <t>238055238</t>
  </si>
  <si>
    <t>2380577096A</t>
  </si>
  <si>
    <t>2380591364A</t>
  </si>
  <si>
    <t>2380609551A</t>
  </si>
  <si>
    <t>2380572866A</t>
  </si>
  <si>
    <t>2380618553A</t>
  </si>
  <si>
    <t>2380536419A</t>
  </si>
  <si>
    <t>2380692905A</t>
  </si>
  <si>
    <t>2380698372A</t>
  </si>
  <si>
    <t>2380594164A</t>
  </si>
  <si>
    <t>2380731016A</t>
  </si>
  <si>
    <t>2380761765A</t>
  </si>
  <si>
    <t>1143679953</t>
  </si>
  <si>
    <t>2380766271A</t>
  </si>
  <si>
    <t>2380790256A</t>
  </si>
  <si>
    <t>2380767607A</t>
  </si>
  <si>
    <t>2380811453A</t>
  </si>
  <si>
    <t>2380722826A</t>
  </si>
  <si>
    <t>2380856331A</t>
  </si>
  <si>
    <t>2380848397A</t>
  </si>
  <si>
    <t>2380868863A</t>
  </si>
  <si>
    <t>2380866015A</t>
  </si>
  <si>
    <t>2380875625A</t>
  </si>
  <si>
    <t>2380872926A</t>
  </si>
  <si>
    <t>2380815179A</t>
  </si>
  <si>
    <t>2380906303A</t>
  </si>
  <si>
    <t>2380674576A</t>
  </si>
  <si>
    <t>2380921263A</t>
  </si>
  <si>
    <t>2380979339A</t>
  </si>
  <si>
    <t>2381020317A</t>
  </si>
  <si>
    <t>2381044720A</t>
  </si>
  <si>
    <t>2381045217A</t>
  </si>
  <si>
    <t>2381047529A</t>
  </si>
  <si>
    <t>2379932273A</t>
  </si>
  <si>
    <t>2381057070A</t>
  </si>
  <si>
    <t>2381106426A</t>
  </si>
  <si>
    <t>2614810609</t>
  </si>
  <si>
    <t>2380213021A</t>
  </si>
  <si>
    <t>2381237316A</t>
  </si>
  <si>
    <t>2381278039A</t>
  </si>
  <si>
    <t>2381272116A</t>
  </si>
  <si>
    <t>2381134814A</t>
  </si>
  <si>
    <t>2381360894A</t>
  </si>
  <si>
    <t>2381305453A</t>
  </si>
  <si>
    <t>2379272570A</t>
  </si>
  <si>
    <t>2381372672A</t>
  </si>
  <si>
    <t>2381265257A</t>
  </si>
  <si>
    <t>2381401669A</t>
  </si>
  <si>
    <t>2381419369A</t>
  </si>
  <si>
    <t>2381432425A</t>
  </si>
  <si>
    <t>2381447996A</t>
  </si>
  <si>
    <t>2381464255A</t>
  </si>
  <si>
    <t>2381473331A</t>
  </si>
  <si>
    <t>2380071793A</t>
  </si>
  <si>
    <t>2381705886A</t>
  </si>
  <si>
    <t>2381722681A</t>
  </si>
  <si>
    <t>2381707522A</t>
  </si>
  <si>
    <t>2381743390</t>
  </si>
  <si>
    <t>2381781290A</t>
  </si>
  <si>
    <t>2381821805A</t>
  </si>
  <si>
    <t>2381874625A</t>
  </si>
  <si>
    <t>2381980913A</t>
  </si>
  <si>
    <t>1146055348</t>
  </si>
  <si>
    <t>2381893036A</t>
  </si>
  <si>
    <t>2382157901A</t>
  </si>
  <si>
    <t>2382300605A</t>
  </si>
  <si>
    <t>2382307951A</t>
  </si>
  <si>
    <t>2382311823A</t>
  </si>
  <si>
    <t>2382317684A</t>
  </si>
  <si>
    <t>2382321127A</t>
  </si>
  <si>
    <t>2382315318A</t>
  </si>
  <si>
    <t>2381515869A</t>
  </si>
  <si>
    <t>2381699385A</t>
  </si>
  <si>
    <t>2380579701A</t>
  </si>
  <si>
    <t>2380668459A</t>
  </si>
  <si>
    <t>2382476845A</t>
  </si>
  <si>
    <t>2382518522A</t>
  </si>
  <si>
    <t>2382513386A</t>
  </si>
  <si>
    <t>2382541330A</t>
  </si>
  <si>
    <t>2382532817A</t>
  </si>
  <si>
    <t>2382567441A</t>
  </si>
  <si>
    <t>2382593997A</t>
  </si>
  <si>
    <t>2382589609A</t>
  </si>
  <si>
    <t>2382598596A</t>
  </si>
  <si>
    <t>2382596619A</t>
  </si>
  <si>
    <t>2382608121A</t>
  </si>
  <si>
    <t>2382623044A</t>
  </si>
  <si>
    <t>2382599828A</t>
  </si>
  <si>
    <t>2382674738A</t>
  </si>
  <si>
    <t>2382677431A</t>
  </si>
  <si>
    <t>2382695272A</t>
  </si>
  <si>
    <t>2382713519A</t>
  </si>
  <si>
    <t>2382709026A</t>
  </si>
  <si>
    <t>2378871749A</t>
  </si>
  <si>
    <t>2382662604A</t>
  </si>
  <si>
    <t>2644706848</t>
  </si>
  <si>
    <t>2382608550A</t>
  </si>
  <si>
    <t>2382828510A</t>
  </si>
  <si>
    <t>2382786895A</t>
  </si>
  <si>
    <t>2382844529A</t>
  </si>
  <si>
    <t>1146056374</t>
  </si>
  <si>
    <t>2382851245A</t>
  </si>
  <si>
    <t>2382852356A</t>
  </si>
  <si>
    <t>2382857904A</t>
  </si>
  <si>
    <t>2382861996A</t>
  </si>
  <si>
    <t>2382865544A</t>
  </si>
  <si>
    <t>2382878775A</t>
  </si>
  <si>
    <t>2382874726A</t>
  </si>
  <si>
    <t>2382888821A</t>
  </si>
  <si>
    <t>2382886033A</t>
  </si>
  <si>
    <t>2382855094A</t>
  </si>
  <si>
    <t>2382903652A</t>
  </si>
  <si>
    <t>2382914677A</t>
  </si>
  <si>
    <t>2382910594A</t>
  </si>
  <si>
    <t>2382860830A</t>
  </si>
  <si>
    <t>2382899194A</t>
  </si>
  <si>
    <t>2381974997A</t>
  </si>
  <si>
    <t>2382941365A</t>
  </si>
  <si>
    <t>2382896643A</t>
  </si>
  <si>
    <t>2382950849A</t>
  </si>
  <si>
    <t>2382690273A</t>
  </si>
  <si>
    <t>2382999402A</t>
  </si>
  <si>
    <t>2383004052A</t>
  </si>
  <si>
    <t>2382872915A</t>
  </si>
  <si>
    <t>2382979567A</t>
  </si>
  <si>
    <t>2383030985A</t>
  </si>
  <si>
    <t>2383037170A</t>
  </si>
  <si>
    <t>2383010232A</t>
  </si>
  <si>
    <t>2383034117A</t>
  </si>
  <si>
    <t>2383036522A</t>
  </si>
  <si>
    <t>2383041843A</t>
  </si>
  <si>
    <t>2383044899A</t>
  </si>
  <si>
    <t>2383051971A</t>
  </si>
  <si>
    <t>2383070655A</t>
  </si>
  <si>
    <t>2383101848A</t>
  </si>
  <si>
    <t>2383106436A</t>
  </si>
  <si>
    <t>2382972256A</t>
  </si>
  <si>
    <t>2383094571A</t>
  </si>
  <si>
    <t>2383195954A</t>
  </si>
  <si>
    <t>2381094318A</t>
  </si>
  <si>
    <t>2383088198A</t>
  </si>
  <si>
    <t>2383492859A</t>
  </si>
  <si>
    <t>2383488658A</t>
  </si>
  <si>
    <t>2383499185A</t>
  </si>
  <si>
    <t>2383516906A</t>
  </si>
  <si>
    <t>2382661006A</t>
  </si>
  <si>
    <t>2383535163A</t>
  </si>
  <si>
    <t>2383544283A</t>
  </si>
  <si>
    <t>2383556990A</t>
  </si>
  <si>
    <t>2383560651A</t>
  </si>
  <si>
    <t>2383577240A</t>
  </si>
  <si>
    <t>2383571950A</t>
  </si>
  <si>
    <t>2383588000A</t>
  </si>
  <si>
    <t>2383627568A</t>
  </si>
  <si>
    <t>2383632310A</t>
  </si>
  <si>
    <t>2383619167A</t>
  </si>
  <si>
    <t>2383643347A</t>
  </si>
  <si>
    <t>2383654414A</t>
  </si>
  <si>
    <t>2383642446A</t>
  </si>
  <si>
    <t>2383739337A</t>
  </si>
  <si>
    <t>2383731912A</t>
  </si>
  <si>
    <t>2383759406A</t>
  </si>
  <si>
    <t>2383739284A</t>
  </si>
  <si>
    <t>2383757375A</t>
  </si>
  <si>
    <t>2383788271A</t>
  </si>
  <si>
    <t>2383657873A</t>
  </si>
  <si>
    <t>2383795337A</t>
  </si>
  <si>
    <t>2383819411A</t>
  </si>
  <si>
    <t>2383782943A</t>
  </si>
  <si>
    <t>2383842919A</t>
  </si>
  <si>
    <t>2383852300A</t>
  </si>
  <si>
    <t>2383865965A</t>
  </si>
  <si>
    <t>2383851529A</t>
  </si>
  <si>
    <t>2382942677A</t>
  </si>
  <si>
    <t>2383869494A</t>
  </si>
  <si>
    <t>2383900375A</t>
  </si>
  <si>
    <t>1146058132</t>
  </si>
  <si>
    <t>2383816184A</t>
  </si>
  <si>
    <t>2378856801A</t>
  </si>
  <si>
    <t>2383930736A</t>
  </si>
  <si>
    <t>2383933872A</t>
  </si>
  <si>
    <t>2383947064A</t>
  </si>
  <si>
    <t>2383645596A</t>
  </si>
  <si>
    <t>Linea</t>
  </si>
  <si>
    <t>Rep</t>
  </si>
  <si>
    <t>Lider</t>
  </si>
  <si>
    <t>Devolución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</si>
</sst>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8"/>
      <color theme="1"/>
      <name val="Arial"/>
    </font>
    <font>
      <sz val="10"/>
      <color theme="1"/>
      <name val="Arial"/>
    </font>
    <font>
      <sz val="11"/>
      <color rgb="FF4F4F4F"/>
      <name val="-apple-system"/>
    </font>
    <font>
      <sz val="11"/>
      <color rgb="FF4F4F4F"/>
      <name val="Arial"/>
    </font>
    <font>
      <sz val="12"/>
      <color rgb="FF161513"/>
      <name val="-apple-system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BF9F8"/>
        <bgColor rgb="FFFBF9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2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ca%20de%20urn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ca de urn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25"/>
  <sheetViews>
    <sheetView tabSelected="1" workbookViewId="0">
      <selection activeCell="G3" sqref="G3"/>
    </sheetView>
  </sheetViews>
  <sheetFormatPr baseColWidth="10" defaultColWidth="12.5703125" defaultRowHeight="15.75" customHeight="1"/>
  <cols>
    <col min="8" max="8" width="63.85546875" customWidth="1"/>
  </cols>
  <sheetData>
    <row r="1" spans="1:8" s="20" customFormat="1" ht="15.75" customHeight="1">
      <c r="A1" s="20" t="s">
        <v>0</v>
      </c>
      <c r="B1" s="20" t="s">
        <v>2542</v>
      </c>
      <c r="C1" s="20" t="s">
        <v>1</v>
      </c>
      <c r="D1" s="20" t="s">
        <v>2</v>
      </c>
      <c r="E1" s="20" t="s">
        <v>3</v>
      </c>
      <c r="F1" s="20" t="s">
        <v>2543</v>
      </c>
      <c r="G1" s="20" t="s">
        <v>2544</v>
      </c>
      <c r="H1" s="20" t="s">
        <v>2545</v>
      </c>
    </row>
    <row r="2" spans="1:8">
      <c r="A2" s="1">
        <f ca="1">IFERROR(__xludf.DUMMYFUNCTION("ArrayFormula(IFERROR(XLOOKUP(C2:C1210,IMPORTRANGE(""1lUd15K1x6OivOyr_I5TB2AWQ3MlMIgXMe-NQOAn4zOQ"",""BU ENERO!J2:J""),IMPORTRANGE(""1lUd15K1x6OivOyr_I5TB2AWQ3MlMIgXMe-NQOAn4zOQ"",""BU ENERO!A2:A"")),""""))"),45292.3866674537)</f>
        <v>45292.386667453698</v>
      </c>
      <c r="B2" s="2">
        <v>1160783977</v>
      </c>
      <c r="C2" s="2" t="s">
        <v>4</v>
      </c>
      <c r="D2" s="2" t="s">
        <v>5</v>
      </c>
      <c r="E2" s="3" t="s">
        <v>6</v>
      </c>
      <c r="F2" s="2" t="str">
        <f ca="1">IFERROR(__xludf.DUMMYFUNCTION("ArrayFormula(IFERROR(XLOOKUP(C2:C1210,IMPORTRANGE(""1lUd15K1x6OivOyr_I5TB2AWQ3MlMIgXMe-NQOAn4zOQ"",""BU ENERO!J2:J""),IMPORTRANGE(""1lUd15K1x6OivOyr_I5TB2AWQ3MlMIgXMe-NQOAn4zOQ"",""BU ENERO!AT2:AT"")),""""))"),"MAPELLI GABRIELA INÉS")</f>
        <v>MAPELLI GABRIELA INÉS</v>
      </c>
      <c r="G2" s="2" t="str">
        <f ca="1">IFERROR(__xludf.DUMMYFUNCTION("ArrayFormula(IFERROR(XLOOKUP(C2:C1210,IMPORTRANGE(""1lUd15K1x6OivOyr_I5TB2AWQ3MlMIgXMe-NQOAn4zOQ"",""BU ENERO!J2:J""),IMPORTRANGE(""1lUd15K1x6OivOyr_I5TB2AWQ3MlMIgXMe-NQOAn4zOQ"",""BU ENERO!C2:C"")),""""))"),"BLANCO GABRIELA BELEN")</f>
        <v>BLANCO GABRIELA BELEN</v>
      </c>
      <c r="H2" s="4" t="s">
        <v>7</v>
      </c>
    </row>
    <row r="3" spans="1:8">
      <c r="A3" s="5">
        <f ca="1">IFERROR(__xludf.DUMMYFUNCTION("""COMPUTED_VALUE"""),45292.5673182291)</f>
        <v>45292.567318229099</v>
      </c>
      <c r="B3" s="6">
        <v>2236283074</v>
      </c>
      <c r="C3" s="6" t="s">
        <v>8</v>
      </c>
      <c r="D3" s="6" t="s">
        <v>9</v>
      </c>
      <c r="E3" s="3" t="s">
        <v>6</v>
      </c>
      <c r="F3" s="6" t="str">
        <f ca="1">IFERROR(__xludf.DUMMYFUNCTION("""COMPUTED_VALUE"""),"NORIEGA ELSA PAOLA")</f>
        <v>NORIEGA ELSA PAOLA</v>
      </c>
      <c r="G3" s="21" t="str">
        <f ca="1">IFERROR(__xludf.DUMMYFUNCTION("""COMPUTED_VALUE"""),"POLZONI MARIA NATALIA")</f>
        <v>POLZONI MARIA NATALIA</v>
      </c>
      <c r="H3" s="4" t="s">
        <v>7</v>
      </c>
    </row>
    <row r="4" spans="1:8">
      <c r="A4" s="1">
        <f ca="1">IFERROR(__xludf.DUMMYFUNCTION("""COMPUTED_VALUE"""),45292.6242871875)</f>
        <v>45292.6242871875</v>
      </c>
      <c r="B4" s="2">
        <v>2215120461</v>
      </c>
      <c r="C4" s="2" t="s">
        <v>10</v>
      </c>
      <c r="D4" s="2" t="s">
        <v>11</v>
      </c>
      <c r="E4" s="7" t="s">
        <v>12</v>
      </c>
      <c r="F4" s="2" t="str">
        <f ca="1">IFERROR(__xludf.DUMMYFUNCTION("""COMPUTED_VALUE"""),"FERNANDEZ JOAQUIN")</f>
        <v>FERNANDEZ JOAQUIN</v>
      </c>
      <c r="G4" s="2" t="str">
        <f ca="1">IFERROR(__xludf.DUMMYFUNCTION("""COMPUTED_VALUE"""),"CANTERO ELIANA LUCILA ESTEFANIA")</f>
        <v>CANTERO ELIANA LUCILA ESTEFANIA</v>
      </c>
      <c r="H4" s="2" t="s">
        <v>13</v>
      </c>
    </row>
    <row r="5" spans="1:8">
      <c r="A5" s="5">
        <f ca="1">IFERROR(__xludf.DUMMYFUNCTION("""COMPUTED_VALUE"""),45292.6509180671)</f>
        <v>45292.650918067098</v>
      </c>
      <c r="B5" s="6">
        <v>1137503720</v>
      </c>
      <c r="C5" s="6" t="s">
        <v>14</v>
      </c>
      <c r="D5" s="6" t="s">
        <v>15</v>
      </c>
      <c r="E5" s="3" t="s">
        <v>6</v>
      </c>
      <c r="F5" s="6" t="str">
        <f ca="1">IFERROR(__xludf.DUMMYFUNCTION("""COMPUTED_VALUE"""),"BARRIONUEVO KAREN ROCIO")</f>
        <v>BARRIONUEVO KAREN ROCIO</v>
      </c>
      <c r="G5" s="6" t="str">
        <f ca="1">IFERROR(__xludf.DUMMYFUNCTION("""COMPUTED_VALUE"""),"BLANCO GABRIELA BELEN")</f>
        <v>BLANCO GABRIELA BELEN</v>
      </c>
      <c r="H5" s="4" t="s">
        <v>7</v>
      </c>
    </row>
    <row r="6" spans="1:8">
      <c r="A6" s="1">
        <f ca="1">IFERROR(__xludf.DUMMYFUNCTION("""COMPUTED_VALUE"""),45297.7311508912)</f>
        <v>45297.731150891203</v>
      </c>
      <c r="B6" s="2">
        <v>2614630267</v>
      </c>
      <c r="C6" s="2" t="s">
        <v>16</v>
      </c>
      <c r="D6" s="2" t="s">
        <v>17</v>
      </c>
      <c r="E6" s="3" t="s">
        <v>6</v>
      </c>
      <c r="F6" s="4" t="str">
        <f ca="1">IFERROR(__xludf.DUMMYFUNCTION("""COMPUTED_VALUE"""),"")</f>
        <v/>
      </c>
      <c r="G6" s="4" t="str">
        <f ca="1">IFERROR(__xludf.DUMMYFUNCTION("""COMPUTED_VALUE"""),"")</f>
        <v/>
      </c>
      <c r="H6" s="4" t="s">
        <v>7</v>
      </c>
    </row>
    <row r="7" spans="1:8">
      <c r="A7" s="5">
        <f ca="1">IFERROR(__xludf.DUMMYFUNCTION("""COMPUTED_VALUE"""),45292.7552684953)</f>
        <v>45292.755268495297</v>
      </c>
      <c r="B7" s="6">
        <v>1146004275</v>
      </c>
      <c r="C7" s="6" t="s">
        <v>18</v>
      </c>
      <c r="D7" s="6" t="s">
        <v>19</v>
      </c>
      <c r="E7" s="3" t="s">
        <v>6</v>
      </c>
      <c r="F7" s="6" t="str">
        <f ca="1">IFERROR(__xludf.DUMMYFUNCTION("""COMPUTED_VALUE"""),"MORINIGO MARINA RAQUEL")</f>
        <v>MORINIGO MARINA RAQUEL</v>
      </c>
      <c r="G7" s="6" t="str">
        <f ca="1">IFERROR(__xludf.DUMMYFUNCTION("""COMPUTED_VALUE"""),"BAEZ GUILLERMO")</f>
        <v>BAEZ GUILLERMO</v>
      </c>
      <c r="H7" s="4" t="s">
        <v>7</v>
      </c>
    </row>
    <row r="8" spans="1:8">
      <c r="A8" s="1">
        <f ca="1">IFERROR(__xludf.DUMMYFUNCTION("""COMPUTED_VALUE"""),45293.3267339467)</f>
        <v>45293.326733946698</v>
      </c>
      <c r="B8" s="2">
        <v>2234516729</v>
      </c>
      <c r="C8" s="2" t="s">
        <v>20</v>
      </c>
      <c r="D8" s="2" t="s">
        <v>21</v>
      </c>
      <c r="E8" s="3" t="s">
        <v>6</v>
      </c>
      <c r="F8" s="2" t="str">
        <f ca="1">IFERROR(__xludf.DUMMYFUNCTION("""COMPUTED_VALUE"""),"VALLEJOS VICTORIA VERONICA")</f>
        <v>VALLEJOS VICTORIA VERONICA</v>
      </c>
      <c r="G8" s="2" t="str">
        <f ca="1">IFERROR(__xludf.DUMMYFUNCTION("""COMPUTED_VALUE"""),"FIMIANI VICTOR LUCIANO")</f>
        <v>FIMIANI VICTOR LUCIANO</v>
      </c>
      <c r="H8" s="4" t="s">
        <v>7</v>
      </c>
    </row>
    <row r="9" spans="1:8">
      <c r="A9" s="5">
        <f ca="1">IFERROR(__xludf.DUMMYFUNCTION("""COMPUTED_VALUE"""),45293.3624284606)</f>
        <v>45293.362428460598</v>
      </c>
      <c r="B9" s="6">
        <v>1142709174</v>
      </c>
      <c r="C9" s="6" t="s">
        <v>22</v>
      </c>
      <c r="D9" s="6" t="s">
        <v>23</v>
      </c>
      <c r="E9" s="3" t="s">
        <v>6</v>
      </c>
      <c r="F9" s="6" t="str">
        <f ca="1">IFERROR(__xludf.DUMMYFUNCTION("""COMPUTED_VALUE"""),"BAEZ FERNANDO DANIEL")</f>
        <v>BAEZ FERNANDO DANIEL</v>
      </c>
      <c r="G9" s="6" t="str">
        <f ca="1">IFERROR(__xludf.DUMMYFUNCTION("""COMPUTED_VALUE"""),"FERNANDEZ ROCIO ELIZABETH")</f>
        <v>FERNANDEZ ROCIO ELIZABETH</v>
      </c>
      <c r="H9" s="4" t="s">
        <v>7</v>
      </c>
    </row>
    <row r="10" spans="1:8">
      <c r="A10" s="1">
        <f ca="1">IFERROR(__xludf.DUMMYFUNCTION("""COMPUTED_VALUE"""),45293.37680728)</f>
        <v>45293.376807280001</v>
      </c>
      <c r="B10" s="2">
        <v>1142368363</v>
      </c>
      <c r="C10" s="2" t="s">
        <v>24</v>
      </c>
      <c r="D10" s="2" t="s">
        <v>25</v>
      </c>
      <c r="E10" s="3" t="s">
        <v>6</v>
      </c>
      <c r="F10" s="2" t="str">
        <f ca="1">IFERROR(__xludf.DUMMYFUNCTION("""COMPUTED_VALUE"""),"SOLIS GALARZA NICOLE AYELEN")</f>
        <v>SOLIS GALARZA NICOLE AYELEN</v>
      </c>
      <c r="G10" s="2" t="str">
        <f ca="1">IFERROR(__xludf.DUMMYFUNCTION("""COMPUTED_VALUE"""),"FERNANDEZ ROCIO ELIZABETH")</f>
        <v>FERNANDEZ ROCIO ELIZABETH</v>
      </c>
      <c r="H10" s="4" t="s">
        <v>7</v>
      </c>
    </row>
    <row r="11" spans="1:8">
      <c r="A11" s="5">
        <f ca="1">IFERROR(__xludf.DUMMYFUNCTION("""COMPUTED_VALUE"""),45293.4097445601)</f>
        <v>45293.4097445601</v>
      </c>
      <c r="B11" s="6">
        <v>3327434407</v>
      </c>
      <c r="C11" s="6" t="s">
        <v>26</v>
      </c>
      <c r="D11" s="6" t="s">
        <v>27</v>
      </c>
      <c r="E11" s="7" t="s">
        <v>12</v>
      </c>
      <c r="F11" s="6" t="str">
        <f ca="1">IFERROR(__xludf.DUMMYFUNCTION("""COMPUTED_VALUE"""),"GONZALEZ IVANA JANET")</f>
        <v>GONZALEZ IVANA JANET</v>
      </c>
      <c r="G11" s="6" t="str">
        <f ca="1">IFERROR(__xludf.DUMMYFUNCTION("""COMPUTED_VALUE"""),"LEONHART PEDRO NAHUEL")</f>
        <v>LEONHART PEDRO NAHUEL</v>
      </c>
      <c r="H11" s="6" t="s">
        <v>28</v>
      </c>
    </row>
    <row r="12" spans="1:8">
      <c r="A12" s="8" t="str">
        <f ca="1">IFERROR(__xludf.DUMMYFUNCTION("""COMPUTED_VALUE"""),"")</f>
        <v/>
      </c>
      <c r="B12" s="2">
        <v>1142893411</v>
      </c>
      <c r="C12" s="2">
        <v>2335949970</v>
      </c>
      <c r="D12" s="2" t="s">
        <v>29</v>
      </c>
      <c r="E12" s="3" t="s">
        <v>6</v>
      </c>
      <c r="F12" s="4" t="str">
        <f ca="1">IFERROR(__xludf.DUMMYFUNCTION("""COMPUTED_VALUE"""),"")</f>
        <v/>
      </c>
      <c r="G12" s="4" t="str">
        <f ca="1">IFERROR(__xludf.DUMMYFUNCTION("""COMPUTED_VALUE"""),"")</f>
        <v/>
      </c>
      <c r="H12" s="4" t="s">
        <v>7</v>
      </c>
    </row>
    <row r="13" spans="1:8">
      <c r="A13" s="5">
        <f ca="1">IFERROR(__xludf.DUMMYFUNCTION("""COMPUTED_VALUE"""),45293.4176517129)</f>
        <v>45293.417651712902</v>
      </c>
      <c r="B13" s="6">
        <v>1142911748</v>
      </c>
      <c r="C13" s="6" t="s">
        <v>30</v>
      </c>
      <c r="D13" s="6" t="s">
        <v>19</v>
      </c>
      <c r="E13" s="7" t="s">
        <v>12</v>
      </c>
      <c r="F13" s="6" t="str">
        <f ca="1">IFERROR(__xludf.DUMMYFUNCTION("""COMPUTED_VALUE"""),"MARTINEZ DAVID AGUSTIN")</f>
        <v>MARTINEZ DAVID AGUSTIN</v>
      </c>
      <c r="G13" s="6" t="str">
        <f ca="1">IFERROR(__xludf.DUMMYFUNCTION("""COMPUTED_VALUE"""),"FALCON ALEJANDRO JAVIER")</f>
        <v>FALCON ALEJANDRO JAVIER</v>
      </c>
      <c r="H13" s="6" t="s">
        <v>31</v>
      </c>
    </row>
    <row r="14" spans="1:8">
      <c r="A14" s="1">
        <f ca="1">IFERROR(__xludf.DUMMYFUNCTION("""COMPUTED_VALUE"""),45293.4295178472)</f>
        <v>45293.429517847202</v>
      </c>
      <c r="B14" s="2">
        <v>1160881075</v>
      </c>
      <c r="C14" s="2" t="s">
        <v>32</v>
      </c>
      <c r="D14" s="2" t="s">
        <v>21</v>
      </c>
      <c r="E14" s="3" t="s">
        <v>6</v>
      </c>
      <c r="F14" s="2" t="str">
        <f ca="1">IFERROR(__xludf.DUMMYFUNCTION("""COMPUTED_VALUE"""),"BAEZ FERNANDO DANIEL")</f>
        <v>BAEZ FERNANDO DANIEL</v>
      </c>
      <c r="G14" s="2" t="str">
        <f ca="1">IFERROR(__xludf.DUMMYFUNCTION("""COMPUTED_VALUE"""),"FERNANDEZ ROCIO ELIZABETH")</f>
        <v>FERNANDEZ ROCIO ELIZABETH</v>
      </c>
      <c r="H14" s="4" t="s">
        <v>7</v>
      </c>
    </row>
    <row r="15" spans="1:8">
      <c r="A15" s="5">
        <f ca="1">IFERROR(__xludf.DUMMYFUNCTION("""COMPUTED_VALUE"""),45293.4366601851)</f>
        <v>45293.4366601851</v>
      </c>
      <c r="B15" s="6">
        <v>1160620623</v>
      </c>
      <c r="C15" s="6" t="s">
        <v>33</v>
      </c>
      <c r="D15" s="6" t="s">
        <v>15</v>
      </c>
      <c r="E15" s="7" t="s">
        <v>12</v>
      </c>
      <c r="F15" s="6" t="str">
        <f ca="1">IFERROR(__xludf.DUMMYFUNCTION("""COMPUTED_VALUE"""),"GARCIA BRENDA ANTONELLA")</f>
        <v>GARCIA BRENDA ANTONELLA</v>
      </c>
      <c r="G15" s="6" t="str">
        <f ca="1">IFERROR(__xludf.DUMMYFUNCTION("""COMPUTED_VALUE"""),"JANIEWICZ CINTHIA VIVIANA")</f>
        <v>JANIEWICZ CINTHIA VIVIANA</v>
      </c>
      <c r="H15" s="6" t="s">
        <v>34</v>
      </c>
    </row>
    <row r="16" spans="1:8">
      <c r="A16" s="1">
        <f ca="1">IFERROR(__xludf.DUMMYFUNCTION("""COMPUTED_VALUE"""),45293.4411009722)</f>
        <v>45293.441100972203</v>
      </c>
      <c r="B16" s="2">
        <v>1160624931</v>
      </c>
      <c r="C16" s="2" t="s">
        <v>35</v>
      </c>
      <c r="D16" s="2" t="s">
        <v>19</v>
      </c>
      <c r="E16" s="3" t="s">
        <v>6</v>
      </c>
      <c r="F16" s="2" t="str">
        <f ca="1">IFERROR(__xludf.DUMMYFUNCTION("""COMPUTED_VALUE"""),"SOLIS GALARZA NICOLE AYELEN")</f>
        <v>SOLIS GALARZA NICOLE AYELEN</v>
      </c>
      <c r="G16" s="2" t="str">
        <f ca="1">IFERROR(__xludf.DUMMYFUNCTION("""COMPUTED_VALUE"""),"FERNANDEZ ROCIO ELIZABETH")</f>
        <v>FERNANDEZ ROCIO ELIZABETH</v>
      </c>
      <c r="H16" s="4" t="s">
        <v>7</v>
      </c>
    </row>
    <row r="17" spans="1:8">
      <c r="A17" s="5">
        <f ca="1">IFERROR(__xludf.DUMMYFUNCTION("""COMPUTED_VALUE"""),45293.4447952777)</f>
        <v>45293.444795277697</v>
      </c>
      <c r="B17" s="6">
        <v>2634421233</v>
      </c>
      <c r="C17" s="6" t="s">
        <v>36</v>
      </c>
      <c r="D17" s="6" t="s">
        <v>37</v>
      </c>
      <c r="E17" s="3" t="s">
        <v>6</v>
      </c>
      <c r="F17" s="6" t="str">
        <f ca="1">IFERROR(__xludf.DUMMYFUNCTION("""COMPUTED_VALUE"""),"VAZQUEZ ACEVEDO JUAN MARTIN")</f>
        <v>VAZQUEZ ACEVEDO JUAN MARTIN</v>
      </c>
      <c r="G17" s="6" t="str">
        <f ca="1">IFERROR(__xludf.DUMMYFUNCTION("""COMPUTED_VALUE"""),"CANTERO ELIANA LUCILA ESTEFANIA")</f>
        <v>CANTERO ELIANA LUCILA ESTEFANIA</v>
      </c>
      <c r="H17" s="4" t="s">
        <v>7</v>
      </c>
    </row>
    <row r="18" spans="1:8">
      <c r="A18" s="1">
        <f ca="1">IFERROR(__xludf.DUMMYFUNCTION("""COMPUTED_VALUE"""),45293.4677985879)</f>
        <v>45293.467798587903</v>
      </c>
      <c r="B18" s="2">
        <v>2614952361</v>
      </c>
      <c r="C18" s="2" t="s">
        <v>38</v>
      </c>
      <c r="D18" s="2" t="s">
        <v>39</v>
      </c>
      <c r="E18" s="3" t="s">
        <v>6</v>
      </c>
      <c r="F18" s="2" t="str">
        <f ca="1">IFERROR(__xludf.DUMMYFUNCTION("""COMPUTED_VALUE"""),"KORYZMA IVAN ANDRES")</f>
        <v>KORYZMA IVAN ANDRES</v>
      </c>
      <c r="G18" s="2" t="str">
        <f ca="1">IFERROR(__xludf.DUMMYFUNCTION("""COMPUTED_VALUE"""),"FOSCHIATTI MARIA DE LOS ANGELES")</f>
        <v>FOSCHIATTI MARIA DE LOS ANGELES</v>
      </c>
      <c r="H18" s="4" t="s">
        <v>7</v>
      </c>
    </row>
    <row r="19" spans="1:8">
      <c r="A19" s="5">
        <f ca="1">IFERROR(__xludf.DUMMYFUNCTION("""COMPUTED_VALUE"""),45293.4792742708)</f>
        <v>45293.479274270801</v>
      </c>
      <c r="B19" s="6">
        <v>1160640776</v>
      </c>
      <c r="C19" s="6" t="s">
        <v>40</v>
      </c>
      <c r="D19" s="6" t="s">
        <v>19</v>
      </c>
      <c r="E19" s="3" t="s">
        <v>6</v>
      </c>
      <c r="F19" s="6" t="str">
        <f ca="1">IFERROR(__xludf.DUMMYFUNCTION("""COMPUTED_VALUE"""),"REDES CYNTHIA SOLEDAD")</f>
        <v>REDES CYNTHIA SOLEDAD</v>
      </c>
      <c r="G19" s="6" t="str">
        <f ca="1">IFERROR(__xludf.DUMMYFUNCTION("""COMPUTED_VALUE"""),"PIEDRABUENA LUCAS DAVID")</f>
        <v>PIEDRABUENA LUCAS DAVID</v>
      </c>
      <c r="H19" s="4" t="s">
        <v>7</v>
      </c>
    </row>
    <row r="20" spans="1:8">
      <c r="A20" s="1">
        <f ca="1">IFERROR(__xludf.DUMMYFUNCTION("""COMPUTED_VALUE"""),45293.4802439467)</f>
        <v>45293.480243946702</v>
      </c>
      <c r="B20" s="2">
        <v>1160618763</v>
      </c>
      <c r="C20" s="2" t="s">
        <v>41</v>
      </c>
      <c r="D20" s="2" t="s">
        <v>11</v>
      </c>
      <c r="E20" s="3" t="s">
        <v>6</v>
      </c>
      <c r="F20" s="2" t="str">
        <f ca="1">IFERROR(__xludf.DUMMYFUNCTION("""COMPUTED_VALUE"""),"OSUST ROXANA LORENA")</f>
        <v>OSUST ROXANA LORENA</v>
      </c>
      <c r="G20" s="2" t="str">
        <f ca="1">IFERROR(__xludf.DUMMYFUNCTION("""COMPUTED_VALUE"""),"PIEDRABUENA LUCAS DAVID")</f>
        <v>PIEDRABUENA LUCAS DAVID</v>
      </c>
      <c r="H20" s="4" t="s">
        <v>7</v>
      </c>
    </row>
    <row r="21" spans="1:8">
      <c r="A21" s="5">
        <f ca="1">IFERROR(__xludf.DUMMYFUNCTION("""COMPUTED_VALUE"""),45293.4849410532)</f>
        <v>45293.484941053197</v>
      </c>
      <c r="B21" s="6">
        <v>2614962682</v>
      </c>
      <c r="C21" s="6" t="s">
        <v>42</v>
      </c>
      <c r="D21" s="6" t="s">
        <v>5</v>
      </c>
      <c r="E21" s="3" t="s">
        <v>6</v>
      </c>
      <c r="F21" s="6" t="str">
        <f ca="1">IFERROR(__xludf.DUMMYFUNCTION("""COMPUTED_VALUE"""),"FERNANDEZ JOANA BELEN")</f>
        <v>FERNANDEZ JOANA BELEN</v>
      </c>
      <c r="G21" s="6" t="str">
        <f ca="1">IFERROR(__xludf.DUMMYFUNCTION("""COMPUTED_VALUE"""),"CANTERO ELIANA LUCILA ESTEFANIA")</f>
        <v>CANTERO ELIANA LUCILA ESTEFANIA</v>
      </c>
      <c r="H21" s="4" t="s">
        <v>7</v>
      </c>
    </row>
    <row r="22" spans="1:8">
      <c r="A22" s="1">
        <f ca="1">IFERROR(__xludf.DUMMYFUNCTION("""COMPUTED_VALUE"""),45293.4939999421)</f>
        <v>45293.493999942097</v>
      </c>
      <c r="B22" s="2">
        <v>2994487798</v>
      </c>
      <c r="C22" s="2" t="s">
        <v>43</v>
      </c>
      <c r="D22" s="2" t="s">
        <v>44</v>
      </c>
      <c r="E22" s="3" t="s">
        <v>6</v>
      </c>
      <c r="F22" s="2" t="str">
        <f ca="1">IFERROR(__xludf.DUMMYFUNCTION("""COMPUTED_VALUE"""),"SAVI PAULA MELISA")</f>
        <v>SAVI PAULA MELISA</v>
      </c>
      <c r="G22" s="2" t="str">
        <f ca="1">IFERROR(__xludf.DUMMYFUNCTION("""COMPUTED_VALUE"""),"BLANCO GABRIELA BELEN")</f>
        <v>BLANCO GABRIELA BELEN</v>
      </c>
      <c r="H22" s="4" t="s">
        <v>7</v>
      </c>
    </row>
    <row r="23" spans="1:8">
      <c r="A23" s="5">
        <f ca="1">IFERROR(__xludf.DUMMYFUNCTION("""COMPUTED_VALUE"""),45293.4966692824)</f>
        <v>45293.496669282402</v>
      </c>
      <c r="B23" s="6">
        <v>2634424507</v>
      </c>
      <c r="C23" s="6" t="s">
        <v>45</v>
      </c>
      <c r="D23" s="6" t="s">
        <v>46</v>
      </c>
      <c r="E23" s="3" t="s">
        <v>6</v>
      </c>
      <c r="F23" s="6" t="str">
        <f ca="1">IFERROR(__xludf.DUMMYFUNCTION("""COMPUTED_VALUE"""),"CASTILLO CESAR NICOLAS")</f>
        <v>CASTILLO CESAR NICOLAS</v>
      </c>
      <c r="G23" s="6" t="str">
        <f ca="1">IFERROR(__xludf.DUMMYFUNCTION("""COMPUTED_VALUE"""),"MOREYRA LABORIE RODRIGO AGUSTIN")</f>
        <v>MOREYRA LABORIE RODRIGO AGUSTIN</v>
      </c>
      <c r="H23" s="4" t="s">
        <v>7</v>
      </c>
    </row>
    <row r="24" spans="1:8">
      <c r="A24" s="1">
        <f ca="1">IFERROR(__xludf.DUMMYFUNCTION("""COMPUTED_VALUE"""),45293.5023456018)</f>
        <v>45293.502345601803</v>
      </c>
      <c r="B24" s="2">
        <v>1160677109</v>
      </c>
      <c r="C24" s="2" t="s">
        <v>47</v>
      </c>
      <c r="D24" s="2" t="s">
        <v>48</v>
      </c>
      <c r="E24" s="3" t="s">
        <v>6</v>
      </c>
      <c r="F24" s="2" t="str">
        <f ca="1">IFERROR(__xludf.DUMMYFUNCTION("""COMPUTED_VALUE"""),"ESTIGARRIBIA DIEGO ARNALDO")</f>
        <v>ESTIGARRIBIA DIEGO ARNALDO</v>
      </c>
      <c r="G24" s="2" t="str">
        <f ca="1">IFERROR(__xludf.DUMMYFUNCTION("""COMPUTED_VALUE"""),"FIMIANI VICTOR LUCIANO")</f>
        <v>FIMIANI VICTOR LUCIANO</v>
      </c>
      <c r="H24" s="4" t="s">
        <v>7</v>
      </c>
    </row>
    <row r="25" spans="1:8">
      <c r="A25" s="5">
        <f ca="1">IFERROR(__xludf.DUMMYFUNCTION("""COMPUTED_VALUE"""),45293.5055771527)</f>
        <v>45293.505577152697</v>
      </c>
      <c r="B25" s="6">
        <v>2614200308</v>
      </c>
      <c r="C25" s="6" t="s">
        <v>49</v>
      </c>
      <c r="D25" s="6" t="s">
        <v>50</v>
      </c>
      <c r="E25" s="3" t="s">
        <v>6</v>
      </c>
      <c r="F25" s="6" t="str">
        <f ca="1">IFERROR(__xludf.DUMMYFUNCTION("""COMPUTED_VALUE"""),"CASTILLO CESAR NICOLAS")</f>
        <v>CASTILLO CESAR NICOLAS</v>
      </c>
      <c r="G25" s="6" t="str">
        <f ca="1">IFERROR(__xludf.DUMMYFUNCTION("""COMPUTED_VALUE"""),"MOREYRA LABORIE RODRIGO AGUSTIN")</f>
        <v>MOREYRA LABORIE RODRIGO AGUSTIN</v>
      </c>
      <c r="H25" s="4" t="s">
        <v>7</v>
      </c>
    </row>
    <row r="26" spans="1:8">
      <c r="A26" s="1">
        <f ca="1">IFERROR(__xludf.DUMMYFUNCTION("""COMPUTED_VALUE"""),45293.5091357291)</f>
        <v>45293.509135729102</v>
      </c>
      <c r="B26" s="2">
        <v>1150685671</v>
      </c>
      <c r="C26" s="2" t="s">
        <v>51</v>
      </c>
      <c r="D26" s="2" t="s">
        <v>39</v>
      </c>
      <c r="E26" s="3" t="s">
        <v>6</v>
      </c>
      <c r="F26" s="2" t="str">
        <f ca="1">IFERROR(__xludf.DUMMYFUNCTION("""COMPUTED_VALUE"""),"PALACIOS LEONARDO SAMUEL")</f>
        <v>PALACIOS LEONARDO SAMUEL</v>
      </c>
      <c r="G26" s="2" t="str">
        <f ca="1">IFERROR(__xludf.DUMMYFUNCTION("""COMPUTED_VALUE"""),"FALCON ALEJANDRO JAVIER")</f>
        <v>FALCON ALEJANDRO JAVIER</v>
      </c>
      <c r="H26" s="4" t="s">
        <v>7</v>
      </c>
    </row>
    <row r="27" spans="1:8">
      <c r="A27" s="5">
        <f ca="1">IFERROR(__xludf.DUMMYFUNCTION("""COMPUTED_VALUE"""),45293.5326483564)</f>
        <v>45293.532648356399</v>
      </c>
      <c r="B27" s="6">
        <v>1160696738</v>
      </c>
      <c r="C27" s="6" t="s">
        <v>52</v>
      </c>
      <c r="D27" s="6" t="s">
        <v>19</v>
      </c>
      <c r="E27" s="7" t="s">
        <v>12</v>
      </c>
      <c r="F27" s="6" t="str">
        <f ca="1">IFERROR(__xludf.DUMMYFUNCTION("""COMPUTED_VALUE"""),"SALAMON ANDRES ALBERTO")</f>
        <v>SALAMON ANDRES ALBERTO</v>
      </c>
      <c r="G27" s="6" t="str">
        <f ca="1">IFERROR(__xludf.DUMMYFUNCTION("""COMPUTED_VALUE"""),"GOMEZ MARIANA LUCIA")</f>
        <v>GOMEZ MARIANA LUCIA</v>
      </c>
      <c r="H27" s="6" t="s">
        <v>53</v>
      </c>
    </row>
    <row r="28" spans="1:8">
      <c r="A28" s="8" t="str">
        <f ca="1">IFERROR(__xludf.DUMMYFUNCTION("""COMPUTED_VALUE"""),"")</f>
        <v/>
      </c>
      <c r="B28" s="2">
        <v>2204831336</v>
      </c>
      <c r="C28" s="2" t="s">
        <v>54</v>
      </c>
      <c r="D28" s="2" t="s">
        <v>29</v>
      </c>
      <c r="E28" s="7" t="s">
        <v>12</v>
      </c>
      <c r="F28" s="4" t="str">
        <f ca="1">IFERROR(__xludf.DUMMYFUNCTION("""COMPUTED_VALUE"""),"")</f>
        <v/>
      </c>
      <c r="G28" s="4" t="str">
        <f ca="1">IFERROR(__xludf.DUMMYFUNCTION("""COMPUTED_VALUE"""),"")</f>
        <v/>
      </c>
      <c r="H28" s="2" t="s">
        <v>55</v>
      </c>
    </row>
    <row r="29" spans="1:8">
      <c r="A29" s="5">
        <f ca="1">IFERROR(__xludf.DUMMYFUNCTION("""COMPUTED_VALUE"""),45293.5484434143)</f>
        <v>45293.5484434143</v>
      </c>
      <c r="B29" s="6">
        <v>2644266686</v>
      </c>
      <c r="C29" s="6" t="s">
        <v>56</v>
      </c>
      <c r="D29" s="6" t="s">
        <v>21</v>
      </c>
      <c r="E29" s="7" t="s">
        <v>12</v>
      </c>
      <c r="F29" s="6" t="str">
        <f ca="1">IFERROR(__xludf.DUMMYFUNCTION("""COMPUTED_VALUE"""),"FERNANDEZ JOAQUIN")</f>
        <v>FERNANDEZ JOAQUIN</v>
      </c>
      <c r="G29" s="6" t="str">
        <f ca="1">IFERROR(__xludf.DUMMYFUNCTION("""COMPUTED_VALUE"""),"CANTERO ELIANA LUCILA ESTEFANIA")</f>
        <v>CANTERO ELIANA LUCILA ESTEFANIA</v>
      </c>
      <c r="H29" s="6" t="s">
        <v>57</v>
      </c>
    </row>
    <row r="30" spans="1:8">
      <c r="A30" s="1">
        <f ca="1">IFERROR(__xludf.DUMMYFUNCTION("""COMPUTED_VALUE"""),45293.5528947453)</f>
        <v>45293.552894745299</v>
      </c>
      <c r="B30" s="2">
        <v>1160831760</v>
      </c>
      <c r="C30" s="2" t="s">
        <v>58</v>
      </c>
      <c r="D30" s="2" t="s">
        <v>59</v>
      </c>
      <c r="E30" s="7" t="s">
        <v>60</v>
      </c>
      <c r="F30" s="2" t="str">
        <f ca="1">IFERROR(__xludf.DUMMYFUNCTION("""COMPUTED_VALUE"""),"GONZALEZ ARACELI JAQUELINE")</f>
        <v>GONZALEZ ARACELI JAQUELINE</v>
      </c>
      <c r="G30" s="2" t="str">
        <f ca="1">IFERROR(__xludf.DUMMYFUNCTION("""COMPUTED_VALUE"""),"CANTERO ELIANA LUCILA ESTEFANIA")</f>
        <v>CANTERO ELIANA LUCILA ESTEFANIA</v>
      </c>
      <c r="H30" s="2" t="s">
        <v>61</v>
      </c>
    </row>
    <row r="31" spans="1:8">
      <c r="A31" s="5">
        <f ca="1">IFERROR(__xludf.DUMMYFUNCTION("""COMPUTED_VALUE"""),45293.5553791319)</f>
        <v>45293.555379131903</v>
      </c>
      <c r="B31" s="6">
        <v>2234700202</v>
      </c>
      <c r="C31" s="6" t="s">
        <v>62</v>
      </c>
      <c r="D31" s="6" t="s">
        <v>59</v>
      </c>
      <c r="E31" s="7" t="s">
        <v>12</v>
      </c>
      <c r="F31" s="6" t="str">
        <f ca="1">IFERROR(__xludf.DUMMYFUNCTION("""COMPUTED_VALUE"""),"MAPELLI GABRIELA INÉS")</f>
        <v>MAPELLI GABRIELA INÉS</v>
      </c>
      <c r="G31" s="6" t="str">
        <f ca="1">IFERROR(__xludf.DUMMYFUNCTION("""COMPUTED_VALUE"""),"BLANCO GABRIELA BELEN")</f>
        <v>BLANCO GABRIELA BELEN</v>
      </c>
      <c r="H31" s="6" t="s">
        <v>63</v>
      </c>
    </row>
    <row r="32" spans="1:8">
      <c r="A32" s="1">
        <f ca="1">IFERROR(__xludf.DUMMYFUNCTION("""COMPUTED_VALUE"""),45293.5597534259)</f>
        <v>45293.5597534259</v>
      </c>
      <c r="B32" s="2">
        <v>1142380623</v>
      </c>
      <c r="C32" s="2" t="s">
        <v>64</v>
      </c>
      <c r="D32" s="2" t="s">
        <v>65</v>
      </c>
      <c r="E32" s="3" t="s">
        <v>6</v>
      </c>
      <c r="F32" s="2" t="str">
        <f ca="1">IFERROR(__xludf.DUMMYFUNCTION("""COMPUTED_VALUE"""),"ZAMUDIO LEONEL ELIAS")</f>
        <v>ZAMUDIO LEONEL ELIAS</v>
      </c>
      <c r="G32" s="2" t="str">
        <f ca="1">IFERROR(__xludf.DUMMYFUNCTION("""COMPUTED_VALUE"""),"ROMERO RAUL CRISTIAN ALEJANDRO")</f>
        <v>ROMERO RAUL CRISTIAN ALEJANDRO</v>
      </c>
      <c r="H32" s="4" t="s">
        <v>7</v>
      </c>
    </row>
    <row r="33" spans="1:8">
      <c r="A33" s="9" t="str">
        <f ca="1">IFERROR(__xludf.DUMMYFUNCTION("""COMPUTED_VALUE"""),"")</f>
        <v/>
      </c>
      <c r="B33" s="6">
        <v>1146697765</v>
      </c>
      <c r="C33" s="6" t="s">
        <v>66</v>
      </c>
      <c r="D33" s="6" t="s">
        <v>29</v>
      </c>
      <c r="E33" s="7" t="s">
        <v>12</v>
      </c>
      <c r="F33" s="10" t="str">
        <f ca="1">IFERROR(__xludf.DUMMYFUNCTION("""COMPUTED_VALUE"""),"")</f>
        <v/>
      </c>
      <c r="G33" s="10" t="str">
        <f ca="1">IFERROR(__xludf.DUMMYFUNCTION("""COMPUTED_VALUE"""),"")</f>
        <v/>
      </c>
      <c r="H33" s="6" t="s">
        <v>67</v>
      </c>
    </row>
    <row r="34" spans="1:8">
      <c r="A34" s="1">
        <f ca="1">IFERROR(__xludf.DUMMYFUNCTION("""COMPUTED_VALUE"""),45293.5678900462)</f>
        <v>45293.567890046201</v>
      </c>
      <c r="B34" s="2">
        <v>1150688934</v>
      </c>
      <c r="C34" s="2" t="s">
        <v>68</v>
      </c>
      <c r="D34" s="2" t="s">
        <v>9</v>
      </c>
      <c r="E34" s="3" t="s">
        <v>6</v>
      </c>
      <c r="F34" s="2" t="str">
        <f ca="1">IFERROR(__xludf.DUMMYFUNCTION("""COMPUTED_VALUE"""),"MENDOZA CRISTINA JULIETA")</f>
        <v>MENDOZA CRISTINA JULIETA</v>
      </c>
      <c r="G34" s="2" t="str">
        <f ca="1">IFERROR(__xludf.DUMMYFUNCTION("""COMPUTED_VALUE"""),"CANTERO ELIANA LUCILA ESTEFANIA")</f>
        <v>CANTERO ELIANA LUCILA ESTEFANIA</v>
      </c>
      <c r="H34" s="4" t="s">
        <v>7</v>
      </c>
    </row>
    <row r="35" spans="1:8">
      <c r="A35" s="5">
        <f ca="1">IFERROR(__xludf.DUMMYFUNCTION("""COMPUTED_VALUE"""),45293.5728071064)</f>
        <v>45293.5728071064</v>
      </c>
      <c r="B35" s="6">
        <v>3484658313</v>
      </c>
      <c r="C35" s="6" t="s">
        <v>69</v>
      </c>
      <c r="D35" s="6" t="s">
        <v>11</v>
      </c>
      <c r="E35" s="3" t="s">
        <v>6</v>
      </c>
      <c r="F35" s="6" t="str">
        <f ca="1">IFERROR(__xludf.DUMMYFUNCTION("""COMPUTED_VALUE"""),"NORIEGA ELSA PAOLA")</f>
        <v>NORIEGA ELSA PAOLA</v>
      </c>
      <c r="G35" s="6" t="str">
        <f ca="1">IFERROR(__xludf.DUMMYFUNCTION("""COMPUTED_VALUE"""),"POLZONI MARIA NATALIA")</f>
        <v>POLZONI MARIA NATALIA</v>
      </c>
      <c r="H35" s="4" t="s">
        <v>7</v>
      </c>
    </row>
    <row r="36" spans="1:8">
      <c r="A36" s="1">
        <f ca="1">IFERROR(__xludf.DUMMYFUNCTION("""COMPUTED_VALUE"""),45293.5331681018)</f>
        <v>45293.5331681018</v>
      </c>
      <c r="B36" s="2">
        <v>1160707975</v>
      </c>
      <c r="C36" s="2" t="s">
        <v>70</v>
      </c>
      <c r="D36" s="2" t="s">
        <v>29</v>
      </c>
      <c r="E36" s="3" t="s">
        <v>6</v>
      </c>
      <c r="F36" s="2" t="str">
        <f ca="1">IFERROR(__xludf.DUMMYFUNCTION("""COMPUTED_VALUE"""),"TORRES LUCIA MACARENA")</f>
        <v>TORRES LUCIA MACARENA</v>
      </c>
      <c r="G36" s="2" t="str">
        <f ca="1">IFERROR(__xludf.DUMMYFUNCTION("""COMPUTED_VALUE"""),"FALCON ALEJANDRO JAVIER")</f>
        <v>FALCON ALEJANDRO JAVIER</v>
      </c>
      <c r="H36" s="4" t="s">
        <v>7</v>
      </c>
    </row>
    <row r="37" spans="1:8">
      <c r="A37" s="5">
        <f ca="1">IFERROR(__xludf.DUMMYFUNCTION("""COMPUTED_VALUE"""),45293.5997349999)</f>
        <v>45293.599734999902</v>
      </c>
      <c r="B37" s="6">
        <v>1144665835</v>
      </c>
      <c r="C37" s="6" t="s">
        <v>71</v>
      </c>
      <c r="D37" s="6" t="s">
        <v>72</v>
      </c>
      <c r="E37" s="3" t="s">
        <v>6</v>
      </c>
      <c r="F37" s="6" t="str">
        <f ca="1">IFERROR(__xludf.DUMMYFUNCTION("""COMPUTED_VALUE"""),"SOSA CRISTIAN LEANDRO")</f>
        <v>SOSA CRISTIAN LEANDRO</v>
      </c>
      <c r="G37" s="6" t="str">
        <f ca="1">IFERROR(__xludf.DUMMYFUNCTION("""COMPUTED_VALUE"""),"PIEDRABUENA LUCAS DAVID")</f>
        <v>PIEDRABUENA LUCAS DAVID</v>
      </c>
      <c r="H37" s="4" t="s">
        <v>7</v>
      </c>
    </row>
    <row r="38" spans="1:8">
      <c r="A38" s="1">
        <f ca="1">IFERROR(__xludf.DUMMYFUNCTION("""COMPUTED_VALUE"""),45293.6008602662)</f>
        <v>45293.600860266197</v>
      </c>
      <c r="B38" s="2">
        <v>1160736713</v>
      </c>
      <c r="C38" s="2" t="s">
        <v>73</v>
      </c>
      <c r="D38" s="2" t="s">
        <v>46</v>
      </c>
      <c r="E38" s="7" t="s">
        <v>12</v>
      </c>
      <c r="F38" s="2" t="str">
        <f ca="1">IFERROR(__xludf.DUMMYFUNCTION("""COMPUTED_VALUE"""),"GONZALEZ IVANA JANET")</f>
        <v>GONZALEZ IVANA JANET</v>
      </c>
      <c r="G38" s="2" t="str">
        <f ca="1">IFERROR(__xludf.DUMMYFUNCTION("""COMPUTED_VALUE"""),"LEONHART PEDRO NAHUEL")</f>
        <v>LEONHART PEDRO NAHUEL</v>
      </c>
      <c r="H38" s="2" t="s">
        <v>74</v>
      </c>
    </row>
    <row r="39" spans="1:8">
      <c r="A39" s="5">
        <f ca="1">IFERROR(__xludf.DUMMYFUNCTION("""COMPUTED_VALUE"""),45294.4505136226)</f>
        <v>45294.4505136226</v>
      </c>
      <c r="B39" s="6">
        <v>1144529217</v>
      </c>
      <c r="C39" s="6" t="s">
        <v>75</v>
      </c>
      <c r="D39" s="6" t="s">
        <v>29</v>
      </c>
      <c r="E39" s="7" t="s">
        <v>12</v>
      </c>
      <c r="F39" s="6" t="str">
        <f ca="1">IFERROR(__xludf.DUMMYFUNCTION("""COMPUTED_VALUE"""),"SILVA MELISA ANTONELLA")</f>
        <v>SILVA MELISA ANTONELLA</v>
      </c>
      <c r="G39" s="6" t="str">
        <f ca="1">IFERROR(__xludf.DUMMYFUNCTION("""COMPUTED_VALUE"""),"ZAMPA JUAN SANTIAGO")</f>
        <v>ZAMPA JUAN SANTIAGO</v>
      </c>
      <c r="H39" s="6" t="s">
        <v>76</v>
      </c>
    </row>
    <row r="40" spans="1:8">
      <c r="A40" s="1">
        <f ca="1">IFERROR(__xludf.DUMMYFUNCTION("""COMPUTED_VALUE"""),45294.4577148726)</f>
        <v>45294.457714872602</v>
      </c>
      <c r="B40" s="2">
        <v>1146676541</v>
      </c>
      <c r="C40" s="2" t="s">
        <v>77</v>
      </c>
      <c r="D40" s="2" t="s">
        <v>29</v>
      </c>
      <c r="E40" s="3" t="s">
        <v>6</v>
      </c>
      <c r="F40" s="2" t="str">
        <f ca="1">IFERROR(__xludf.DUMMYFUNCTION("""COMPUTED_VALUE"""),"BRUNET YOHANA BEATRIZ")</f>
        <v>BRUNET YOHANA BEATRIZ</v>
      </c>
      <c r="G40" s="2" t="str">
        <f ca="1">IFERROR(__xludf.DUMMYFUNCTION("""COMPUTED_VALUE"""),"FERNANDEZ ROCIO ELIZABETH")</f>
        <v>FERNANDEZ ROCIO ELIZABETH</v>
      </c>
      <c r="H40" s="4" t="s">
        <v>7</v>
      </c>
    </row>
    <row r="41" spans="1:8">
      <c r="A41" s="5">
        <f ca="1">IFERROR(__xludf.DUMMYFUNCTION("""COMPUTED_VALUE"""),45293.6242725578)</f>
        <v>45293.624272557798</v>
      </c>
      <c r="B41" s="6">
        <v>2644232902</v>
      </c>
      <c r="C41" s="6" t="s">
        <v>78</v>
      </c>
      <c r="D41" s="6" t="s">
        <v>46</v>
      </c>
      <c r="E41" s="3" t="s">
        <v>6</v>
      </c>
      <c r="F41" s="6" t="str">
        <f ca="1">IFERROR(__xludf.DUMMYFUNCTION("""COMPUTED_VALUE"""),"ACEVEDO DAIANA SOLEDAD")</f>
        <v>ACEVEDO DAIANA SOLEDAD</v>
      </c>
      <c r="G41" s="6" t="str">
        <f ca="1">IFERROR(__xludf.DUMMYFUNCTION("""COMPUTED_VALUE"""),"GOMEZ MARIANA LUCIA")</f>
        <v>GOMEZ MARIANA LUCIA</v>
      </c>
      <c r="H41" s="4" t="s">
        <v>7</v>
      </c>
    </row>
    <row r="42" spans="1:8">
      <c r="A42" s="1">
        <f ca="1">IFERROR(__xludf.DUMMYFUNCTION("""COMPUTED_VALUE"""),45294.4838545949)</f>
        <v>45294.483854594902</v>
      </c>
      <c r="B42" s="2">
        <v>2644343532</v>
      </c>
      <c r="C42" s="2" t="s">
        <v>79</v>
      </c>
      <c r="D42" s="2" t="s">
        <v>29</v>
      </c>
      <c r="E42" s="3" t="s">
        <v>6</v>
      </c>
      <c r="F42" s="2" t="str">
        <f ca="1">IFERROR(__xludf.DUMMYFUNCTION("""COMPUTED_VALUE"""),"AGUIRRE MATIAS ALBERTO")</f>
        <v>AGUIRRE MATIAS ALBERTO</v>
      </c>
      <c r="G42" s="2" t="str">
        <f ca="1">IFERROR(__xludf.DUMMYFUNCTION("""COMPUTED_VALUE"""),"FALCON ALEJANDRO JAVIER")</f>
        <v>FALCON ALEJANDRO JAVIER</v>
      </c>
      <c r="H42" s="4" t="s">
        <v>7</v>
      </c>
    </row>
    <row r="43" spans="1:8">
      <c r="A43" s="5">
        <f ca="1">IFERROR(__xludf.DUMMYFUNCTION("""COMPUTED_VALUE"""),45293.6296881365)</f>
        <v>45293.629688136498</v>
      </c>
      <c r="B43" s="6">
        <v>1148803546</v>
      </c>
      <c r="C43" s="6" t="s">
        <v>80</v>
      </c>
      <c r="D43" s="6" t="s">
        <v>19</v>
      </c>
      <c r="E43" s="3" t="s">
        <v>6</v>
      </c>
      <c r="F43" s="6" t="str">
        <f ca="1">IFERROR(__xludf.DUMMYFUNCTION("""COMPUTED_VALUE"""),"FERNANDEZ JOAQUIN")</f>
        <v>FERNANDEZ JOAQUIN</v>
      </c>
      <c r="G43" s="6" t="str">
        <f ca="1">IFERROR(__xludf.DUMMYFUNCTION("""COMPUTED_VALUE"""),"CANTERO ELIANA LUCILA ESTEFANIA")</f>
        <v>CANTERO ELIANA LUCILA ESTEFANIA</v>
      </c>
      <c r="H43" s="4" t="s">
        <v>7</v>
      </c>
    </row>
    <row r="44" spans="1:8">
      <c r="A44" s="1">
        <f ca="1">IFERROR(__xludf.DUMMYFUNCTION("""COMPUTED_VALUE"""),45293.645011331)</f>
        <v>45293.645011330998</v>
      </c>
      <c r="B44" s="2">
        <v>2202438036</v>
      </c>
      <c r="C44" s="2" t="s">
        <v>81</v>
      </c>
      <c r="D44" s="2" t="s">
        <v>39</v>
      </c>
      <c r="E44" s="3" t="s">
        <v>6</v>
      </c>
      <c r="F44" s="2" t="str">
        <f ca="1">IFERROR(__xludf.DUMMYFUNCTION("""COMPUTED_VALUE"""),"FERNANDEZ MONICA NOELIA")</f>
        <v>FERNANDEZ MONICA NOELIA</v>
      </c>
      <c r="G44" s="2" t="str">
        <f ca="1">IFERROR(__xludf.DUMMYFUNCTION("""COMPUTED_VALUE"""),"ROMERO RAUL CRISTIAN ALEJANDRO")</f>
        <v>ROMERO RAUL CRISTIAN ALEJANDRO</v>
      </c>
      <c r="H44" s="4" t="s">
        <v>7</v>
      </c>
    </row>
    <row r="45" spans="1:8">
      <c r="A45" s="5">
        <f ca="1">IFERROR(__xludf.DUMMYFUNCTION("""COMPUTED_VALUE"""),45294.5902918055)</f>
        <v>45294.5902918055</v>
      </c>
      <c r="B45" s="6">
        <v>1144586232</v>
      </c>
      <c r="C45" s="11" t="s">
        <v>82</v>
      </c>
      <c r="D45" s="6" t="s">
        <v>29</v>
      </c>
      <c r="E45" s="7" t="s">
        <v>12</v>
      </c>
      <c r="F45" s="6" t="str">
        <f ca="1">IFERROR(__xludf.DUMMYFUNCTION("""COMPUTED_VALUE"""),"RODRIGUEZ FERNANDO GABRIEL")</f>
        <v>RODRIGUEZ FERNANDO GABRIEL</v>
      </c>
      <c r="G45" s="6" t="str">
        <f ca="1">IFERROR(__xludf.DUMMYFUNCTION("""COMPUTED_VALUE"""),"MOREYRA LABORIE RODRIGO AGUSTIN")</f>
        <v>MOREYRA LABORIE RODRIGO AGUSTIN</v>
      </c>
      <c r="H45" s="2" t="s">
        <v>83</v>
      </c>
    </row>
    <row r="46" spans="1:8">
      <c r="A46" s="1">
        <f ca="1">IFERROR(__xludf.DUMMYFUNCTION("""COMPUTED_VALUE"""),45293.6752612152)</f>
        <v>45293.675261215198</v>
      </c>
      <c r="B46" s="2">
        <v>1122053166</v>
      </c>
      <c r="C46" s="2" t="s">
        <v>84</v>
      </c>
      <c r="D46" s="2" t="s">
        <v>44</v>
      </c>
      <c r="E46" s="3" t="s">
        <v>6</v>
      </c>
      <c r="F46" s="2" t="str">
        <f ca="1">IFERROR(__xludf.DUMMYFUNCTION("""COMPUTED_VALUE"""),"FERNANDEZ WALTER DANIEL")</f>
        <v>FERNANDEZ WALTER DANIEL</v>
      </c>
      <c r="G46" s="2" t="str">
        <f ca="1">IFERROR(__xludf.DUMMYFUNCTION("""COMPUTED_VALUE"""),"CANTERO ELIANA LUCILA ESTEFANIA")</f>
        <v>CANTERO ELIANA LUCILA ESTEFANIA</v>
      </c>
      <c r="H46" s="4" t="s">
        <v>7</v>
      </c>
    </row>
    <row r="47" spans="1:8">
      <c r="A47" s="5">
        <f ca="1">IFERROR(__xludf.DUMMYFUNCTION("""COMPUTED_VALUE"""),45293.6786197453)</f>
        <v>45293.678619745297</v>
      </c>
      <c r="B47" s="6">
        <v>1160720014</v>
      </c>
      <c r="C47" s="6" t="s">
        <v>85</v>
      </c>
      <c r="D47" s="6" t="s">
        <v>37</v>
      </c>
      <c r="E47" s="7" t="s">
        <v>12</v>
      </c>
      <c r="F47" s="6" t="str">
        <f ca="1">IFERROR(__xludf.DUMMYFUNCTION("""COMPUTED_VALUE"""),"LUCILA MIÑO")</f>
        <v>LUCILA MIÑO</v>
      </c>
      <c r="G47" s="6" t="str">
        <f ca="1">IFERROR(__xludf.DUMMYFUNCTION("""COMPUTED_VALUE"""),"FIMIANI VICTOR LUCIANO")</f>
        <v>FIMIANI VICTOR LUCIANO</v>
      </c>
      <c r="H47" s="6" t="s">
        <v>74</v>
      </c>
    </row>
    <row r="48" spans="1:8">
      <c r="A48" s="1">
        <f ca="1">IFERROR(__xludf.DUMMYFUNCTION("""COMPUTED_VALUE"""),45293.6789878356)</f>
        <v>45293.678987835599</v>
      </c>
      <c r="B48" s="2">
        <v>2320422787</v>
      </c>
      <c r="C48" s="2" t="s">
        <v>86</v>
      </c>
      <c r="D48" s="2" t="s">
        <v>19</v>
      </c>
      <c r="E48" s="3" t="s">
        <v>6</v>
      </c>
      <c r="F48" s="2" t="str">
        <f ca="1">IFERROR(__xludf.DUMMYFUNCTION("""COMPUTED_VALUE"""),"SOSA ENZO EXEQUIEL")</f>
        <v>SOSA ENZO EXEQUIEL</v>
      </c>
      <c r="G48" s="2" t="str">
        <f ca="1">IFERROR(__xludf.DUMMYFUNCTION("""COMPUTED_VALUE"""),"ROMERO RAUL CRISTIAN ALEJANDRO")</f>
        <v>ROMERO RAUL CRISTIAN ALEJANDRO</v>
      </c>
      <c r="H48" s="4" t="s">
        <v>7</v>
      </c>
    </row>
    <row r="49" spans="1:8">
      <c r="A49" s="5">
        <f ca="1">IFERROR(__xludf.DUMMYFUNCTION("""COMPUTED_VALUE"""),45293.6862038425)</f>
        <v>45293.686203842502</v>
      </c>
      <c r="B49" s="6">
        <v>1137224971</v>
      </c>
      <c r="C49" s="6" t="s">
        <v>87</v>
      </c>
      <c r="D49" s="6" t="s">
        <v>19</v>
      </c>
      <c r="E49" s="3" t="s">
        <v>6</v>
      </c>
      <c r="F49" s="6" t="str">
        <f ca="1">IFERROR(__xludf.DUMMYFUNCTION("""COMPUTED_VALUE"""),"OZUNA MARIELA CARINA")</f>
        <v>OZUNA MARIELA CARINA</v>
      </c>
      <c r="G49" s="6" t="str">
        <f ca="1">IFERROR(__xludf.DUMMYFUNCTION("""COMPUTED_VALUE"""),"PYZIOL RYSZARD GERARDO")</f>
        <v>PYZIOL RYSZARD GERARDO</v>
      </c>
      <c r="H49" s="4" t="s">
        <v>7</v>
      </c>
    </row>
    <row r="50" spans="1:8">
      <c r="A50" s="1">
        <f ca="1">IFERROR(__xludf.DUMMYFUNCTION("""COMPUTED_VALUE"""),45293.6892674537)</f>
        <v>45293.689267453701</v>
      </c>
      <c r="B50" s="2">
        <v>1143500586</v>
      </c>
      <c r="C50" s="2" t="s">
        <v>88</v>
      </c>
      <c r="D50" s="2" t="s">
        <v>9</v>
      </c>
      <c r="E50" s="3" t="s">
        <v>6</v>
      </c>
      <c r="F50" s="2" t="str">
        <f ca="1">IFERROR(__xludf.DUMMYFUNCTION("""COMPUTED_VALUE"""),"GIMENEZ MILAGROS ZOE MAGALI")</f>
        <v>GIMENEZ MILAGROS ZOE MAGALI</v>
      </c>
      <c r="G50" s="2" t="str">
        <f ca="1">IFERROR(__xludf.DUMMYFUNCTION("""COMPUTED_VALUE"""),"FALCON ALEJANDRO JAVIER")</f>
        <v>FALCON ALEJANDRO JAVIER</v>
      </c>
      <c r="H50" s="4" t="s">
        <v>7</v>
      </c>
    </row>
    <row r="51" spans="1:8">
      <c r="A51" s="5">
        <f ca="1">IFERROR(__xludf.DUMMYFUNCTION("""COMPUTED_VALUE"""),45293.7040717013)</f>
        <v>45293.704071701301</v>
      </c>
      <c r="B51" s="6">
        <v>1141280600</v>
      </c>
      <c r="C51" s="6" t="s">
        <v>89</v>
      </c>
      <c r="D51" s="6" t="s">
        <v>11</v>
      </c>
      <c r="E51" s="3" t="s">
        <v>6</v>
      </c>
      <c r="F51" s="6" t="str">
        <f ca="1">IFERROR(__xludf.DUMMYFUNCTION("""COMPUTED_VALUE"""),"FERNANDEZ JOANA BELEN")</f>
        <v>FERNANDEZ JOANA BELEN</v>
      </c>
      <c r="G51" s="6" t="str">
        <f ca="1">IFERROR(__xludf.DUMMYFUNCTION("""COMPUTED_VALUE"""),"CANTERO ELIANA LUCILA ESTEFANIA")</f>
        <v>CANTERO ELIANA LUCILA ESTEFANIA</v>
      </c>
      <c r="H51" s="4" t="s">
        <v>7</v>
      </c>
    </row>
    <row r="52" spans="1:8">
      <c r="A52" s="1">
        <f ca="1">IFERROR(__xludf.DUMMYFUNCTION("""COMPUTED_VALUE"""),45295.6554843055)</f>
        <v>45295.655484305498</v>
      </c>
      <c r="B52" s="2">
        <v>1160787178</v>
      </c>
      <c r="C52" s="2" t="s">
        <v>90</v>
      </c>
      <c r="D52" s="2" t="s">
        <v>29</v>
      </c>
      <c r="E52" s="7" t="s">
        <v>91</v>
      </c>
      <c r="F52" s="2" t="str">
        <f ca="1">IFERROR(__xludf.DUMMYFUNCTION("""COMPUTED_VALUE"""),"SALAMON ANDRES ALBERTO")</f>
        <v>SALAMON ANDRES ALBERTO</v>
      </c>
      <c r="G52" s="2" t="str">
        <f ca="1">IFERROR(__xludf.DUMMYFUNCTION("""COMPUTED_VALUE"""),"GOMEZ MARIANA LUCIA")</f>
        <v>GOMEZ MARIANA LUCIA</v>
      </c>
      <c r="H52" s="2" t="s">
        <v>92</v>
      </c>
    </row>
    <row r="53" spans="1:8">
      <c r="A53" s="5">
        <f ca="1">IFERROR(__xludf.DUMMYFUNCTION("""COMPUTED_VALUE"""),45294.5902918055)</f>
        <v>45294.5902918055</v>
      </c>
      <c r="B53" s="6" t="s">
        <v>93</v>
      </c>
      <c r="C53" s="11" t="s">
        <v>82</v>
      </c>
      <c r="D53" s="6" t="s">
        <v>29</v>
      </c>
      <c r="E53" s="7" t="s">
        <v>12</v>
      </c>
      <c r="F53" s="6" t="str">
        <f ca="1">IFERROR(__xludf.DUMMYFUNCTION("""COMPUTED_VALUE"""),"RODRIGUEZ FERNANDO GABRIEL")</f>
        <v>RODRIGUEZ FERNANDO GABRIEL</v>
      </c>
      <c r="G53" s="6" t="str">
        <f ca="1">IFERROR(__xludf.DUMMYFUNCTION("""COMPUTED_VALUE"""),"MOREYRA LABORIE RODRIGO AGUSTIN")</f>
        <v>MOREYRA LABORIE RODRIGO AGUSTIN</v>
      </c>
      <c r="H53" s="6" t="s">
        <v>83</v>
      </c>
    </row>
    <row r="54" spans="1:8">
      <c r="A54" s="1">
        <f ca="1">IFERROR(__xludf.DUMMYFUNCTION("""COMPUTED_VALUE"""),45293.7570117013)</f>
        <v>45293.757011701302</v>
      </c>
      <c r="B54" s="2">
        <v>2644283886</v>
      </c>
      <c r="C54" s="2" t="s">
        <v>94</v>
      </c>
      <c r="D54" s="2" t="s">
        <v>95</v>
      </c>
      <c r="E54" s="3" t="s">
        <v>6</v>
      </c>
      <c r="F54" s="2" t="str">
        <f ca="1">IFERROR(__xludf.DUMMYFUNCTION("""COMPUTED_VALUE"""),"MASSI KAREN ANDREA")</f>
        <v>MASSI KAREN ANDREA</v>
      </c>
      <c r="G54" s="2" t="str">
        <f ca="1">IFERROR(__xludf.DUMMYFUNCTION("""COMPUTED_VALUE"""),"PEREZ RODRIGUEZ ANDREA PAOLA")</f>
        <v>PEREZ RODRIGUEZ ANDREA PAOLA</v>
      </c>
      <c r="H54" s="4" t="s">
        <v>7</v>
      </c>
    </row>
    <row r="55" spans="1:8">
      <c r="A55" s="5">
        <f ca="1">IFERROR(__xludf.DUMMYFUNCTION("""COMPUTED_VALUE"""),45293.7719950347)</f>
        <v>45293.771995034702</v>
      </c>
      <c r="B55" s="6">
        <v>2804442757</v>
      </c>
      <c r="C55" s="6" t="s">
        <v>96</v>
      </c>
      <c r="D55" s="6" t="s">
        <v>11</v>
      </c>
      <c r="E55" s="3" t="s">
        <v>6</v>
      </c>
      <c r="F55" s="6" t="str">
        <f ca="1">IFERROR(__xludf.DUMMYFUNCTION("""COMPUTED_VALUE"""),"ARGÜELLO MONICA LILIANA")</f>
        <v>ARGÜELLO MONICA LILIANA</v>
      </c>
      <c r="G55" s="6" t="str">
        <f ca="1">IFERROR(__xludf.DUMMYFUNCTION("""COMPUTED_VALUE"""),"SANTANDER MATIAS NAHUEL")</f>
        <v>SANTANDER MATIAS NAHUEL</v>
      </c>
      <c r="H55" s="4" t="s">
        <v>7</v>
      </c>
    </row>
    <row r="56" spans="1:8">
      <c r="A56" s="1">
        <f ca="1">IFERROR(__xludf.DUMMYFUNCTION("""COMPUTED_VALUE"""),45293.7784661805)</f>
        <v>45293.778466180498</v>
      </c>
      <c r="B56" s="2">
        <v>3327560996</v>
      </c>
      <c r="C56" s="2" t="s">
        <v>97</v>
      </c>
      <c r="D56" s="2" t="s">
        <v>39</v>
      </c>
      <c r="E56" s="3" t="s">
        <v>6</v>
      </c>
      <c r="F56" s="2" t="str">
        <f ca="1">IFERROR(__xludf.DUMMYFUNCTION("""COMPUTED_VALUE"""),"RODRIGUEZ AGUSTIN GRACIANO")</f>
        <v>RODRIGUEZ AGUSTIN GRACIANO</v>
      </c>
      <c r="G56" s="2" t="str">
        <f ca="1">IFERROR(__xludf.DUMMYFUNCTION("""COMPUTED_VALUE"""),"PYZIOL RYSZARD GERARDO")</f>
        <v>PYZIOL RYSZARD GERARDO</v>
      </c>
      <c r="H56" s="4" t="s">
        <v>7</v>
      </c>
    </row>
    <row r="57" spans="1:8">
      <c r="A57" s="5">
        <f ca="1">IFERROR(__xludf.DUMMYFUNCTION("""COMPUTED_VALUE"""),45296.6253134606)</f>
        <v>45296.625313460601</v>
      </c>
      <c r="B57" s="6">
        <v>2614910874</v>
      </c>
      <c r="C57" s="6" t="s">
        <v>98</v>
      </c>
      <c r="D57" s="6" t="s">
        <v>29</v>
      </c>
      <c r="E57" s="3" t="s">
        <v>6</v>
      </c>
      <c r="F57" s="6" t="str">
        <f ca="1">IFERROR(__xludf.DUMMYFUNCTION("""COMPUTED_VALUE"""),"MASSI KAREN ANDREA")</f>
        <v>MASSI KAREN ANDREA</v>
      </c>
      <c r="G57" s="6" t="str">
        <f ca="1">IFERROR(__xludf.DUMMYFUNCTION("""COMPUTED_VALUE"""),"PEREZ RODRIGUEZ ANDREA PAOLA")</f>
        <v>PEREZ RODRIGUEZ ANDREA PAOLA</v>
      </c>
      <c r="H57" s="4" t="s">
        <v>7</v>
      </c>
    </row>
    <row r="58" spans="1:8">
      <c r="A58" s="1">
        <f ca="1">IFERROR(__xludf.DUMMYFUNCTION("""COMPUTED_VALUE"""),45293.8036799305)</f>
        <v>45293.803679930497</v>
      </c>
      <c r="B58" s="2">
        <v>1179177981</v>
      </c>
      <c r="C58" s="2" t="s">
        <v>99</v>
      </c>
      <c r="D58" s="2" t="s">
        <v>9</v>
      </c>
      <c r="E58" s="3" t="s">
        <v>6</v>
      </c>
      <c r="F58" s="2" t="str">
        <f ca="1">IFERROR(__xludf.DUMMYFUNCTION("""COMPUTED_VALUE"""),"BEE ADRIAN EDUARDO")</f>
        <v>BEE ADRIAN EDUARDO</v>
      </c>
      <c r="G58" s="2" t="str">
        <f ca="1">IFERROR(__xludf.DUMMYFUNCTION("""COMPUTED_VALUE"""),"ROJAS LUIS MARTIN")</f>
        <v>ROJAS LUIS MARTIN</v>
      </c>
      <c r="H58" s="4" t="s">
        <v>7</v>
      </c>
    </row>
    <row r="59" spans="1:8">
      <c r="A59" s="5">
        <f ca="1">IFERROR(__xludf.DUMMYFUNCTION("""COMPUTED_VALUE"""),45293.8114514351)</f>
        <v>45293.811451435096</v>
      </c>
      <c r="B59" s="6">
        <v>2644343049</v>
      </c>
      <c r="C59" s="6" t="s">
        <v>100</v>
      </c>
      <c r="D59" s="6" t="s">
        <v>5</v>
      </c>
      <c r="E59" s="3" t="s">
        <v>6</v>
      </c>
      <c r="F59" s="6" t="str">
        <f ca="1">IFERROR(__xludf.DUMMYFUNCTION("""COMPUTED_VALUE"""),"ALARCON ANABELA EVELYN")</f>
        <v>ALARCON ANABELA EVELYN</v>
      </c>
      <c r="G59" s="6" t="str">
        <f ca="1">IFERROR(__xludf.DUMMYFUNCTION("""COMPUTED_VALUE"""),"AGUIRRE MAURO GABRIEL")</f>
        <v>AGUIRRE MAURO GABRIEL</v>
      </c>
      <c r="H59" s="4" t="s">
        <v>7</v>
      </c>
    </row>
    <row r="60" spans="1:8">
      <c r="A60" s="1">
        <f ca="1">IFERROR(__xludf.DUMMYFUNCTION("""COMPUTED_VALUE"""),45296.7396625925)</f>
        <v>45296.739662592503</v>
      </c>
      <c r="B60" s="2">
        <v>2614921822</v>
      </c>
      <c r="C60" s="2" t="s">
        <v>101</v>
      </c>
      <c r="D60" s="2" t="s">
        <v>29</v>
      </c>
      <c r="E60" s="3" t="s">
        <v>6</v>
      </c>
      <c r="F60" s="2" t="str">
        <f ca="1">IFERROR(__xludf.DUMMYFUNCTION("""COMPUTED_VALUE"""),"RODRIGUEZ PARELLADA MELANI AYLEN")</f>
        <v>RODRIGUEZ PARELLADA MELANI AYLEN</v>
      </c>
      <c r="G60" s="2" t="str">
        <f ca="1">IFERROR(__xludf.DUMMYFUNCTION("""COMPUTED_VALUE"""),"APOSTOLIDES MARTIN ANTONIO")</f>
        <v>APOSTOLIDES MARTIN ANTONIO</v>
      </c>
      <c r="H60" s="4" t="s">
        <v>7</v>
      </c>
    </row>
    <row r="61" spans="1:8">
      <c r="A61" s="5">
        <f ca="1">IFERROR(__xludf.DUMMYFUNCTION("""COMPUTED_VALUE"""),45296.80429103)</f>
        <v>45296.804291029999</v>
      </c>
      <c r="B61" s="6">
        <v>2614305941</v>
      </c>
      <c r="C61" s="6" t="s">
        <v>102</v>
      </c>
      <c r="D61" s="6" t="s">
        <v>29</v>
      </c>
      <c r="E61" s="3" t="s">
        <v>6</v>
      </c>
      <c r="F61" s="10" t="str">
        <f ca="1">IFERROR(__xludf.DUMMYFUNCTION("""COMPUTED_VALUE"""),"")</f>
        <v/>
      </c>
      <c r="G61" s="10" t="str">
        <f ca="1">IFERROR(__xludf.DUMMYFUNCTION("""COMPUTED_VALUE"""),"")</f>
        <v/>
      </c>
      <c r="H61" s="4" t="s">
        <v>7</v>
      </c>
    </row>
    <row r="62" spans="1:8">
      <c r="A62" s="1">
        <f ca="1">IFERROR(__xludf.DUMMYFUNCTION("""COMPUTED_VALUE"""),45293.8210060648)</f>
        <v>45293.821006064798</v>
      </c>
      <c r="B62" s="2">
        <v>2285419709</v>
      </c>
      <c r="C62" s="2" t="s">
        <v>103</v>
      </c>
      <c r="D62" s="2" t="s">
        <v>93</v>
      </c>
      <c r="E62" s="7" t="s">
        <v>12</v>
      </c>
      <c r="F62" s="2" t="str">
        <f ca="1">IFERROR(__xludf.DUMMYFUNCTION("""COMPUTED_VALUE"""),"CHARLESMOR NELSON ROBINSON")</f>
        <v>CHARLESMOR NELSON ROBINSON</v>
      </c>
      <c r="G62" s="2" t="str">
        <f ca="1">IFERROR(__xludf.DUMMYFUNCTION("""COMPUTED_VALUE"""),"JANIEWICZ CINTHIA VIVIANA")</f>
        <v>JANIEWICZ CINTHIA VIVIANA</v>
      </c>
      <c r="H62" s="2" t="s">
        <v>104</v>
      </c>
    </row>
    <row r="63" spans="1:8">
      <c r="A63" s="5">
        <f ca="1">IFERROR(__xludf.DUMMYFUNCTION("""COMPUTED_VALUE"""),45293.8437906018)</f>
        <v>45293.843790601801</v>
      </c>
      <c r="B63" s="6">
        <v>2644284515</v>
      </c>
      <c r="C63" s="6" t="s">
        <v>105</v>
      </c>
      <c r="D63" s="6" t="s">
        <v>11</v>
      </c>
      <c r="E63" s="7" t="s">
        <v>12</v>
      </c>
      <c r="F63" s="6" t="str">
        <f ca="1">IFERROR(__xludf.DUMMYFUNCTION("""COMPUTED_VALUE"""),"MARTINEZ NELSON ALFREDO")</f>
        <v>MARTINEZ NELSON ALFREDO</v>
      </c>
      <c r="G63" s="6" t="str">
        <f ca="1">IFERROR(__xludf.DUMMYFUNCTION("""COMPUTED_VALUE"""),"JANIEWICZ CINTHIA VIVIANA")</f>
        <v>JANIEWICZ CINTHIA VIVIANA</v>
      </c>
      <c r="H63" s="6" t="s">
        <v>106</v>
      </c>
    </row>
    <row r="64" spans="1:8">
      <c r="A64" s="1">
        <f ca="1">IFERROR(__xludf.DUMMYFUNCTION("""COMPUTED_VALUE"""),45293.8496831828)</f>
        <v>45293.849683182802</v>
      </c>
      <c r="B64" s="2">
        <v>2224472968</v>
      </c>
      <c r="C64" s="2" t="s">
        <v>107</v>
      </c>
      <c r="D64" s="2" t="s">
        <v>39</v>
      </c>
      <c r="E64" s="3" t="s">
        <v>6</v>
      </c>
      <c r="F64" s="2" t="str">
        <f ca="1">IFERROR(__xludf.DUMMYFUNCTION("""COMPUTED_VALUE"""),"MAIDANA ACEVEDO DAIANA AYELEN")</f>
        <v>MAIDANA ACEVEDO DAIANA AYELEN</v>
      </c>
      <c r="G64" s="2" t="str">
        <f ca="1">IFERROR(__xludf.DUMMYFUNCTION("""COMPUTED_VALUE"""),"PEREZ RODRIGUEZ ANDREA PAOLA")</f>
        <v>PEREZ RODRIGUEZ ANDREA PAOLA</v>
      </c>
      <c r="H64" s="4" t="s">
        <v>7</v>
      </c>
    </row>
    <row r="65" spans="1:8">
      <c r="A65" s="5">
        <f ca="1">IFERROR(__xludf.DUMMYFUNCTION("""COMPUTED_VALUE"""),45293.8564717361)</f>
        <v>45293.856471736101</v>
      </c>
      <c r="B65" s="6">
        <v>1144606201</v>
      </c>
      <c r="C65" s="6" t="s">
        <v>108</v>
      </c>
      <c r="D65" s="6" t="s">
        <v>109</v>
      </c>
      <c r="E65" s="7" t="s">
        <v>60</v>
      </c>
      <c r="F65" s="6" t="str">
        <f ca="1">IFERROR(__xludf.DUMMYFUNCTION("""COMPUTED_VALUE"""),"ARRUA CALCAGNO KEILA NICOLE")</f>
        <v>ARRUA CALCAGNO KEILA NICOLE</v>
      </c>
      <c r="G65" s="6" t="str">
        <f ca="1">IFERROR(__xludf.DUMMYFUNCTION("""COMPUTED_VALUE"""),"PYZIOL RYSZARD GERARDO")</f>
        <v>PYZIOL RYSZARD GERARDO</v>
      </c>
      <c r="H65" s="6" t="s">
        <v>110</v>
      </c>
    </row>
    <row r="66" spans="1:8">
      <c r="A66" s="1">
        <f ca="1">IFERROR(__xludf.DUMMYFUNCTION("""COMPUTED_VALUE"""),45293.8570257407)</f>
        <v>45293.857025740697</v>
      </c>
      <c r="B66" s="2">
        <v>1143861842</v>
      </c>
      <c r="C66" s="2" t="s">
        <v>111</v>
      </c>
      <c r="D66" s="2" t="s">
        <v>25</v>
      </c>
      <c r="E66" s="3" t="s">
        <v>6</v>
      </c>
      <c r="F66" s="2" t="str">
        <f ca="1">IFERROR(__xludf.DUMMYFUNCTION("""COMPUTED_VALUE"""),"BLANCO FRANCISCO JAVIER")</f>
        <v>BLANCO FRANCISCO JAVIER</v>
      </c>
      <c r="G66" s="2" t="str">
        <f ca="1">IFERROR(__xludf.DUMMYFUNCTION("""COMPUTED_VALUE"""),"BAEZ GUILLERMO")</f>
        <v>BAEZ GUILLERMO</v>
      </c>
      <c r="H66" s="4" t="s">
        <v>7</v>
      </c>
    </row>
    <row r="67" spans="1:8">
      <c r="A67" s="5">
        <f ca="1">IFERROR(__xludf.DUMMYFUNCTION("""COMPUTED_VALUE"""),45293.869214155)</f>
        <v>45293.869214154998</v>
      </c>
      <c r="B67" s="6">
        <v>1160705493</v>
      </c>
      <c r="C67" s="6" t="s">
        <v>112</v>
      </c>
      <c r="D67" s="6" t="s">
        <v>25</v>
      </c>
      <c r="E67" s="7" t="s">
        <v>113</v>
      </c>
      <c r="F67" s="6" t="str">
        <f ca="1">IFERROR(__xludf.DUMMYFUNCTION("""COMPUTED_VALUE"""),"BLANCO FRANCISCO JAVIER")</f>
        <v>BLANCO FRANCISCO JAVIER</v>
      </c>
      <c r="G67" s="6" t="str">
        <f ca="1">IFERROR(__xludf.DUMMYFUNCTION("""COMPUTED_VALUE"""),"BAEZ GUILLERMO")</f>
        <v>BAEZ GUILLERMO</v>
      </c>
      <c r="H67" s="6" t="s">
        <v>114</v>
      </c>
    </row>
    <row r="68" spans="1:8">
      <c r="A68" s="1">
        <f ca="1">IFERROR(__xludf.DUMMYFUNCTION("""COMPUTED_VALUE"""),45293.8739595601)</f>
        <v>45293.8739595601</v>
      </c>
      <c r="B68" s="2">
        <v>1142311931</v>
      </c>
      <c r="C68" s="2" t="s">
        <v>115</v>
      </c>
      <c r="D68" s="2" t="s">
        <v>21</v>
      </c>
      <c r="E68" s="3" t="s">
        <v>6</v>
      </c>
      <c r="F68" s="2" t="str">
        <f ca="1">IFERROR(__xludf.DUMMYFUNCTION("""COMPUTED_VALUE"""),"CARABAJAL ADRIAN ALEJANDRO")</f>
        <v>CARABAJAL ADRIAN ALEJANDRO</v>
      </c>
      <c r="G68" s="2" t="str">
        <f ca="1">IFERROR(__xludf.DUMMYFUNCTION("""COMPUTED_VALUE"""),"PYZIOL RYSZARD GERARDO")</f>
        <v>PYZIOL RYSZARD GERARDO</v>
      </c>
      <c r="H68" s="4" t="s">
        <v>7</v>
      </c>
    </row>
    <row r="69" spans="1:8">
      <c r="A69" s="5">
        <f ca="1">IFERROR(__xludf.DUMMYFUNCTION("""COMPUTED_VALUE"""),45293.8777034143)</f>
        <v>45293.877703414299</v>
      </c>
      <c r="B69" s="6">
        <v>1150893493</v>
      </c>
      <c r="C69" s="6" t="s">
        <v>116</v>
      </c>
      <c r="D69" s="6" t="s">
        <v>117</v>
      </c>
      <c r="E69" s="7" t="s">
        <v>12</v>
      </c>
      <c r="F69" s="10" t="str">
        <f ca="1">IFERROR(__xludf.DUMMYFUNCTION("""COMPUTED_VALUE"""),"")</f>
        <v/>
      </c>
      <c r="G69" s="10" t="str">
        <f ca="1">IFERROR(__xludf.DUMMYFUNCTION("""COMPUTED_VALUE"""),"")</f>
        <v/>
      </c>
      <c r="H69" s="6" t="s">
        <v>118</v>
      </c>
    </row>
    <row r="70" spans="1:8">
      <c r="A70" s="1">
        <f ca="1">IFERROR(__xludf.DUMMYFUNCTION("""COMPUTED_VALUE"""),45293.91569125)</f>
        <v>45293.915691249997</v>
      </c>
      <c r="B70" s="2">
        <v>2374812475</v>
      </c>
      <c r="C70" s="2" t="s">
        <v>119</v>
      </c>
      <c r="D70" s="2" t="s">
        <v>17</v>
      </c>
      <c r="E70" s="7" t="s">
        <v>12</v>
      </c>
      <c r="F70" s="2" t="str">
        <f ca="1">IFERROR(__xludf.DUMMYFUNCTION("""COMPUTED_VALUE"""),"GOMEZ RAMON MANUEL")</f>
        <v>GOMEZ RAMON MANUEL</v>
      </c>
      <c r="G70" s="2" t="str">
        <f ca="1">IFERROR(__xludf.DUMMYFUNCTION("""COMPUTED_VALUE"""),"PEREZ RODRIGUEZ ANDREA PAOLA")</f>
        <v>PEREZ RODRIGUEZ ANDREA PAOLA</v>
      </c>
      <c r="H70" s="2" t="s">
        <v>120</v>
      </c>
    </row>
    <row r="71" spans="1:8">
      <c r="A71" s="5">
        <f ca="1">IFERROR(__xludf.DUMMYFUNCTION("""COMPUTED_VALUE"""),45293.9237594675)</f>
        <v>45293.9237594675</v>
      </c>
      <c r="B71" s="6">
        <v>1143500666</v>
      </c>
      <c r="C71" s="6" t="s">
        <v>121</v>
      </c>
      <c r="D71" s="6" t="s">
        <v>19</v>
      </c>
      <c r="E71" s="3" t="s">
        <v>6</v>
      </c>
      <c r="F71" s="6" t="str">
        <f ca="1">IFERROR(__xludf.DUMMYFUNCTION("""COMPUTED_VALUE"""),"ESCOBAR CARLOS ALBERTO")</f>
        <v>ESCOBAR CARLOS ALBERTO</v>
      </c>
      <c r="G71" s="6" t="str">
        <f ca="1">IFERROR(__xludf.DUMMYFUNCTION("""COMPUTED_VALUE"""),"BAEZ GUILLERMO")</f>
        <v>BAEZ GUILLERMO</v>
      </c>
      <c r="H71" s="4" t="s">
        <v>7</v>
      </c>
    </row>
    <row r="72" spans="1:8">
      <c r="A72" s="1">
        <f ca="1">IFERROR(__xludf.DUMMYFUNCTION("""COMPUTED_VALUE"""),45293.9499385763)</f>
        <v>45293.949938576297</v>
      </c>
      <c r="B72" s="2">
        <v>2644342900</v>
      </c>
      <c r="C72" s="2" t="s">
        <v>122</v>
      </c>
      <c r="D72" s="2" t="s">
        <v>21</v>
      </c>
      <c r="E72" s="3" t="s">
        <v>6</v>
      </c>
      <c r="F72" s="2" t="str">
        <f ca="1">IFERROR(__xludf.DUMMYFUNCTION("""COMPUTED_VALUE"""),"MAIDANA ACEVEDO DAIANA AYELEN")</f>
        <v>MAIDANA ACEVEDO DAIANA AYELEN</v>
      </c>
      <c r="G72" s="2" t="str">
        <f ca="1">IFERROR(__xludf.DUMMYFUNCTION("""COMPUTED_VALUE"""),"PEREZ RODRIGUEZ ANDREA PAOLA")</f>
        <v>PEREZ RODRIGUEZ ANDREA PAOLA</v>
      </c>
      <c r="H72" s="4" t="s">
        <v>7</v>
      </c>
    </row>
    <row r="73" spans="1:8">
      <c r="A73" s="5">
        <f ca="1">IFERROR(__xludf.DUMMYFUNCTION("""COMPUTED_VALUE"""),45293.986580324)</f>
        <v>45293.986580324003</v>
      </c>
      <c r="B73" s="6">
        <v>3327562469</v>
      </c>
      <c r="C73" s="6" t="s">
        <v>123</v>
      </c>
      <c r="D73" s="6" t="s">
        <v>124</v>
      </c>
      <c r="E73" s="7" t="s">
        <v>60</v>
      </c>
      <c r="F73" s="6" t="str">
        <f ca="1">IFERROR(__xludf.DUMMYFUNCTION("""COMPUTED_VALUE"""),"ROMERO NATALIA PATRICIA")</f>
        <v>ROMERO NATALIA PATRICIA</v>
      </c>
      <c r="G73" s="6" t="str">
        <f ca="1">IFERROR(__xludf.DUMMYFUNCTION("""COMPUTED_VALUE"""),"ROJAS LUIS MARTIN")</f>
        <v>ROJAS LUIS MARTIN</v>
      </c>
      <c r="H73" s="6" t="s">
        <v>125</v>
      </c>
    </row>
    <row r="74" spans="1:8">
      <c r="A74" s="1">
        <f ca="1">IFERROR(__xludf.DUMMYFUNCTION("""COMPUTED_VALUE"""),45294.3575983796)</f>
        <v>45294.357598379604</v>
      </c>
      <c r="B74" s="2">
        <v>3327560780</v>
      </c>
      <c r="C74" s="2" t="s">
        <v>126</v>
      </c>
      <c r="D74" s="2" t="s">
        <v>19</v>
      </c>
      <c r="E74" s="3" t="s">
        <v>6</v>
      </c>
      <c r="F74" s="2" t="str">
        <f ca="1">IFERROR(__xludf.DUMMYFUNCTION("""COMPUTED_VALUE"""),"REDES CYNTHIA SOLEDAD")</f>
        <v>REDES CYNTHIA SOLEDAD</v>
      </c>
      <c r="G74" s="2" t="str">
        <f ca="1">IFERROR(__xludf.DUMMYFUNCTION("""COMPUTED_VALUE"""),"PIEDRABUENA LUCAS DAVID")</f>
        <v>PIEDRABUENA LUCAS DAVID</v>
      </c>
      <c r="H74" s="4" t="s">
        <v>7</v>
      </c>
    </row>
    <row r="75" spans="1:8">
      <c r="A75" s="5">
        <f ca="1">IFERROR(__xludf.DUMMYFUNCTION("""COMPUTED_VALUE"""),45294.3617800231)</f>
        <v>45294.3617800231</v>
      </c>
      <c r="B75" s="6">
        <v>1160690034</v>
      </c>
      <c r="C75" s="6" t="s">
        <v>127</v>
      </c>
      <c r="D75" s="6" t="s">
        <v>19</v>
      </c>
      <c r="E75" s="7" t="s">
        <v>128</v>
      </c>
      <c r="F75" s="6" t="str">
        <f ca="1">IFERROR(__xludf.DUMMYFUNCTION("""COMPUTED_VALUE"""),"FRANCO DANIELA GISEL")</f>
        <v>FRANCO DANIELA GISEL</v>
      </c>
      <c r="G75" s="6" t="str">
        <f ca="1">IFERROR(__xludf.DUMMYFUNCTION("""COMPUTED_VALUE"""),"FOSCHIATTI MARIA DE LOS ANGELES")</f>
        <v>FOSCHIATTI MARIA DE LOS ANGELES</v>
      </c>
      <c r="H75" s="6" t="s">
        <v>129</v>
      </c>
    </row>
    <row r="76" spans="1:8">
      <c r="A76" s="1">
        <f ca="1">IFERROR(__xludf.DUMMYFUNCTION("""COMPUTED_VALUE"""),45296.8103029861)</f>
        <v>45296.810302986101</v>
      </c>
      <c r="B76" s="2">
        <v>2634424472</v>
      </c>
      <c r="C76" s="2" t="s">
        <v>130</v>
      </c>
      <c r="D76" s="2" t="s">
        <v>29</v>
      </c>
      <c r="E76" s="3" t="s">
        <v>6</v>
      </c>
      <c r="F76" s="2" t="str">
        <f ca="1">IFERROR(__xludf.DUMMYFUNCTION("""COMPUTED_VALUE"""),"CAPPANARI AGUSTIN")</f>
        <v>CAPPANARI AGUSTIN</v>
      </c>
      <c r="G76" s="2" t="str">
        <f ca="1">IFERROR(__xludf.DUMMYFUNCTION("""COMPUTED_VALUE"""),"SANTANDER MATIAS NAHUEL")</f>
        <v>SANTANDER MATIAS NAHUEL</v>
      </c>
      <c r="H76" s="4" t="s">
        <v>7</v>
      </c>
    </row>
    <row r="77" spans="1:8">
      <c r="A77" s="5">
        <f ca="1">IFERROR(__xludf.DUMMYFUNCTION("""COMPUTED_VALUE"""),45294.4118538888)</f>
        <v>45294.4118538888</v>
      </c>
      <c r="B77" s="6">
        <v>1179170427</v>
      </c>
      <c r="C77" s="6" t="s">
        <v>131</v>
      </c>
      <c r="D77" s="6" t="s">
        <v>5</v>
      </c>
      <c r="E77" s="3" t="s">
        <v>6</v>
      </c>
      <c r="F77" s="6" t="str">
        <f ca="1">IFERROR(__xludf.DUMMYFUNCTION("""COMPUTED_VALUE"""),"GENOVESE IGNACIO DUILIO")</f>
        <v>GENOVESE IGNACIO DUILIO</v>
      </c>
      <c r="G77" s="6" t="str">
        <f ca="1">IFERROR(__xludf.DUMMYFUNCTION("""COMPUTED_VALUE"""),"POLZONI MARIA NATALIA")</f>
        <v>POLZONI MARIA NATALIA</v>
      </c>
      <c r="H77" s="4" t="s">
        <v>7</v>
      </c>
    </row>
    <row r="78" spans="1:8">
      <c r="A78" s="1">
        <f ca="1">IFERROR(__xludf.DUMMYFUNCTION("""COMPUTED_VALUE"""),45294.4336274768)</f>
        <v>45294.433627476799</v>
      </c>
      <c r="B78" s="2">
        <v>2974487504</v>
      </c>
      <c r="C78" s="2" t="s">
        <v>132</v>
      </c>
      <c r="D78" s="2" t="s">
        <v>5</v>
      </c>
      <c r="E78" s="3" t="s">
        <v>6</v>
      </c>
      <c r="F78" s="2" t="str">
        <f ca="1">IFERROR(__xludf.DUMMYFUNCTION("""COMPUTED_VALUE"""),"SILVA MELISA ANTONELLA")</f>
        <v>SILVA MELISA ANTONELLA</v>
      </c>
      <c r="G78" s="2" t="str">
        <f ca="1">IFERROR(__xludf.DUMMYFUNCTION("""COMPUTED_VALUE"""),"ZAMPA JUAN SANTIAGO")</f>
        <v>ZAMPA JUAN SANTIAGO</v>
      </c>
      <c r="H78" s="4" t="s">
        <v>7</v>
      </c>
    </row>
    <row r="79" spans="1:8">
      <c r="A79" s="5">
        <f ca="1">IFERROR(__xludf.DUMMYFUNCTION("""COMPUTED_VALUE"""),45294.4375129282)</f>
        <v>45294.437512928198</v>
      </c>
      <c r="B79" s="6">
        <v>2214865259</v>
      </c>
      <c r="C79" s="6" t="s">
        <v>133</v>
      </c>
      <c r="D79" s="6" t="s">
        <v>11</v>
      </c>
      <c r="E79" s="3" t="s">
        <v>6</v>
      </c>
      <c r="F79" s="6" t="str">
        <f ca="1">IFERROR(__xludf.DUMMYFUNCTION("""COMPUTED_VALUE"""),"SILVA MELISA ANTONELLA")</f>
        <v>SILVA MELISA ANTONELLA</v>
      </c>
      <c r="G79" s="6" t="str">
        <f ca="1">IFERROR(__xludf.DUMMYFUNCTION("""COMPUTED_VALUE"""),"ZAMPA JUAN SANTIAGO")</f>
        <v>ZAMPA JUAN SANTIAGO</v>
      </c>
      <c r="H79" s="4" t="s">
        <v>7</v>
      </c>
    </row>
    <row r="80" spans="1:8">
      <c r="A80" s="1">
        <f ca="1">IFERROR(__xludf.DUMMYFUNCTION("""COMPUTED_VALUE"""),45296.8278534837)</f>
        <v>45296.827853483701</v>
      </c>
      <c r="B80" s="2">
        <v>2614988955</v>
      </c>
      <c r="C80" s="2" t="s">
        <v>134</v>
      </c>
      <c r="D80" s="2" t="s">
        <v>29</v>
      </c>
      <c r="E80" s="3" t="s">
        <v>6</v>
      </c>
      <c r="F80" s="2" t="str">
        <f ca="1">IFERROR(__xludf.DUMMYFUNCTION("""COMPUTED_VALUE"""),"SANCHEZ FLORENCIA ELIZABETH")</f>
        <v>SANCHEZ FLORENCIA ELIZABETH</v>
      </c>
      <c r="G80" s="2" t="str">
        <f ca="1">IFERROR(__xludf.DUMMYFUNCTION("""COMPUTED_VALUE"""),"APOSTOLIDES MARTIN ANTONIO")</f>
        <v>APOSTOLIDES MARTIN ANTONIO</v>
      </c>
      <c r="H80" s="4" t="s">
        <v>7</v>
      </c>
    </row>
    <row r="81" spans="1:8">
      <c r="A81" s="5">
        <f ca="1">IFERROR(__xludf.DUMMYFUNCTION("""COMPUTED_VALUE"""),45298.4887318287)</f>
        <v>45298.4887318287</v>
      </c>
      <c r="B81" s="6">
        <v>2613482269</v>
      </c>
      <c r="C81" s="6" t="s">
        <v>135</v>
      </c>
      <c r="D81" s="6" t="s">
        <v>29</v>
      </c>
      <c r="E81" s="3" t="s">
        <v>6</v>
      </c>
      <c r="F81" s="6" t="str">
        <f ca="1">IFERROR(__xludf.DUMMYFUNCTION("""COMPUTED_VALUE"""),"MARTINEZ DAVID AGUSTIN")</f>
        <v>MARTINEZ DAVID AGUSTIN</v>
      </c>
      <c r="G81" s="6" t="str">
        <f ca="1">IFERROR(__xludf.DUMMYFUNCTION("""COMPUTED_VALUE"""),"FALCON ALEJANDRO JAVIER")</f>
        <v>FALCON ALEJANDRO JAVIER</v>
      </c>
      <c r="H81" s="4" t="s">
        <v>7</v>
      </c>
    </row>
    <row r="82" spans="1:8">
      <c r="A82" s="1">
        <f ca="1">IFERROR(__xludf.DUMMYFUNCTION("""COMPUTED_VALUE"""),45299.9268566088)</f>
        <v>45299.926856608799</v>
      </c>
      <c r="B82" s="2">
        <v>2644330045</v>
      </c>
      <c r="C82" s="2" t="s">
        <v>136</v>
      </c>
      <c r="D82" s="2" t="s">
        <v>29</v>
      </c>
      <c r="E82" s="7" t="s">
        <v>12</v>
      </c>
      <c r="F82" s="2" t="str">
        <f ca="1">IFERROR(__xludf.DUMMYFUNCTION("""COMPUTED_VALUE"""),"LACHCOFF ANA LIANA ELISA")</f>
        <v>LACHCOFF ANA LIANA ELISA</v>
      </c>
      <c r="G82" s="2" t="str">
        <f ca="1">IFERROR(__xludf.DUMMYFUNCTION("""COMPUTED_VALUE"""),"BAEZ GUILLERMO")</f>
        <v>BAEZ GUILLERMO</v>
      </c>
      <c r="H82" s="2" t="s">
        <v>137</v>
      </c>
    </row>
    <row r="83" spans="1:8">
      <c r="A83" s="9" t="str">
        <f ca="1">IFERROR(__xludf.DUMMYFUNCTION("""COMPUTED_VALUE"""),"")</f>
        <v/>
      </c>
      <c r="B83" s="6">
        <v>1146002765</v>
      </c>
      <c r="C83" s="6" t="s">
        <v>138</v>
      </c>
      <c r="D83" s="6" t="s">
        <v>19</v>
      </c>
      <c r="E83" s="7" t="s">
        <v>91</v>
      </c>
      <c r="F83" s="10" t="str">
        <f ca="1">IFERROR(__xludf.DUMMYFUNCTION("""COMPUTED_VALUE"""),"")</f>
        <v/>
      </c>
      <c r="G83" s="10" t="str">
        <f ca="1">IFERROR(__xludf.DUMMYFUNCTION("""COMPUTED_VALUE"""),"")</f>
        <v/>
      </c>
      <c r="H83" s="6" t="s">
        <v>139</v>
      </c>
    </row>
    <row r="84" spans="1:8">
      <c r="A84" s="1">
        <f ca="1">IFERROR(__xludf.DUMMYFUNCTION("""COMPUTED_VALUE"""),45294.4930004745)</f>
        <v>45294.493000474497</v>
      </c>
      <c r="B84" s="2">
        <v>2614910942</v>
      </c>
      <c r="C84" s="2" t="s">
        <v>140</v>
      </c>
      <c r="D84" s="2" t="s">
        <v>95</v>
      </c>
      <c r="E84" s="3" t="s">
        <v>6</v>
      </c>
      <c r="F84" s="2" t="str">
        <f ca="1">IFERROR(__xludf.DUMMYFUNCTION("""COMPUTED_VALUE"""),"JARQUE CAMILA BELEN")</f>
        <v>JARQUE CAMILA BELEN</v>
      </c>
      <c r="G84" s="2" t="str">
        <f ca="1">IFERROR(__xludf.DUMMYFUNCTION("""COMPUTED_VALUE"""),"FALCON ALEJANDRO JAVIER")</f>
        <v>FALCON ALEJANDRO JAVIER</v>
      </c>
      <c r="H84" s="4" t="s">
        <v>7</v>
      </c>
    </row>
    <row r="85" spans="1:8">
      <c r="A85" s="5">
        <f ca="1">IFERROR(__xludf.DUMMYFUNCTION("""COMPUTED_VALUE"""),45294.5023700347)</f>
        <v>45294.502370034701</v>
      </c>
      <c r="B85" s="6">
        <v>1142380651</v>
      </c>
      <c r="C85" s="6" t="s">
        <v>141</v>
      </c>
      <c r="D85" s="6" t="s">
        <v>142</v>
      </c>
      <c r="E85" s="7" t="s">
        <v>60</v>
      </c>
      <c r="F85" s="6" t="str">
        <f ca="1">IFERROR(__xludf.DUMMYFUNCTION("""COMPUTED_VALUE"""),"AGUIRRE MATIAS ALBERTO")</f>
        <v>AGUIRRE MATIAS ALBERTO</v>
      </c>
      <c r="G85" s="6" t="str">
        <f ca="1">IFERROR(__xludf.DUMMYFUNCTION("""COMPUTED_VALUE"""),"FALCON ALEJANDRO JAVIER")</f>
        <v>FALCON ALEJANDRO JAVIER</v>
      </c>
      <c r="H85" s="6" t="s">
        <v>143</v>
      </c>
    </row>
    <row r="86" spans="1:8">
      <c r="A86" s="1">
        <f ca="1">IFERROR(__xludf.DUMMYFUNCTION("""COMPUTED_VALUE"""),45294.5035793402)</f>
        <v>45294.503579340198</v>
      </c>
      <c r="B86" s="2">
        <v>2320428475</v>
      </c>
      <c r="C86" s="2" t="s">
        <v>144</v>
      </c>
      <c r="D86" s="2" t="s">
        <v>142</v>
      </c>
      <c r="E86" s="3" t="s">
        <v>6</v>
      </c>
      <c r="F86" s="2" t="str">
        <f ca="1">IFERROR(__xludf.DUMMYFUNCTION("""COMPUTED_VALUE"""),"DOMINGUEZ EMMANUEL MAXIMILIANO")</f>
        <v>DOMINGUEZ EMMANUEL MAXIMILIANO</v>
      </c>
      <c r="G86" s="2" t="str">
        <f ca="1">IFERROR(__xludf.DUMMYFUNCTION("""COMPUTED_VALUE"""),"GOMEZ MARIANA LUCIA")</f>
        <v>GOMEZ MARIANA LUCIA</v>
      </c>
      <c r="H86" s="4" t="s">
        <v>7</v>
      </c>
    </row>
    <row r="87" spans="1:8">
      <c r="A87" s="5">
        <f ca="1">IFERROR(__xludf.DUMMYFUNCTION("""COMPUTED_VALUE"""),45295.6530230787)</f>
        <v>45295.653023078703</v>
      </c>
      <c r="B87" s="6">
        <v>2214702872</v>
      </c>
      <c r="C87" s="6" t="s">
        <v>145</v>
      </c>
      <c r="D87" s="6" t="s">
        <v>19</v>
      </c>
      <c r="E87" s="7" t="s">
        <v>12</v>
      </c>
      <c r="F87" s="6" t="str">
        <f ca="1">IFERROR(__xludf.DUMMYFUNCTION("""COMPUTED_VALUE"""),"GAUNA SILVIA VIVIANA")</f>
        <v>GAUNA SILVIA VIVIANA</v>
      </c>
      <c r="G87" s="6" t="str">
        <f ca="1">IFERROR(__xludf.DUMMYFUNCTION("""COMPUTED_VALUE"""),"PEREZ RODRIGUEZ ANDREA PAOLA")</f>
        <v>PEREZ RODRIGUEZ ANDREA PAOLA</v>
      </c>
      <c r="H87" s="6" t="s">
        <v>146</v>
      </c>
    </row>
    <row r="88" spans="1:8">
      <c r="A88" s="1">
        <f ca="1">IFERROR(__xludf.DUMMYFUNCTION("""COMPUTED_VALUE"""),45294.5360563888)</f>
        <v>45294.536056388803</v>
      </c>
      <c r="B88" s="2">
        <v>1143557819</v>
      </c>
      <c r="C88" s="2" t="s">
        <v>147</v>
      </c>
      <c r="D88" s="2" t="s">
        <v>25</v>
      </c>
      <c r="E88" s="7" t="s">
        <v>12</v>
      </c>
      <c r="F88" s="2" t="str">
        <f ca="1">IFERROR(__xludf.DUMMYFUNCTION("""COMPUTED_VALUE"""),"CASTILLO CESAR NICOLAS")</f>
        <v>CASTILLO CESAR NICOLAS</v>
      </c>
      <c r="G88" s="2" t="str">
        <f ca="1">IFERROR(__xludf.DUMMYFUNCTION("""COMPUTED_VALUE"""),"MOREYRA LABORIE RODRIGO AGUSTIN")</f>
        <v>MOREYRA LABORIE RODRIGO AGUSTIN</v>
      </c>
      <c r="H88" s="2" t="s">
        <v>148</v>
      </c>
    </row>
    <row r="89" spans="1:8">
      <c r="A89" s="5">
        <f ca="1">IFERROR(__xludf.DUMMYFUNCTION("""COMPUTED_VALUE"""),45292.7266258796)</f>
        <v>45292.726625879601</v>
      </c>
      <c r="B89" s="6">
        <v>1146004520</v>
      </c>
      <c r="C89" s="6" t="s">
        <v>149</v>
      </c>
      <c r="D89" s="6" t="s">
        <v>48</v>
      </c>
      <c r="E89" s="7" t="s">
        <v>91</v>
      </c>
      <c r="F89" s="6" t="str">
        <f ca="1">IFERROR(__xludf.DUMMYFUNCTION("""COMPUTED_VALUE"""),"AGUIRRE MARIA TERESA")</f>
        <v>AGUIRRE MARIA TERESA</v>
      </c>
      <c r="G89" s="6" t="str">
        <f ca="1">IFERROR(__xludf.DUMMYFUNCTION("""COMPUTED_VALUE"""),"AGUIRRE MAURO GABRIEL")</f>
        <v>AGUIRRE MAURO GABRIEL</v>
      </c>
      <c r="H89" s="12" t="s">
        <v>150</v>
      </c>
    </row>
    <row r="90" spans="1:8">
      <c r="A90" s="1">
        <f ca="1">IFERROR(__xludf.DUMMYFUNCTION("""COMPUTED_VALUE"""),45294.5399858449)</f>
        <v>45294.539985844902</v>
      </c>
      <c r="B90" s="2">
        <v>1143672888</v>
      </c>
      <c r="C90" s="2" t="s">
        <v>151</v>
      </c>
      <c r="D90" s="2" t="s">
        <v>48</v>
      </c>
      <c r="E90" s="3" t="s">
        <v>6</v>
      </c>
      <c r="F90" s="2" t="str">
        <f ca="1">IFERROR(__xludf.DUMMYFUNCTION("""COMPUTED_VALUE"""),"ABRAHAN ANDREA IANINA")</f>
        <v>ABRAHAN ANDREA IANINA</v>
      </c>
      <c r="G90" s="2" t="str">
        <f ca="1">IFERROR(__xludf.DUMMYFUNCTION("""COMPUTED_VALUE"""),"FOSCHIATTI MARIA DE LOS ANGELES")</f>
        <v>FOSCHIATTI MARIA DE LOS ANGELES</v>
      </c>
      <c r="H90" s="4" t="s">
        <v>7</v>
      </c>
    </row>
    <row r="91" spans="1:8">
      <c r="A91" s="5">
        <f ca="1">IFERROR(__xludf.DUMMYFUNCTION("""COMPUTED_VALUE"""),45294.5420835763)</f>
        <v>45294.5420835763</v>
      </c>
      <c r="B91" s="6">
        <v>2234911368</v>
      </c>
      <c r="C91" s="6" t="s">
        <v>152</v>
      </c>
      <c r="D91" s="6" t="s">
        <v>153</v>
      </c>
      <c r="E91" s="7" t="s">
        <v>91</v>
      </c>
      <c r="F91" s="6" t="str">
        <f ca="1">IFERROR(__xludf.DUMMYFUNCTION("""COMPUTED_VALUE"""),"BRUNET YOHANA BEATRIZ")</f>
        <v>BRUNET YOHANA BEATRIZ</v>
      </c>
      <c r="G91" s="6" t="str">
        <f ca="1">IFERROR(__xludf.DUMMYFUNCTION("""COMPUTED_VALUE"""),"FERNANDEZ ROCIO ELIZABETH")</f>
        <v>FERNANDEZ ROCIO ELIZABETH</v>
      </c>
      <c r="H91" s="6" t="s">
        <v>154</v>
      </c>
    </row>
    <row r="92" spans="1:8">
      <c r="A92" s="1">
        <f ca="1">IFERROR(__xludf.DUMMYFUNCTION("""COMPUTED_VALUE"""),45294.5492164467)</f>
        <v>45294.5492164467</v>
      </c>
      <c r="B92" s="2">
        <v>1144606214</v>
      </c>
      <c r="C92" s="2" t="s">
        <v>155</v>
      </c>
      <c r="D92" s="2" t="s">
        <v>25</v>
      </c>
      <c r="E92" s="7" t="s">
        <v>91</v>
      </c>
      <c r="F92" s="2" t="str">
        <f ca="1">IFERROR(__xludf.DUMMYFUNCTION("""COMPUTED_VALUE"""),"BILLORDO ROMERO NAHILA DEL ROSARIO")</f>
        <v>BILLORDO ROMERO NAHILA DEL ROSARIO</v>
      </c>
      <c r="G92" s="2" t="str">
        <f ca="1">IFERROR(__xludf.DUMMYFUNCTION("""COMPUTED_VALUE"""),"CANTERO ELIANA LUCILA ESTEFANIA")</f>
        <v>CANTERO ELIANA LUCILA ESTEFANIA</v>
      </c>
      <c r="H92" s="12" t="s">
        <v>156</v>
      </c>
    </row>
    <row r="93" spans="1:8">
      <c r="A93" s="9" t="str">
        <f ca="1">IFERROR(__xludf.DUMMYFUNCTION("""COMPUTED_VALUE"""),"")</f>
        <v/>
      </c>
      <c r="B93" s="6">
        <v>1146483671</v>
      </c>
      <c r="C93" s="6" t="s">
        <v>157</v>
      </c>
      <c r="D93" s="6" t="s">
        <v>15</v>
      </c>
      <c r="E93" s="3" t="s">
        <v>6</v>
      </c>
      <c r="F93" s="10" t="str">
        <f ca="1">IFERROR(__xludf.DUMMYFUNCTION("""COMPUTED_VALUE"""),"")</f>
        <v/>
      </c>
      <c r="G93" s="10" t="str">
        <f ca="1">IFERROR(__xludf.DUMMYFUNCTION("""COMPUTED_VALUE"""),"")</f>
        <v/>
      </c>
      <c r="H93" s="4" t="s">
        <v>7</v>
      </c>
    </row>
    <row r="94" spans="1:8">
      <c r="A94" s="1">
        <f ca="1">IFERROR(__xludf.DUMMYFUNCTION("""COMPUTED_VALUE"""),45294.5752725925)</f>
        <v>45294.575272592498</v>
      </c>
      <c r="B94" s="2">
        <v>2204831753</v>
      </c>
      <c r="C94" s="2" t="s">
        <v>158</v>
      </c>
      <c r="D94" s="2" t="s">
        <v>25</v>
      </c>
      <c r="E94" s="3" t="s">
        <v>6</v>
      </c>
      <c r="F94" s="2" t="str">
        <f ca="1">IFERROR(__xludf.DUMMYFUNCTION("""COMPUTED_VALUE"""),"ROMERO EMANUEL ALEJANDRO")</f>
        <v>ROMERO EMANUEL ALEJANDRO</v>
      </c>
      <c r="G94" s="2" t="str">
        <f ca="1">IFERROR(__xludf.DUMMYFUNCTION("""COMPUTED_VALUE"""),"CANTERO ELIANA LUCILA ESTEFANIA")</f>
        <v>CANTERO ELIANA LUCILA ESTEFANIA</v>
      </c>
      <c r="H94" s="4" t="s">
        <v>7</v>
      </c>
    </row>
    <row r="95" spans="1:8">
      <c r="A95" s="5">
        <f ca="1">IFERROR(__xludf.DUMMYFUNCTION("""COMPUTED_VALUE"""),45294.5764900347)</f>
        <v>45294.576490034699</v>
      </c>
      <c r="B95" s="6">
        <v>2204831015</v>
      </c>
      <c r="C95" s="6" t="s">
        <v>159</v>
      </c>
      <c r="D95" s="6" t="s">
        <v>25</v>
      </c>
      <c r="E95" s="3" t="s">
        <v>6</v>
      </c>
      <c r="F95" s="6" t="str">
        <f ca="1">IFERROR(__xludf.DUMMYFUNCTION("""COMPUTED_VALUE"""),"ROMERO EMANUEL ALEJANDRO")</f>
        <v>ROMERO EMANUEL ALEJANDRO</v>
      </c>
      <c r="G95" s="6" t="str">
        <f ca="1">IFERROR(__xludf.DUMMYFUNCTION("""COMPUTED_VALUE"""),"CANTERO ELIANA LUCILA ESTEFANIA")</f>
        <v>CANTERO ELIANA LUCILA ESTEFANIA</v>
      </c>
      <c r="H95" s="4" t="s">
        <v>7</v>
      </c>
    </row>
    <row r="96" spans="1:8">
      <c r="A96" s="1">
        <f ca="1">IFERROR(__xludf.DUMMYFUNCTION("""COMPUTED_VALUE"""),45294.5785826273)</f>
        <v>45294.578582627299</v>
      </c>
      <c r="B96" s="2">
        <v>1142240473</v>
      </c>
      <c r="C96" s="2" t="s">
        <v>160</v>
      </c>
      <c r="D96" s="2" t="s">
        <v>25</v>
      </c>
      <c r="E96" s="3" t="s">
        <v>6</v>
      </c>
      <c r="F96" s="2" t="str">
        <f ca="1">IFERROR(__xludf.DUMMYFUNCTION("""COMPUTED_VALUE"""),"AGUIRRE MATIAS ALBERTO")</f>
        <v>AGUIRRE MATIAS ALBERTO</v>
      </c>
      <c r="G96" s="2" t="str">
        <f ca="1">IFERROR(__xludf.DUMMYFUNCTION("""COMPUTED_VALUE"""),"FALCON ALEJANDRO JAVIER")</f>
        <v>FALCON ALEJANDRO JAVIER</v>
      </c>
      <c r="H96" s="4" t="s">
        <v>7</v>
      </c>
    </row>
    <row r="97" spans="1:8">
      <c r="A97" s="5">
        <f ca="1">IFERROR(__xludf.DUMMYFUNCTION("""COMPUTED_VALUE"""),45294.5882915393)</f>
        <v>45294.588291539301</v>
      </c>
      <c r="B97" s="6">
        <v>1160600990</v>
      </c>
      <c r="C97" s="6" t="s">
        <v>161</v>
      </c>
      <c r="D97" s="6" t="s">
        <v>72</v>
      </c>
      <c r="E97" s="3" t="s">
        <v>6</v>
      </c>
      <c r="F97" s="6" t="str">
        <f ca="1">IFERROR(__xludf.DUMMYFUNCTION("""COMPUTED_VALUE"""),"RODRIGUEZ FERNANDO GABRIEL")</f>
        <v>RODRIGUEZ FERNANDO GABRIEL</v>
      </c>
      <c r="G97" s="6" t="str">
        <f ca="1">IFERROR(__xludf.DUMMYFUNCTION("""COMPUTED_VALUE"""),"MOREYRA LABORIE RODRIGO AGUSTIN")</f>
        <v>MOREYRA LABORIE RODRIGO AGUSTIN</v>
      </c>
      <c r="H97" s="4" t="s">
        <v>7</v>
      </c>
    </row>
    <row r="98" spans="1:8">
      <c r="A98" s="1">
        <f ca="1">IFERROR(__xludf.DUMMYFUNCTION("""COMPUTED_VALUE"""),45296.4351796643)</f>
        <v>45296.435179664302</v>
      </c>
      <c r="B98" s="2">
        <v>2245447798</v>
      </c>
      <c r="C98" s="2" t="s">
        <v>162</v>
      </c>
      <c r="D98" s="2" t="s">
        <v>9</v>
      </c>
      <c r="E98" s="7" t="s">
        <v>12</v>
      </c>
      <c r="F98" s="4" t="str">
        <f ca="1">IFERROR(__xludf.DUMMYFUNCTION("""COMPUTED_VALUE"""),"")</f>
        <v/>
      </c>
      <c r="G98" s="4" t="str">
        <f ca="1">IFERROR(__xludf.DUMMYFUNCTION("""COMPUTED_VALUE"""),"")</f>
        <v/>
      </c>
      <c r="H98" s="2" t="s">
        <v>163</v>
      </c>
    </row>
    <row r="99" spans="1:8">
      <c r="A99" s="5">
        <f ca="1">IFERROR(__xludf.DUMMYFUNCTION("""COMPUTED_VALUE"""),45294.5912802546)</f>
        <v>45294.591280254601</v>
      </c>
      <c r="B99" s="6">
        <v>2214506157</v>
      </c>
      <c r="C99" s="6" t="s">
        <v>164</v>
      </c>
      <c r="D99" s="6" t="s">
        <v>9</v>
      </c>
      <c r="E99" s="3" t="s">
        <v>6</v>
      </c>
      <c r="F99" s="6" t="str">
        <f ca="1">IFERROR(__xludf.DUMMYFUNCTION("""COMPUTED_VALUE"""),"ACOSTA AGUSTINA MICAELA")</f>
        <v>ACOSTA AGUSTINA MICAELA</v>
      </c>
      <c r="G99" s="6" t="str">
        <f ca="1">IFERROR(__xludf.DUMMYFUNCTION("""COMPUTED_VALUE"""),"FERNANDEZ ROCIO ELIZABETH")</f>
        <v>FERNANDEZ ROCIO ELIZABETH</v>
      </c>
      <c r="H99" s="4" t="s">
        <v>7</v>
      </c>
    </row>
    <row r="100" spans="1:8">
      <c r="A100" s="1">
        <f ca="1">IFERROR(__xludf.DUMMYFUNCTION("""COMPUTED_VALUE"""),45294.6111391088)</f>
        <v>45294.611139108798</v>
      </c>
      <c r="B100" s="2">
        <v>1144665149</v>
      </c>
      <c r="C100" s="2" t="s">
        <v>165</v>
      </c>
      <c r="D100" s="2" t="s">
        <v>25</v>
      </c>
      <c r="E100" s="3" t="s">
        <v>6</v>
      </c>
      <c r="F100" s="2" t="str">
        <f ca="1">IFERROR(__xludf.DUMMYFUNCTION("""COMPUTED_VALUE"""),"TORRES LUCIA MACARENA")</f>
        <v>TORRES LUCIA MACARENA</v>
      </c>
      <c r="G100" s="2" t="str">
        <f ca="1">IFERROR(__xludf.DUMMYFUNCTION("""COMPUTED_VALUE"""),"FALCON ALEJANDRO JAVIER")</f>
        <v>FALCON ALEJANDRO JAVIER</v>
      </c>
      <c r="H100" s="4" t="s">
        <v>7</v>
      </c>
    </row>
    <row r="101" spans="1:8">
      <c r="A101" s="5">
        <f ca="1">IFERROR(__xludf.DUMMYFUNCTION("""COMPUTED_VALUE"""),45294.6256585416)</f>
        <v>45294.625658541598</v>
      </c>
      <c r="B101" s="6">
        <v>2604433378</v>
      </c>
      <c r="C101" s="6" t="s">
        <v>166</v>
      </c>
      <c r="D101" s="6" t="s">
        <v>48</v>
      </c>
      <c r="E101" s="3" t="s">
        <v>6</v>
      </c>
      <c r="F101" s="6" t="str">
        <f ca="1">IFERROR(__xludf.DUMMYFUNCTION("""COMPUTED_VALUE"""),"CACERES FACUNDO DANIEL")</f>
        <v>CACERES FACUNDO DANIEL</v>
      </c>
      <c r="G101" s="6" t="str">
        <f ca="1">IFERROR(__xludf.DUMMYFUNCTION("""COMPUTED_VALUE"""),"ZAMPA JUAN SANTIAGO")</f>
        <v>ZAMPA JUAN SANTIAGO</v>
      </c>
      <c r="H101" s="4" t="s">
        <v>7</v>
      </c>
    </row>
    <row r="102" spans="1:8">
      <c r="A102" s="1">
        <f ca="1">IFERROR(__xludf.DUMMYFUNCTION("""COMPUTED_VALUE"""),45294.6327805555)</f>
        <v>45294.632780555497</v>
      </c>
      <c r="B102" s="2">
        <v>1160840095</v>
      </c>
      <c r="C102" s="2" t="s">
        <v>167</v>
      </c>
      <c r="D102" s="2" t="s">
        <v>25</v>
      </c>
      <c r="E102" s="3" t="s">
        <v>6</v>
      </c>
      <c r="F102" s="2" t="str">
        <f ca="1">IFERROR(__xludf.DUMMYFUNCTION("""COMPUTED_VALUE"""),"GUERREÑO KARINA GABRIELA")</f>
        <v>GUERREÑO KARINA GABRIELA</v>
      </c>
      <c r="G102" s="2" t="str">
        <f ca="1">IFERROR(__xludf.DUMMYFUNCTION("""COMPUTED_VALUE"""),"GOMEZ MARIANA LUCIA")</f>
        <v>GOMEZ MARIANA LUCIA</v>
      </c>
      <c r="H102" s="4" t="s">
        <v>7</v>
      </c>
    </row>
    <row r="103" spans="1:8">
      <c r="A103" s="5">
        <f ca="1">IFERROR(__xludf.DUMMYFUNCTION("""COMPUTED_VALUE"""),45296.495052824)</f>
        <v>45296.495052824001</v>
      </c>
      <c r="B103" s="6">
        <v>2644285502</v>
      </c>
      <c r="C103" s="6" t="s">
        <v>168</v>
      </c>
      <c r="D103" s="6" t="s">
        <v>9</v>
      </c>
      <c r="E103" s="7" t="s">
        <v>12</v>
      </c>
      <c r="F103" s="6" t="str">
        <f ca="1">IFERROR(__xludf.DUMMYFUNCTION("""COMPUTED_VALUE"""),"ALEGRE ROMINA VANESA")</f>
        <v>ALEGRE ROMINA VANESA</v>
      </c>
      <c r="G103" s="6" t="str">
        <f ca="1">IFERROR(__xludf.DUMMYFUNCTION("""COMPUTED_VALUE"""),"GOMEZ MARIANA LUCIA")</f>
        <v>GOMEZ MARIANA LUCIA</v>
      </c>
      <c r="H103" s="6" t="s">
        <v>169</v>
      </c>
    </row>
    <row r="104" spans="1:8">
      <c r="A104" s="1">
        <f ca="1">IFERROR(__xludf.DUMMYFUNCTION("""COMPUTED_VALUE"""),45294.6418842245)</f>
        <v>45294.641884224497</v>
      </c>
      <c r="B104" s="2">
        <v>1142720607</v>
      </c>
      <c r="C104" s="2" t="s">
        <v>170</v>
      </c>
      <c r="D104" s="2" t="s">
        <v>25</v>
      </c>
      <c r="E104" s="3" t="s">
        <v>6</v>
      </c>
      <c r="F104" s="2" t="str">
        <f ca="1">IFERROR(__xludf.DUMMYFUNCTION("""COMPUTED_VALUE"""),"FERNANDEZ MONICA NOELIA")</f>
        <v>FERNANDEZ MONICA NOELIA</v>
      </c>
      <c r="G104" s="2" t="str">
        <f ca="1">IFERROR(__xludf.DUMMYFUNCTION("""COMPUTED_VALUE"""),"ROMERO RAUL CRISTIAN ALEJANDRO")</f>
        <v>ROMERO RAUL CRISTIAN ALEJANDRO</v>
      </c>
      <c r="H104" s="4" t="s">
        <v>7</v>
      </c>
    </row>
    <row r="105" spans="1:8">
      <c r="A105" s="5">
        <f ca="1">IFERROR(__xludf.DUMMYFUNCTION("""COMPUTED_VALUE"""),45294.643542905)</f>
        <v>45294.643542905003</v>
      </c>
      <c r="B105" s="6">
        <v>1144760709</v>
      </c>
      <c r="C105" s="6" t="s">
        <v>171</v>
      </c>
      <c r="D105" s="6" t="s">
        <v>25</v>
      </c>
      <c r="E105" s="7" t="s">
        <v>128</v>
      </c>
      <c r="F105" s="6" t="str">
        <f ca="1">IFERROR(__xludf.DUMMYFUNCTION("""COMPUTED_VALUE"""),"ZARACHO JOHANA ANDREA")</f>
        <v>ZARACHO JOHANA ANDREA</v>
      </c>
      <c r="G105" s="6" t="str">
        <f ca="1">IFERROR(__xludf.DUMMYFUNCTION("""COMPUTED_VALUE"""),"BAEZ GUILLERMO")</f>
        <v>BAEZ GUILLERMO</v>
      </c>
      <c r="H105" s="6" t="s">
        <v>172</v>
      </c>
    </row>
    <row r="106" spans="1:8">
      <c r="A106" s="1">
        <f ca="1">IFERROR(__xludf.DUMMYFUNCTION("""COMPUTED_VALUE"""),45294.6481574421)</f>
        <v>45294.648157442098</v>
      </c>
      <c r="B106" s="2">
        <v>1160722503</v>
      </c>
      <c r="C106" s="2" t="s">
        <v>173</v>
      </c>
      <c r="D106" s="2" t="s">
        <v>25</v>
      </c>
      <c r="E106" s="7" t="s">
        <v>91</v>
      </c>
      <c r="F106" s="2" t="str">
        <f ca="1">IFERROR(__xludf.DUMMYFUNCTION("""COMPUTED_VALUE"""),"ROMERO NADIA LUCIANA")</f>
        <v>ROMERO NADIA LUCIANA</v>
      </c>
      <c r="G106" s="2" t="str">
        <f ca="1">IFERROR(__xludf.DUMMYFUNCTION("""COMPUTED_VALUE"""),"MOREYRA LABORIE RODRIGO AGUSTIN")</f>
        <v>MOREYRA LABORIE RODRIGO AGUSTIN</v>
      </c>
      <c r="H106" s="2" t="s">
        <v>174</v>
      </c>
    </row>
    <row r="107" spans="1:8">
      <c r="A107" s="5">
        <f ca="1">IFERROR(__xludf.DUMMYFUNCTION("""COMPUTED_VALUE"""),45294.657930243)</f>
        <v>45294.657930242996</v>
      </c>
      <c r="B107" s="6">
        <v>1160787049</v>
      </c>
      <c r="C107" s="6" t="s">
        <v>175</v>
      </c>
      <c r="D107" s="6" t="s">
        <v>19</v>
      </c>
      <c r="E107" s="3" t="s">
        <v>6</v>
      </c>
      <c r="F107" s="6" t="str">
        <f ca="1">IFERROR(__xludf.DUMMYFUNCTION("""COMPUTED_VALUE"""),"GOMEZ LUCILA VICTORIA")</f>
        <v>GOMEZ LUCILA VICTORIA</v>
      </c>
      <c r="G107" s="6" t="str">
        <f ca="1">IFERROR(__xludf.DUMMYFUNCTION("""COMPUTED_VALUE"""),"ZAMPA JUAN SANTIAGO")</f>
        <v>ZAMPA JUAN SANTIAGO</v>
      </c>
      <c r="H107" s="4" t="s">
        <v>7</v>
      </c>
    </row>
    <row r="108" spans="1:8">
      <c r="A108" s="1">
        <f ca="1">IFERROR(__xludf.DUMMYFUNCTION("""COMPUTED_VALUE"""),45294.6638338194)</f>
        <v>45294.663833819402</v>
      </c>
      <c r="B108" s="2">
        <v>1142600475</v>
      </c>
      <c r="C108" s="2" t="s">
        <v>176</v>
      </c>
      <c r="D108" s="2" t="s">
        <v>44</v>
      </c>
      <c r="E108" s="3" t="s">
        <v>6</v>
      </c>
      <c r="F108" s="2" t="str">
        <f ca="1">IFERROR(__xludf.DUMMYFUNCTION("""COMPUTED_VALUE"""),"CASTILLO CESAR NICOLAS")</f>
        <v>CASTILLO CESAR NICOLAS</v>
      </c>
      <c r="G108" s="2" t="str">
        <f ca="1">IFERROR(__xludf.DUMMYFUNCTION("""COMPUTED_VALUE"""),"MOREYRA LABORIE RODRIGO AGUSTIN")</f>
        <v>MOREYRA LABORIE RODRIGO AGUSTIN</v>
      </c>
      <c r="H108" s="4" t="s">
        <v>7</v>
      </c>
    </row>
    <row r="109" spans="1:8">
      <c r="A109" s="5">
        <f ca="1">IFERROR(__xludf.DUMMYFUNCTION("""COMPUTED_VALUE"""),45294.6727833333)</f>
        <v>45294.672783333299</v>
      </c>
      <c r="B109" s="6">
        <v>1144580893</v>
      </c>
      <c r="C109" s="6" t="s">
        <v>177</v>
      </c>
      <c r="D109" s="6" t="s">
        <v>25</v>
      </c>
      <c r="E109" s="7" t="s">
        <v>12</v>
      </c>
      <c r="F109" s="6" t="str">
        <f ca="1">IFERROR(__xludf.DUMMYFUNCTION("""COMPUTED_VALUE"""),"FELDMAN MAXIMILIANO MOISES")</f>
        <v>FELDMAN MAXIMILIANO MOISES</v>
      </c>
      <c r="G109" s="6" t="str">
        <f ca="1">IFERROR(__xludf.DUMMYFUNCTION("""COMPUTED_VALUE"""),"PEREZ RODRIGUEZ ANDREA PAOLA")</f>
        <v>PEREZ RODRIGUEZ ANDREA PAOLA</v>
      </c>
      <c r="H109" s="6" t="s">
        <v>178</v>
      </c>
    </row>
    <row r="110" spans="1:8">
      <c r="A110" s="1">
        <f ca="1">IFERROR(__xludf.DUMMYFUNCTION("""COMPUTED_VALUE"""),45294.6882406944)</f>
        <v>45294.688240694399</v>
      </c>
      <c r="B110" s="2">
        <v>1144813970</v>
      </c>
      <c r="C110" s="2" t="s">
        <v>179</v>
      </c>
      <c r="D110" s="2" t="s">
        <v>25</v>
      </c>
      <c r="E110" s="7" t="s">
        <v>113</v>
      </c>
      <c r="F110" s="2" t="str">
        <f ca="1">IFERROR(__xludf.DUMMYFUNCTION("""COMPUTED_VALUE"""),"GONZALEZ FRANCISCO GABRIEL")</f>
        <v>GONZALEZ FRANCISCO GABRIEL</v>
      </c>
      <c r="G110" s="2" t="str">
        <f ca="1">IFERROR(__xludf.DUMMYFUNCTION("""COMPUTED_VALUE"""),"FALCON ALEJANDRO JAVIER")</f>
        <v>FALCON ALEJANDRO JAVIER</v>
      </c>
      <c r="H110" s="2" t="s">
        <v>180</v>
      </c>
    </row>
    <row r="111" spans="1:8">
      <c r="A111" s="5">
        <f ca="1">IFERROR(__xludf.DUMMYFUNCTION("""COMPUTED_VALUE"""),45294.6928204282)</f>
        <v>45294.692820428201</v>
      </c>
      <c r="B111" s="6">
        <v>1142000727</v>
      </c>
      <c r="C111" s="6" t="s">
        <v>181</v>
      </c>
      <c r="D111" s="6" t="s">
        <v>25</v>
      </c>
      <c r="E111" s="7" t="s">
        <v>113</v>
      </c>
      <c r="F111" s="6" t="str">
        <f ca="1">IFERROR(__xludf.DUMMYFUNCTION("""COMPUTED_VALUE"""),"AQUINO ROMINA BEATRIZ")</f>
        <v>AQUINO ROMINA BEATRIZ</v>
      </c>
      <c r="G111" s="6" t="str">
        <f ca="1">IFERROR(__xludf.DUMMYFUNCTION("""COMPUTED_VALUE"""),"AGUIRRE MAURO GABRIEL")</f>
        <v>AGUIRRE MAURO GABRIEL</v>
      </c>
      <c r="H111" s="6" t="s">
        <v>182</v>
      </c>
    </row>
    <row r="112" spans="1:8">
      <c r="A112" s="1">
        <f ca="1">IFERROR(__xludf.DUMMYFUNCTION("""COMPUTED_VALUE"""),45294.6982271759)</f>
        <v>45294.698227175897</v>
      </c>
      <c r="B112" s="2">
        <v>1146483675</v>
      </c>
      <c r="C112" s="2" t="s">
        <v>183</v>
      </c>
      <c r="D112" s="2" t="s">
        <v>184</v>
      </c>
      <c r="E112" s="7" t="s">
        <v>12</v>
      </c>
      <c r="F112" s="2" t="str">
        <f ca="1">IFERROR(__xludf.DUMMYFUNCTION("""COMPUTED_VALUE"""),"FERNANDEZ NICOLAS EMMANUEL")</f>
        <v>FERNANDEZ NICOLAS EMMANUEL</v>
      </c>
      <c r="G112" s="2" t="str">
        <f ca="1">IFERROR(__xludf.DUMMYFUNCTION("""COMPUTED_VALUE"""),"PEREZ RODRIGUEZ ANDREA PAOLA")</f>
        <v>PEREZ RODRIGUEZ ANDREA PAOLA</v>
      </c>
      <c r="H112" s="2" t="s">
        <v>185</v>
      </c>
    </row>
    <row r="113" spans="1:8">
      <c r="A113" s="5">
        <f ca="1">IFERROR(__xludf.DUMMYFUNCTION("""COMPUTED_VALUE"""),45294.7171718634)</f>
        <v>45294.717171863398</v>
      </c>
      <c r="B113" s="6">
        <v>1146678571</v>
      </c>
      <c r="C113" s="6" t="s">
        <v>186</v>
      </c>
      <c r="D113" s="6" t="s">
        <v>37</v>
      </c>
      <c r="E113" s="7" t="s">
        <v>113</v>
      </c>
      <c r="F113" s="6" t="str">
        <f ca="1">IFERROR(__xludf.DUMMYFUNCTION("""COMPUTED_VALUE"""),"CASTILLO ANDREA SOLEDAD")</f>
        <v>CASTILLO ANDREA SOLEDAD</v>
      </c>
      <c r="G113" s="6" t="str">
        <f ca="1">IFERROR(__xludf.DUMMYFUNCTION("""COMPUTED_VALUE"""),"CANTERO ELIANA LUCILA ESTEFANIA")</f>
        <v>CANTERO ELIANA LUCILA ESTEFANIA</v>
      </c>
      <c r="H113" s="6" t="s">
        <v>187</v>
      </c>
    </row>
    <row r="114" spans="1:8">
      <c r="A114" s="1">
        <f ca="1">IFERROR(__xludf.DUMMYFUNCTION("""COMPUTED_VALUE"""),45294.7308985532)</f>
        <v>45294.7308985532</v>
      </c>
      <c r="B114" s="2">
        <v>1160859755</v>
      </c>
      <c r="C114" s="2" t="s">
        <v>188</v>
      </c>
      <c r="D114" s="2" t="s">
        <v>142</v>
      </c>
      <c r="E114" s="3" t="s">
        <v>6</v>
      </c>
      <c r="F114" s="2" t="str">
        <f ca="1">IFERROR(__xludf.DUMMYFUNCTION("""COMPUTED_VALUE"""),"YUCHERCHEN CYNTHIA YOHANA")</f>
        <v>YUCHERCHEN CYNTHIA YOHANA</v>
      </c>
      <c r="G114" s="2" t="str">
        <f ca="1">IFERROR(__xludf.DUMMYFUNCTION("""COMPUTED_VALUE"""),"PEREZ RODRIGUEZ ANDREA PAOLA")</f>
        <v>PEREZ RODRIGUEZ ANDREA PAOLA</v>
      </c>
      <c r="H114" s="4" t="s">
        <v>7</v>
      </c>
    </row>
    <row r="115" spans="1:8">
      <c r="A115" s="5">
        <f ca="1">IFERROR(__xludf.DUMMYFUNCTION("""COMPUTED_VALUE"""),45294.7352333217)</f>
        <v>45294.735233321699</v>
      </c>
      <c r="B115" s="6">
        <v>1144560848</v>
      </c>
      <c r="C115" s="6" t="s">
        <v>189</v>
      </c>
      <c r="D115" s="6" t="s">
        <v>25</v>
      </c>
      <c r="E115" s="7" t="s">
        <v>12</v>
      </c>
      <c r="F115" s="6" t="str">
        <f ca="1">IFERROR(__xludf.DUMMYFUNCTION("""COMPUTED_VALUE"""),"FERNANDEZ CABRERA GIANINA ANABEL")</f>
        <v>FERNANDEZ CABRERA GIANINA ANABEL</v>
      </c>
      <c r="G115" s="6" t="str">
        <f ca="1">IFERROR(__xludf.DUMMYFUNCTION("""COMPUTED_VALUE"""),"SAAVEDRA ROBERTO LEANDRO")</f>
        <v>SAAVEDRA ROBERTO LEANDRO</v>
      </c>
      <c r="H115" s="6" t="s">
        <v>190</v>
      </c>
    </row>
    <row r="116" spans="1:8">
      <c r="A116" s="8" t="str">
        <f ca="1">IFERROR(__xludf.DUMMYFUNCTION("""COMPUTED_VALUE"""),"")</f>
        <v/>
      </c>
      <c r="B116" s="2">
        <v>1144813136</v>
      </c>
      <c r="C116" s="2" t="s">
        <v>191</v>
      </c>
      <c r="D116" s="2" t="s">
        <v>39</v>
      </c>
      <c r="E116" s="3" t="s">
        <v>6</v>
      </c>
      <c r="F116" s="4" t="str">
        <f ca="1">IFERROR(__xludf.DUMMYFUNCTION("""COMPUTED_VALUE"""),"")</f>
        <v/>
      </c>
      <c r="G116" s="4" t="str">
        <f ca="1">IFERROR(__xludf.DUMMYFUNCTION("""COMPUTED_VALUE"""),"")</f>
        <v/>
      </c>
      <c r="H116" s="4" t="s">
        <v>7</v>
      </c>
    </row>
    <row r="117" spans="1:8">
      <c r="A117" s="5">
        <f ca="1">IFERROR(__xludf.DUMMYFUNCTION("""COMPUTED_VALUE"""),45294.769471875)</f>
        <v>45294.769471874999</v>
      </c>
      <c r="B117" s="6">
        <v>2225499387</v>
      </c>
      <c r="C117" s="6" t="s">
        <v>192</v>
      </c>
      <c r="D117" s="6" t="s">
        <v>65</v>
      </c>
      <c r="E117" s="3" t="s">
        <v>6</v>
      </c>
      <c r="F117" s="6" t="str">
        <f ca="1">IFERROR(__xludf.DUMMYFUNCTION("""COMPUTED_VALUE"""),"FERNANDEZ ALDANA MAGALI")</f>
        <v>FERNANDEZ ALDANA MAGALI</v>
      </c>
      <c r="G117" s="6" t="str">
        <f ca="1">IFERROR(__xludf.DUMMYFUNCTION("""COMPUTED_VALUE"""),"SAAVEDRA ROBERTO LEANDRO")</f>
        <v>SAAVEDRA ROBERTO LEANDRO</v>
      </c>
      <c r="H117" s="4" t="s">
        <v>7</v>
      </c>
    </row>
    <row r="118" spans="1:8">
      <c r="A118" s="1">
        <f ca="1">IFERROR(__xludf.DUMMYFUNCTION("""COMPUTED_VALUE"""),45294.7740206944)</f>
        <v>45294.7740206944</v>
      </c>
      <c r="B118" s="2">
        <v>1142310929</v>
      </c>
      <c r="C118" s="2" t="s">
        <v>193</v>
      </c>
      <c r="D118" s="2" t="s">
        <v>142</v>
      </c>
      <c r="E118" s="3" t="s">
        <v>6</v>
      </c>
      <c r="F118" s="2" t="str">
        <f ca="1">IFERROR(__xludf.DUMMYFUNCTION("""COMPUTED_VALUE"""),"CESPEDES SOFIA GISEL")</f>
        <v>CESPEDES SOFIA GISEL</v>
      </c>
      <c r="G118" s="2" t="str">
        <f ca="1">IFERROR(__xludf.DUMMYFUNCTION("""COMPUTED_VALUE"""),"APOSTOLIDES MARTIN ANTONIO")</f>
        <v>APOSTOLIDES MARTIN ANTONIO</v>
      </c>
      <c r="H118" s="4" t="s">
        <v>7</v>
      </c>
    </row>
    <row r="119" spans="1:8">
      <c r="A119" s="5">
        <f ca="1">IFERROR(__xludf.DUMMYFUNCTION("""COMPUTED_VALUE"""),45294.7797250463)</f>
        <v>45294.779725046297</v>
      </c>
      <c r="B119" s="6">
        <v>2994330840</v>
      </c>
      <c r="C119" s="6" t="s">
        <v>194</v>
      </c>
      <c r="D119" s="6" t="s">
        <v>15</v>
      </c>
      <c r="E119" s="3" t="s">
        <v>6</v>
      </c>
      <c r="F119" s="6" t="str">
        <f ca="1">IFERROR(__xludf.DUMMYFUNCTION("""COMPUTED_VALUE"""),"AGUIRRE MARIA TERESA")</f>
        <v>AGUIRRE MARIA TERESA</v>
      </c>
      <c r="G119" s="6" t="str">
        <f ca="1">IFERROR(__xludf.DUMMYFUNCTION("""COMPUTED_VALUE"""),"AGUIRRE MAURO GABRIEL")</f>
        <v>AGUIRRE MAURO GABRIEL</v>
      </c>
      <c r="H119" s="4" t="s">
        <v>7</v>
      </c>
    </row>
    <row r="120" spans="1:8">
      <c r="A120" s="1">
        <f ca="1">IFERROR(__xludf.DUMMYFUNCTION("""COMPUTED_VALUE"""),45294.7924262384)</f>
        <v>45294.792426238397</v>
      </c>
      <c r="B120" s="2">
        <v>1142310935</v>
      </c>
      <c r="C120" s="2" t="s">
        <v>195</v>
      </c>
      <c r="D120" s="2" t="s">
        <v>25</v>
      </c>
      <c r="E120" s="3" t="s">
        <v>6</v>
      </c>
      <c r="F120" s="2" t="str">
        <f ca="1">IFERROR(__xludf.DUMMYFUNCTION("""COMPUTED_VALUE"""),"GAUNA RUBEN DARIO")</f>
        <v>GAUNA RUBEN DARIO</v>
      </c>
      <c r="G120" s="2" t="str">
        <f ca="1">IFERROR(__xludf.DUMMYFUNCTION("""COMPUTED_VALUE"""),"AGUIRRE MAURO GABRIEL")</f>
        <v>AGUIRRE MAURO GABRIEL</v>
      </c>
      <c r="H120" s="4" t="s">
        <v>7</v>
      </c>
    </row>
    <row r="121" spans="1:8">
      <c r="A121" s="5">
        <f ca="1">IFERROR(__xludf.DUMMYFUNCTION("""COMPUTED_VALUE"""),45294.7945227199)</f>
        <v>45294.794522719902</v>
      </c>
      <c r="B121" s="6">
        <v>1142374476</v>
      </c>
      <c r="C121" s="6" t="s">
        <v>196</v>
      </c>
      <c r="D121" s="6" t="s">
        <v>25</v>
      </c>
      <c r="E121" s="3" t="s">
        <v>6</v>
      </c>
      <c r="F121" s="6" t="str">
        <f ca="1">IFERROR(__xludf.DUMMYFUNCTION("""COMPUTED_VALUE"""),"GAUNA RUBEN DARIO")</f>
        <v>GAUNA RUBEN DARIO</v>
      </c>
      <c r="G121" s="6" t="str">
        <f ca="1">IFERROR(__xludf.DUMMYFUNCTION("""COMPUTED_VALUE"""),"AGUIRRE MAURO GABRIEL")</f>
        <v>AGUIRRE MAURO GABRIEL</v>
      </c>
      <c r="H121" s="4" t="s">
        <v>7</v>
      </c>
    </row>
    <row r="122" spans="1:8">
      <c r="A122" s="1">
        <f ca="1">IFERROR(__xludf.DUMMYFUNCTION("""COMPUTED_VALUE"""),45294.8022979166)</f>
        <v>45294.802297916598</v>
      </c>
      <c r="B122" s="2">
        <v>2202433297</v>
      </c>
      <c r="C122" s="2" t="s">
        <v>197</v>
      </c>
      <c r="D122" s="2" t="s">
        <v>142</v>
      </c>
      <c r="E122" s="7" t="s">
        <v>91</v>
      </c>
      <c r="F122" s="2" t="str">
        <f ca="1">IFERROR(__xludf.DUMMYFUNCTION("""COMPUTED_VALUE"""),"CANO JORGELINA NELIDA RAMONA")</f>
        <v>CANO JORGELINA NELIDA RAMONA</v>
      </c>
      <c r="G122" s="2" t="str">
        <f ca="1">IFERROR(__xludf.DUMMYFUNCTION("""COMPUTED_VALUE"""),"SANTANDER MATIAS NAHUEL")</f>
        <v>SANTANDER MATIAS NAHUEL</v>
      </c>
      <c r="H122" s="2" t="s">
        <v>198</v>
      </c>
    </row>
    <row r="123" spans="1:8">
      <c r="A123" s="5">
        <f ca="1">IFERROR(__xludf.DUMMYFUNCTION("""COMPUTED_VALUE"""),45294.802963287)</f>
        <v>45294.802963287002</v>
      </c>
      <c r="B123" s="6">
        <v>1144606015</v>
      </c>
      <c r="C123" s="6" t="s">
        <v>199</v>
      </c>
      <c r="D123" s="6" t="s">
        <v>142</v>
      </c>
      <c r="E123" s="7" t="s">
        <v>12</v>
      </c>
      <c r="F123" s="6" t="str">
        <f ca="1">IFERROR(__xludf.DUMMYFUNCTION("""COMPUTED_VALUE"""),"MARTINEZ RICARDO NICOLAS")</f>
        <v>MARTINEZ RICARDO NICOLAS</v>
      </c>
      <c r="G123" s="6" t="str">
        <f ca="1">IFERROR(__xludf.DUMMYFUNCTION("""COMPUTED_VALUE"""),"JANIEWICZ CINTHIA VIVIANA")</f>
        <v>JANIEWICZ CINTHIA VIVIANA</v>
      </c>
      <c r="H123" s="6" t="s">
        <v>200</v>
      </c>
    </row>
    <row r="124" spans="1:8">
      <c r="A124" s="1">
        <f ca="1">IFERROR(__xludf.DUMMYFUNCTION("""COMPUTED_VALUE"""),45294.8043887384)</f>
        <v>45294.804388738397</v>
      </c>
      <c r="B124" s="2">
        <v>2644334341</v>
      </c>
      <c r="C124" s="2" t="s">
        <v>201</v>
      </c>
      <c r="D124" s="2" t="s">
        <v>39</v>
      </c>
      <c r="E124" s="7" t="s">
        <v>12</v>
      </c>
      <c r="F124" s="2" t="str">
        <f ca="1">IFERROR(__xludf.DUMMYFUNCTION("""COMPUTED_VALUE"""),"ROMERO DARIO CARLOS")</f>
        <v>ROMERO DARIO CARLOS</v>
      </c>
      <c r="G124" s="2" t="str">
        <f ca="1">IFERROR(__xludf.DUMMYFUNCTION("""COMPUTED_VALUE"""),"BAEZ GUILLERMO")</f>
        <v>BAEZ GUILLERMO</v>
      </c>
      <c r="H124" s="2" t="s">
        <v>202</v>
      </c>
    </row>
    <row r="125" spans="1:8">
      <c r="A125" s="5">
        <f ca="1">IFERROR(__xludf.DUMMYFUNCTION("""COMPUTED_VALUE"""),45294.8087117245)</f>
        <v>45294.808711724501</v>
      </c>
      <c r="B125" s="6">
        <v>2214510807</v>
      </c>
      <c r="C125" s="6" t="s">
        <v>203</v>
      </c>
      <c r="D125" s="6" t="s">
        <v>39</v>
      </c>
      <c r="E125" s="7" t="s">
        <v>12</v>
      </c>
      <c r="F125" s="6" t="str">
        <f ca="1">IFERROR(__xludf.DUMMYFUNCTION("""COMPUTED_VALUE"""),"GAUNA RUBEN DARIO")</f>
        <v>GAUNA RUBEN DARIO</v>
      </c>
      <c r="G125" s="6" t="str">
        <f ca="1">IFERROR(__xludf.DUMMYFUNCTION("""COMPUTED_VALUE"""),"AGUIRRE MAURO GABRIEL")</f>
        <v>AGUIRRE MAURO GABRIEL</v>
      </c>
      <c r="H125" s="6" t="s">
        <v>204</v>
      </c>
    </row>
    <row r="126" spans="1:8">
      <c r="A126" s="1">
        <f ca="1">IFERROR(__xludf.DUMMYFUNCTION("""COMPUTED_VALUE"""),45294.8317040162)</f>
        <v>45294.8317040162</v>
      </c>
      <c r="B126" s="2">
        <v>2644331679</v>
      </c>
      <c r="C126" s="2" t="s">
        <v>205</v>
      </c>
      <c r="D126" s="2" t="s">
        <v>39</v>
      </c>
      <c r="E126" s="3" t="s">
        <v>6</v>
      </c>
      <c r="F126" s="2" t="str">
        <f ca="1">IFERROR(__xludf.DUMMYFUNCTION("""COMPUTED_VALUE"""),"ROMERO NATALIA PATRICIA")</f>
        <v>ROMERO NATALIA PATRICIA</v>
      </c>
      <c r="G126" s="2" t="str">
        <f ca="1">IFERROR(__xludf.DUMMYFUNCTION("""COMPUTED_VALUE"""),"ROJAS LUIS MARTIN")</f>
        <v>ROJAS LUIS MARTIN</v>
      </c>
      <c r="H126" s="4" t="s">
        <v>7</v>
      </c>
    </row>
    <row r="127" spans="1:8">
      <c r="A127" s="9" t="str">
        <f ca="1">IFERROR(__xludf.DUMMYFUNCTION("""COMPUTED_VALUE"""),"")</f>
        <v/>
      </c>
      <c r="B127" s="6">
        <v>1144662642</v>
      </c>
      <c r="C127" s="6" t="s">
        <v>206</v>
      </c>
      <c r="D127" s="6" t="s">
        <v>39</v>
      </c>
      <c r="E127" s="7" t="s">
        <v>12</v>
      </c>
      <c r="F127" s="10" t="str">
        <f ca="1">IFERROR(__xludf.DUMMYFUNCTION("""COMPUTED_VALUE"""),"")</f>
        <v/>
      </c>
      <c r="G127" s="10" t="str">
        <f ca="1">IFERROR(__xludf.DUMMYFUNCTION("""COMPUTED_VALUE"""),"")</f>
        <v/>
      </c>
      <c r="H127" s="6" t="s">
        <v>207</v>
      </c>
    </row>
    <row r="128" spans="1:8">
      <c r="A128" s="1">
        <f ca="1">IFERROR(__xludf.DUMMYFUNCTION("""COMPUTED_VALUE"""),45294.8786594675)</f>
        <v>45294.878659467497</v>
      </c>
      <c r="B128" s="2">
        <v>1144678054</v>
      </c>
      <c r="C128" s="2" t="s">
        <v>208</v>
      </c>
      <c r="D128" s="2" t="s">
        <v>142</v>
      </c>
      <c r="E128" s="3" t="s">
        <v>6</v>
      </c>
      <c r="F128" s="2" t="str">
        <f ca="1">IFERROR(__xludf.DUMMYFUNCTION("""COMPUTED_VALUE"""),"BENITEZ VICTORIA MARIEL")</f>
        <v>BENITEZ VICTORIA MARIEL</v>
      </c>
      <c r="G128" s="2" t="str">
        <f ca="1">IFERROR(__xludf.DUMMYFUNCTION("""COMPUTED_VALUE"""),"APOSTOLIDES MARTIN ANTONIO")</f>
        <v>APOSTOLIDES MARTIN ANTONIO</v>
      </c>
      <c r="H128" s="4" t="s">
        <v>7</v>
      </c>
    </row>
    <row r="129" spans="1:8">
      <c r="A129" s="9" t="str">
        <f ca="1">IFERROR(__xludf.DUMMYFUNCTION("""COMPUTED_VALUE"""),"")</f>
        <v/>
      </c>
      <c r="B129" s="6">
        <v>2224432452</v>
      </c>
      <c r="C129" s="6" t="s">
        <v>209</v>
      </c>
      <c r="D129" s="6" t="s">
        <v>59</v>
      </c>
      <c r="E129" s="7" t="s">
        <v>12</v>
      </c>
      <c r="F129" s="10" t="str">
        <f ca="1">IFERROR(__xludf.DUMMYFUNCTION("""COMPUTED_VALUE"""),"")</f>
        <v/>
      </c>
      <c r="G129" s="10" t="str">
        <f ca="1">IFERROR(__xludf.DUMMYFUNCTION("""COMPUTED_VALUE"""),"")</f>
        <v/>
      </c>
      <c r="H129" s="6" t="s">
        <v>190</v>
      </c>
    </row>
    <row r="130" spans="1:8">
      <c r="A130" s="1">
        <f ca="1">IFERROR(__xludf.DUMMYFUNCTION("""COMPUTED_VALUE"""),45294.9167860995)</f>
        <v>45294.9167860995</v>
      </c>
      <c r="B130" s="2">
        <v>1142021152</v>
      </c>
      <c r="C130" s="2" t="s">
        <v>210</v>
      </c>
      <c r="D130" s="2" t="s">
        <v>25</v>
      </c>
      <c r="E130" s="3" t="s">
        <v>6</v>
      </c>
      <c r="F130" s="2" t="str">
        <f ca="1">IFERROR(__xludf.DUMMYFUNCTION("""COMPUTED_VALUE"""),"FRETTE SILVIA MACARENA")</f>
        <v>FRETTE SILVIA MACARENA</v>
      </c>
      <c r="G130" s="2" t="str">
        <f ca="1">IFERROR(__xludf.DUMMYFUNCTION("""COMPUTED_VALUE"""),"ROJAS LUIS MARTIN")</f>
        <v>ROJAS LUIS MARTIN</v>
      </c>
      <c r="H130" s="4" t="s">
        <v>7</v>
      </c>
    </row>
    <row r="131" spans="1:8">
      <c r="A131" s="5">
        <f ca="1">IFERROR(__xludf.DUMMYFUNCTION("""COMPUTED_VALUE"""),45294.9647068055)</f>
        <v>45294.964706805498</v>
      </c>
      <c r="B131" s="6">
        <v>2994481587</v>
      </c>
      <c r="C131" s="6" t="s">
        <v>211</v>
      </c>
      <c r="D131" s="6" t="s">
        <v>212</v>
      </c>
      <c r="E131" s="3" t="s">
        <v>6</v>
      </c>
      <c r="F131" s="6" t="str">
        <f ca="1">IFERROR(__xludf.DUMMYFUNCTION("""COMPUTED_VALUE"""),"VEGA MARIANA MARCELA")</f>
        <v>VEGA MARIANA MARCELA</v>
      </c>
      <c r="G131" s="6" t="str">
        <f ca="1">IFERROR(__xludf.DUMMYFUNCTION("""COMPUTED_VALUE"""),"ROJAS LUIS MARTIN")</f>
        <v>ROJAS LUIS MARTIN</v>
      </c>
      <c r="H131" s="4" t="s">
        <v>7</v>
      </c>
    </row>
    <row r="132" spans="1:8">
      <c r="A132" s="1">
        <f ca="1">IFERROR(__xludf.DUMMYFUNCTION("""COMPUTED_VALUE"""),45295.3880708217)</f>
        <v>45295.388070821697</v>
      </c>
      <c r="B132" s="2">
        <v>2644230860</v>
      </c>
      <c r="C132" s="2" t="s">
        <v>213</v>
      </c>
      <c r="D132" s="2" t="s">
        <v>5</v>
      </c>
      <c r="E132" s="7" t="s">
        <v>113</v>
      </c>
      <c r="F132" s="2" t="str">
        <f ca="1">IFERROR(__xludf.DUMMYFUNCTION("""COMPUTED_VALUE"""),"MARTINETTI ROCIO BELEN")</f>
        <v>MARTINETTI ROCIO BELEN</v>
      </c>
      <c r="G132" s="2" t="str">
        <f ca="1">IFERROR(__xludf.DUMMYFUNCTION("""COMPUTED_VALUE"""),"LEONHART PEDRO NAHUEL")</f>
        <v>LEONHART PEDRO NAHUEL</v>
      </c>
      <c r="H132" s="2" t="s">
        <v>214</v>
      </c>
    </row>
    <row r="133" spans="1:8">
      <c r="A133" s="5">
        <f ca="1">IFERROR(__xludf.DUMMYFUNCTION("""COMPUTED_VALUE"""),45295.3923165625)</f>
        <v>45295.392316562502</v>
      </c>
      <c r="B133" s="6">
        <v>1137225782</v>
      </c>
      <c r="C133" s="6" t="s">
        <v>215</v>
      </c>
      <c r="D133" s="6" t="s">
        <v>37</v>
      </c>
      <c r="E133" s="3" t="s">
        <v>6</v>
      </c>
      <c r="F133" s="6" t="str">
        <f ca="1">IFERROR(__xludf.DUMMYFUNCTION("""COMPUTED_VALUE"""),"GUTIERREZ ALEJANDRO DAVID")</f>
        <v>GUTIERREZ ALEJANDRO DAVID</v>
      </c>
      <c r="G133" s="6" t="str">
        <f ca="1">IFERROR(__xludf.DUMMYFUNCTION("""COMPUTED_VALUE"""),"FOSCHIATTI MARIA DE LOS ANGELES")</f>
        <v>FOSCHIATTI MARIA DE LOS ANGELES</v>
      </c>
      <c r="H133" s="4" t="s">
        <v>7</v>
      </c>
    </row>
    <row r="134" spans="1:8">
      <c r="A134" s="1">
        <f ca="1">IFERROR(__xludf.DUMMYFUNCTION("""COMPUTED_VALUE"""),45295.4021696759)</f>
        <v>45295.402169675901</v>
      </c>
      <c r="B134" s="2">
        <v>1160614069</v>
      </c>
      <c r="C134" s="2" t="s">
        <v>216</v>
      </c>
      <c r="D134" s="2" t="s">
        <v>142</v>
      </c>
      <c r="E134" s="3" t="s">
        <v>6</v>
      </c>
      <c r="F134" s="2" t="str">
        <f ca="1">IFERROR(__xludf.DUMMYFUNCTION("""COMPUTED_VALUE"""),"GALLO ZAHIRA LUDMILA")</f>
        <v>GALLO ZAHIRA LUDMILA</v>
      </c>
      <c r="G134" s="2" t="str">
        <f ca="1">IFERROR(__xludf.DUMMYFUNCTION("""COMPUTED_VALUE"""),"PIEDRABUENA LUCAS DAVID")</f>
        <v>PIEDRABUENA LUCAS DAVID</v>
      </c>
      <c r="H134" s="4" t="s">
        <v>7</v>
      </c>
    </row>
    <row r="135" spans="1:8">
      <c r="A135" s="5">
        <f ca="1">IFERROR(__xludf.DUMMYFUNCTION("""COMPUTED_VALUE"""),45295.4038234953)</f>
        <v>45295.403823495297</v>
      </c>
      <c r="B135" s="6">
        <v>1160705263</v>
      </c>
      <c r="C135" s="6" t="s">
        <v>217</v>
      </c>
      <c r="D135" s="6" t="s">
        <v>142</v>
      </c>
      <c r="E135" s="3" t="s">
        <v>6</v>
      </c>
      <c r="F135" s="6" t="str">
        <f ca="1">IFERROR(__xludf.DUMMYFUNCTION("""COMPUTED_VALUE"""),"INSAURRALDE GERMAN")</f>
        <v>INSAURRALDE GERMAN</v>
      </c>
      <c r="G135" s="6" t="str">
        <f ca="1">IFERROR(__xludf.DUMMYFUNCTION("""COMPUTED_VALUE"""),"PIEDRABUENA LUCAS DAVID")</f>
        <v>PIEDRABUENA LUCAS DAVID</v>
      </c>
      <c r="H135" s="4" t="s">
        <v>7</v>
      </c>
    </row>
    <row r="136" spans="1:8">
      <c r="A136" s="1">
        <f ca="1">IFERROR(__xludf.DUMMYFUNCTION("""COMPUTED_VALUE"""),45295.4249045601)</f>
        <v>45295.424904560103</v>
      </c>
      <c r="B136" s="2">
        <v>2374623241</v>
      </c>
      <c r="C136" s="2" t="s">
        <v>218</v>
      </c>
      <c r="D136" s="2" t="s">
        <v>44</v>
      </c>
      <c r="E136" s="3" t="s">
        <v>6</v>
      </c>
      <c r="F136" s="2" t="str">
        <f ca="1">IFERROR(__xludf.DUMMYFUNCTION("""COMPUTED_VALUE"""),"SALAMON ANDRES ALBERTO")</f>
        <v>SALAMON ANDRES ALBERTO</v>
      </c>
      <c r="G136" s="2" t="str">
        <f ca="1">IFERROR(__xludf.DUMMYFUNCTION("""COMPUTED_VALUE"""),"GOMEZ MARIANA LUCIA")</f>
        <v>GOMEZ MARIANA LUCIA</v>
      </c>
      <c r="H136" s="4" t="s">
        <v>7</v>
      </c>
    </row>
    <row r="137" spans="1:8">
      <c r="A137" s="5">
        <f ca="1">IFERROR(__xludf.DUMMYFUNCTION("""COMPUTED_VALUE"""),45295.4416980787)</f>
        <v>45295.441698078699</v>
      </c>
      <c r="B137" s="6">
        <v>1142374588</v>
      </c>
      <c r="C137" s="6" t="s">
        <v>219</v>
      </c>
      <c r="D137" s="6" t="s">
        <v>72</v>
      </c>
      <c r="E137" s="3" t="s">
        <v>6</v>
      </c>
      <c r="F137" s="6" t="str">
        <f ca="1">IFERROR(__xludf.DUMMYFUNCTION("""COMPUTED_VALUE"""),"ALMEIDA EDGARDO MATIAS")</f>
        <v>ALMEIDA EDGARDO MATIAS</v>
      </c>
      <c r="G137" s="6" t="str">
        <f ca="1">IFERROR(__xludf.DUMMYFUNCTION("""COMPUTED_VALUE"""),"FALCON ALEJANDRO JAVIER")</f>
        <v>FALCON ALEJANDRO JAVIER</v>
      </c>
      <c r="H137" s="4" t="s">
        <v>7</v>
      </c>
    </row>
    <row r="138" spans="1:8">
      <c r="A138" s="1">
        <f ca="1">IFERROR(__xludf.DUMMYFUNCTION("""COMPUTED_VALUE"""),45295.4990810648)</f>
        <v>45295.499081064801</v>
      </c>
      <c r="B138" s="2">
        <v>1142140992</v>
      </c>
      <c r="C138" s="2" t="s">
        <v>220</v>
      </c>
      <c r="D138" s="2" t="s">
        <v>221</v>
      </c>
      <c r="E138" s="7" t="s">
        <v>60</v>
      </c>
      <c r="F138" s="2" t="str">
        <f ca="1">IFERROR(__xludf.DUMMYFUNCTION("""COMPUTED_VALUE"""),"ZANIER LEANDRO MARTIN ORLANDO")</f>
        <v>ZANIER LEANDRO MARTIN ORLANDO</v>
      </c>
      <c r="G138" s="2" t="str">
        <f ca="1">IFERROR(__xludf.DUMMYFUNCTION("""COMPUTED_VALUE"""),"ROMERO RAUL CRISTIAN ALEJANDRO")</f>
        <v>ROMERO RAUL CRISTIAN ALEJANDRO</v>
      </c>
      <c r="H138" s="2" t="s">
        <v>222</v>
      </c>
    </row>
    <row r="139" spans="1:8">
      <c r="A139" s="5">
        <f ca="1">IFERROR(__xludf.DUMMYFUNCTION("""COMPUTED_VALUE"""),45295.5204742245)</f>
        <v>45295.520474224497</v>
      </c>
      <c r="B139" s="6">
        <v>2202433488</v>
      </c>
      <c r="C139" s="6" t="s">
        <v>223</v>
      </c>
      <c r="D139" s="6" t="s">
        <v>44</v>
      </c>
      <c r="E139" s="7" t="s">
        <v>12</v>
      </c>
      <c r="F139" s="6" t="str">
        <f ca="1">IFERROR(__xludf.DUMMYFUNCTION("""COMPUTED_VALUE"""),"ZUISER MARISA CECILIA YOLANDA")</f>
        <v>ZUISER MARISA CECILIA YOLANDA</v>
      </c>
      <c r="G139" s="6" t="str">
        <f ca="1">IFERROR(__xludf.DUMMYFUNCTION("""COMPUTED_VALUE"""),"CANTERO ELIANA LUCILA ESTEFANIA")</f>
        <v>CANTERO ELIANA LUCILA ESTEFANIA</v>
      </c>
      <c r="H139" s="6" t="s">
        <v>224</v>
      </c>
    </row>
    <row r="140" spans="1:8">
      <c r="A140" s="1">
        <f ca="1">IFERROR(__xludf.DUMMYFUNCTION("""COMPUTED_VALUE"""),45295.5245032291)</f>
        <v>45295.524503229099</v>
      </c>
      <c r="B140" s="2">
        <v>1142312027</v>
      </c>
      <c r="C140" s="2" t="s">
        <v>225</v>
      </c>
      <c r="D140" s="2" t="s">
        <v>226</v>
      </c>
      <c r="E140" s="3" t="s">
        <v>6</v>
      </c>
      <c r="F140" s="4" t="str">
        <f ca="1">IFERROR(__xludf.DUMMYFUNCTION("""COMPUTED_VALUE"""),"")</f>
        <v/>
      </c>
      <c r="G140" s="4" t="str">
        <f ca="1">IFERROR(__xludf.DUMMYFUNCTION("""COMPUTED_VALUE"""),"")</f>
        <v/>
      </c>
      <c r="H140" s="4" t="s">
        <v>7</v>
      </c>
    </row>
    <row r="141" spans="1:8">
      <c r="A141" s="5">
        <f ca="1">IFERROR(__xludf.DUMMYFUNCTION("""COMPUTED_VALUE"""),45294.8759861226)</f>
        <v>45294.875986122599</v>
      </c>
      <c r="B141" s="6">
        <v>2204836093</v>
      </c>
      <c r="C141" s="6" t="s">
        <v>227</v>
      </c>
      <c r="D141" s="6" t="s">
        <v>59</v>
      </c>
      <c r="E141" s="7" t="s">
        <v>91</v>
      </c>
      <c r="F141" s="6" t="str">
        <f ca="1">IFERROR(__xludf.DUMMYFUNCTION("""COMPUTED_VALUE"""),"BENITEZ VICTORIA MARIEL")</f>
        <v>BENITEZ VICTORIA MARIEL</v>
      </c>
      <c r="G141" s="6" t="str">
        <f ca="1">IFERROR(__xludf.DUMMYFUNCTION("""COMPUTED_VALUE"""),"APOSTOLIDES MARTIN ANTONIO")</f>
        <v>APOSTOLIDES MARTIN ANTONIO</v>
      </c>
      <c r="H141" s="6" t="s">
        <v>228</v>
      </c>
    </row>
    <row r="142" spans="1:8">
      <c r="A142" s="1">
        <f ca="1">IFERROR(__xludf.DUMMYFUNCTION("""COMPUTED_VALUE"""),45295.5315927199)</f>
        <v>45295.531592719897</v>
      </c>
      <c r="B142" s="2">
        <v>1146860379</v>
      </c>
      <c r="C142" s="2" t="s">
        <v>229</v>
      </c>
      <c r="D142" s="2" t="s">
        <v>93</v>
      </c>
      <c r="E142" s="3" t="s">
        <v>6</v>
      </c>
      <c r="F142" s="2" t="str">
        <f ca="1">IFERROR(__xludf.DUMMYFUNCTION("""COMPUTED_VALUE"""),"MARTINETTI ROCIO BELEN")</f>
        <v>MARTINETTI ROCIO BELEN</v>
      </c>
      <c r="G142" s="2" t="str">
        <f ca="1">IFERROR(__xludf.DUMMYFUNCTION("""COMPUTED_VALUE"""),"LEONHART PEDRO NAHUEL")</f>
        <v>LEONHART PEDRO NAHUEL</v>
      </c>
      <c r="H142" s="4" t="s">
        <v>7</v>
      </c>
    </row>
    <row r="143" spans="1:8">
      <c r="A143" s="9" t="str">
        <f ca="1">IFERROR(__xludf.DUMMYFUNCTION("""COMPUTED_VALUE"""),"")</f>
        <v/>
      </c>
      <c r="B143" s="6">
        <v>1144530230</v>
      </c>
      <c r="C143" s="6" t="s">
        <v>230</v>
      </c>
      <c r="D143" s="6" t="s">
        <v>11</v>
      </c>
      <c r="E143" s="7" t="s">
        <v>91</v>
      </c>
      <c r="F143" s="10" t="str">
        <f ca="1">IFERROR(__xludf.DUMMYFUNCTION("""COMPUTED_VALUE"""),"")</f>
        <v/>
      </c>
      <c r="G143" s="10" t="str">
        <f ca="1">IFERROR(__xludf.DUMMYFUNCTION("""COMPUTED_VALUE"""),"")</f>
        <v/>
      </c>
      <c r="H143" s="6" t="s">
        <v>231</v>
      </c>
    </row>
    <row r="144" spans="1:8">
      <c r="A144" s="1">
        <f ca="1">IFERROR(__xludf.DUMMYFUNCTION("""COMPUTED_VALUE"""),45295.5472886921)</f>
        <v>45295.547288692098</v>
      </c>
      <c r="B144" s="2">
        <v>1143942761</v>
      </c>
      <c r="C144" s="2" t="s">
        <v>232</v>
      </c>
      <c r="D144" s="2" t="s">
        <v>25</v>
      </c>
      <c r="E144" s="3" t="s">
        <v>6</v>
      </c>
      <c r="F144" s="2" t="str">
        <f ca="1">IFERROR(__xludf.DUMMYFUNCTION("""COMPUTED_VALUE"""),"BEGNIER MARIA LAURA")</f>
        <v>BEGNIER MARIA LAURA</v>
      </c>
      <c r="G144" s="2" t="str">
        <f ca="1">IFERROR(__xludf.DUMMYFUNCTION("""COMPUTED_VALUE"""),"FALCON ALEJANDRO JAVIER")</f>
        <v>FALCON ALEJANDRO JAVIER</v>
      </c>
      <c r="H144" s="4" t="s">
        <v>7</v>
      </c>
    </row>
    <row r="145" spans="1:8">
      <c r="A145" s="5">
        <f ca="1">IFERROR(__xludf.DUMMYFUNCTION("""COMPUTED_VALUE"""),45295.5954914583)</f>
        <v>45295.595491458298</v>
      </c>
      <c r="B145" s="6">
        <v>2234950366</v>
      </c>
      <c r="C145" s="6" t="s">
        <v>233</v>
      </c>
      <c r="D145" s="6" t="s">
        <v>95</v>
      </c>
      <c r="E145" s="7" t="s">
        <v>91</v>
      </c>
      <c r="F145" s="6" t="str">
        <f ca="1">IFERROR(__xludf.DUMMYFUNCTION("""COMPUTED_VALUE"""),"FERNANDEZ WALTER DANIEL")</f>
        <v>FERNANDEZ WALTER DANIEL</v>
      </c>
      <c r="G145" s="6" t="str">
        <f ca="1">IFERROR(__xludf.DUMMYFUNCTION("""COMPUTED_VALUE"""),"CANTERO ELIANA LUCILA ESTEFANIA")</f>
        <v>CANTERO ELIANA LUCILA ESTEFANIA</v>
      </c>
      <c r="H145" s="6" t="s">
        <v>234</v>
      </c>
    </row>
    <row r="146" spans="1:8">
      <c r="A146" s="1">
        <f ca="1">IFERROR(__xludf.DUMMYFUNCTION("""COMPUTED_VALUE"""),45295.6048428009)</f>
        <v>45295.604842800902</v>
      </c>
      <c r="B146" s="2">
        <v>1142740542</v>
      </c>
      <c r="C146" s="2" t="s">
        <v>235</v>
      </c>
      <c r="D146" s="2" t="s">
        <v>142</v>
      </c>
      <c r="E146" s="3" t="s">
        <v>6</v>
      </c>
      <c r="F146" s="2" t="str">
        <f ca="1">IFERROR(__xludf.DUMMYFUNCTION("""COMPUTED_VALUE"""),"ACEVEDO DAIANA SOLEDAD")</f>
        <v>ACEVEDO DAIANA SOLEDAD</v>
      </c>
      <c r="G146" s="2" t="str">
        <f ca="1">IFERROR(__xludf.DUMMYFUNCTION("""COMPUTED_VALUE"""),"GOMEZ MARIANA LUCIA")</f>
        <v>GOMEZ MARIANA LUCIA</v>
      </c>
      <c r="H146" s="4" t="s">
        <v>7</v>
      </c>
    </row>
    <row r="147" spans="1:8">
      <c r="A147" s="5">
        <f ca="1">IFERROR(__xludf.DUMMYFUNCTION("""COMPUTED_VALUE"""),45295.6070085069)</f>
        <v>45295.6070085069</v>
      </c>
      <c r="B147" s="6">
        <v>2942423757</v>
      </c>
      <c r="C147" s="6" t="s">
        <v>236</v>
      </c>
      <c r="D147" s="6" t="s">
        <v>25</v>
      </c>
      <c r="E147" s="7" t="s">
        <v>91</v>
      </c>
      <c r="F147" s="6" t="str">
        <f ca="1">IFERROR(__xludf.DUMMYFUNCTION("""COMPUTED_VALUE"""),"PEREZ MARTIN ANDRES")</f>
        <v>PEREZ MARTIN ANDRES</v>
      </c>
      <c r="G147" s="6" t="str">
        <f ca="1">IFERROR(__xludf.DUMMYFUNCTION("""COMPUTED_VALUE"""),"ROMERO RAUL CRISTIAN ALEJANDRO")</f>
        <v>ROMERO RAUL CRISTIAN ALEJANDRO</v>
      </c>
      <c r="H147" s="6" t="s">
        <v>237</v>
      </c>
    </row>
    <row r="148" spans="1:8">
      <c r="A148" s="1">
        <f ca="1">IFERROR(__xludf.DUMMYFUNCTION("""COMPUTED_VALUE"""),45295.6077610416)</f>
        <v>45295.607761041603</v>
      </c>
      <c r="B148" s="2">
        <v>1144677962</v>
      </c>
      <c r="C148" s="2" t="s">
        <v>238</v>
      </c>
      <c r="D148" s="2" t="s">
        <v>44</v>
      </c>
      <c r="E148" s="3" t="s">
        <v>6</v>
      </c>
      <c r="F148" s="2" t="str">
        <f ca="1">IFERROR(__xludf.DUMMYFUNCTION("""COMPUTED_VALUE"""),"ESCOBAR SEBASTIAN")</f>
        <v>ESCOBAR SEBASTIAN</v>
      </c>
      <c r="G148" s="2" t="str">
        <f ca="1">IFERROR(__xludf.DUMMYFUNCTION("""COMPUTED_VALUE"""),"PEREZ RODRIGUEZ ANDREA PAOLA")</f>
        <v>PEREZ RODRIGUEZ ANDREA PAOLA</v>
      </c>
      <c r="H148" s="4" t="s">
        <v>7</v>
      </c>
    </row>
    <row r="149" spans="1:8">
      <c r="A149" s="9" t="str">
        <f ca="1">IFERROR(__xludf.DUMMYFUNCTION("""COMPUTED_VALUE"""),"")</f>
        <v/>
      </c>
      <c r="B149" s="6">
        <v>2214253363</v>
      </c>
      <c r="C149" s="6" t="s">
        <v>239</v>
      </c>
      <c r="D149" s="6" t="s">
        <v>15</v>
      </c>
      <c r="E149" s="7" t="s">
        <v>91</v>
      </c>
      <c r="F149" s="10" t="str">
        <f ca="1">IFERROR(__xludf.DUMMYFUNCTION("""COMPUTED_VALUE"""),"")</f>
        <v/>
      </c>
      <c r="G149" s="10" t="str">
        <f ca="1">IFERROR(__xludf.DUMMYFUNCTION("""COMPUTED_VALUE"""),"")</f>
        <v/>
      </c>
      <c r="H149" s="6" t="s">
        <v>240</v>
      </c>
    </row>
    <row r="150" spans="1:8">
      <c r="A150" s="1">
        <f ca="1">IFERROR(__xludf.DUMMYFUNCTION("""COMPUTED_VALUE"""),45295.6510029513)</f>
        <v>45295.651002951301</v>
      </c>
      <c r="B150" s="2">
        <v>1144530398</v>
      </c>
      <c r="C150" s="2" t="s">
        <v>241</v>
      </c>
      <c r="D150" s="2" t="s">
        <v>44</v>
      </c>
      <c r="E150" s="3" t="s">
        <v>6</v>
      </c>
      <c r="F150" s="4" t="str">
        <f ca="1">IFERROR(__xludf.DUMMYFUNCTION("""COMPUTED_VALUE"""),"")</f>
        <v/>
      </c>
      <c r="G150" s="4" t="str">
        <f ca="1">IFERROR(__xludf.DUMMYFUNCTION("""COMPUTED_VALUE"""),"")</f>
        <v/>
      </c>
      <c r="H150" s="4" t="s">
        <v>7</v>
      </c>
    </row>
    <row r="151" spans="1:8">
      <c r="A151" s="9" t="str">
        <f ca="1">IFERROR(__xludf.DUMMYFUNCTION("""COMPUTED_VALUE"""),"")</f>
        <v/>
      </c>
      <c r="B151" s="6">
        <v>1160786983</v>
      </c>
      <c r="C151" s="6" t="s">
        <v>242</v>
      </c>
      <c r="D151" s="6" t="s">
        <v>5</v>
      </c>
      <c r="E151" s="7" t="s">
        <v>91</v>
      </c>
      <c r="F151" s="10" t="str">
        <f ca="1">IFERROR(__xludf.DUMMYFUNCTION("""COMPUTED_VALUE"""),"")</f>
        <v/>
      </c>
      <c r="G151" s="10" t="str">
        <f ca="1">IFERROR(__xludf.DUMMYFUNCTION("""COMPUTED_VALUE"""),"")</f>
        <v/>
      </c>
      <c r="H151" s="6" t="s">
        <v>243</v>
      </c>
    </row>
    <row r="152" spans="1:8">
      <c r="A152" s="8" t="str">
        <f ca="1">IFERROR(__xludf.DUMMYFUNCTION("""COMPUTED_VALUE"""),"")</f>
        <v/>
      </c>
      <c r="B152" s="2">
        <v>2994421342</v>
      </c>
      <c r="C152" s="2" t="s">
        <v>244</v>
      </c>
      <c r="D152" s="2" t="s">
        <v>46</v>
      </c>
      <c r="E152" s="7" t="s">
        <v>12</v>
      </c>
      <c r="F152" s="4" t="str">
        <f ca="1">IFERROR(__xludf.DUMMYFUNCTION("""COMPUTED_VALUE"""),"")</f>
        <v/>
      </c>
      <c r="G152" s="4" t="str">
        <f ca="1">IFERROR(__xludf.DUMMYFUNCTION("""COMPUTED_VALUE"""),"")</f>
        <v/>
      </c>
      <c r="H152" s="2" t="s">
        <v>245</v>
      </c>
    </row>
    <row r="153" spans="1:8">
      <c r="A153" s="5">
        <f ca="1">IFERROR(__xludf.DUMMYFUNCTION("""COMPUTED_VALUE"""),45295.6555942708)</f>
        <v>45295.6555942708</v>
      </c>
      <c r="B153" s="6">
        <v>2285419709</v>
      </c>
      <c r="C153" s="6" t="s">
        <v>246</v>
      </c>
      <c r="D153" s="6" t="s">
        <v>247</v>
      </c>
      <c r="E153" s="3" t="s">
        <v>6</v>
      </c>
      <c r="F153" s="6" t="str">
        <f ca="1">IFERROR(__xludf.DUMMYFUNCTION("""COMPUTED_VALUE"""),"CHARLESMOR NELSON ROBINSON")</f>
        <v>CHARLESMOR NELSON ROBINSON</v>
      </c>
      <c r="G153" s="6" t="str">
        <f ca="1">IFERROR(__xludf.DUMMYFUNCTION("""COMPUTED_VALUE"""),"JANIEWICZ CINTHIA VIVIANA")</f>
        <v>JANIEWICZ CINTHIA VIVIANA</v>
      </c>
      <c r="H153" s="4" t="s">
        <v>7</v>
      </c>
    </row>
    <row r="154" spans="1:8">
      <c r="A154" s="8" t="str">
        <f ca="1">IFERROR(__xludf.DUMMYFUNCTION("""COMPUTED_VALUE"""),"")</f>
        <v/>
      </c>
      <c r="B154" s="2">
        <v>1142836494</v>
      </c>
      <c r="C154" s="2" t="s">
        <v>248</v>
      </c>
      <c r="D154" s="2" t="s">
        <v>46</v>
      </c>
      <c r="E154" s="7" t="s">
        <v>91</v>
      </c>
      <c r="F154" s="4" t="str">
        <f ca="1">IFERROR(__xludf.DUMMYFUNCTION("""COMPUTED_VALUE"""),"")</f>
        <v/>
      </c>
      <c r="G154" s="4" t="str">
        <f ca="1">IFERROR(__xludf.DUMMYFUNCTION("""COMPUTED_VALUE"""),"")</f>
        <v/>
      </c>
      <c r="H154" s="2" t="s">
        <v>249</v>
      </c>
    </row>
    <row r="155" spans="1:8">
      <c r="A155" s="5">
        <f ca="1">IFERROR(__xludf.DUMMYFUNCTION("""COMPUTED_VALUE"""),45295.667942824)</f>
        <v>45295.667942824002</v>
      </c>
      <c r="B155" s="6">
        <v>1144658179</v>
      </c>
      <c r="C155" s="11" t="s">
        <v>250</v>
      </c>
      <c r="D155" s="6" t="s">
        <v>142</v>
      </c>
      <c r="E155" s="3" t="s">
        <v>6</v>
      </c>
      <c r="F155" s="6" t="str">
        <f ca="1">IFERROR(__xludf.DUMMYFUNCTION("""COMPUTED_VALUE"""),"RODRIGUEZ FERNANDO GABRIEL")</f>
        <v>RODRIGUEZ FERNANDO GABRIEL</v>
      </c>
      <c r="G155" s="6" t="str">
        <f ca="1">IFERROR(__xludf.DUMMYFUNCTION("""COMPUTED_VALUE"""),"MOREYRA LABORIE RODRIGO AGUSTIN")</f>
        <v>MOREYRA LABORIE RODRIGO AGUSTIN</v>
      </c>
      <c r="H155" s="4" t="s">
        <v>7</v>
      </c>
    </row>
    <row r="156" spans="1:8">
      <c r="A156" s="1">
        <f ca="1">IFERROR(__xludf.DUMMYFUNCTION("""COMPUTED_VALUE"""),45295.6725277083)</f>
        <v>45295.672527708302</v>
      </c>
      <c r="B156" s="2" t="s">
        <v>93</v>
      </c>
      <c r="C156" s="2" t="s">
        <v>251</v>
      </c>
      <c r="D156" s="2" t="s">
        <v>93</v>
      </c>
      <c r="E156" s="3"/>
      <c r="F156" s="2" t="str">
        <f ca="1">IFERROR(__xludf.DUMMYFUNCTION("""COMPUTED_VALUE"""),"RODRIGUEZ FERNANDO GABRIEL")</f>
        <v>RODRIGUEZ FERNANDO GABRIEL</v>
      </c>
      <c r="G156" s="2" t="str">
        <f ca="1">IFERROR(__xludf.DUMMYFUNCTION("""COMPUTED_VALUE"""),"MOREYRA LABORIE RODRIGO AGUSTIN")</f>
        <v>MOREYRA LABORIE RODRIGO AGUSTIN</v>
      </c>
      <c r="H156" s="4"/>
    </row>
    <row r="157" spans="1:8">
      <c r="A157" s="5">
        <f ca="1">IFERROR(__xludf.DUMMYFUNCTION("""COMPUTED_VALUE"""),45295.6882323032)</f>
        <v>45295.688232303197</v>
      </c>
      <c r="B157" s="6" t="s">
        <v>93</v>
      </c>
      <c r="C157" s="6" t="s">
        <v>252</v>
      </c>
      <c r="D157" s="6" t="s">
        <v>93</v>
      </c>
      <c r="E157" s="3"/>
      <c r="F157" s="6" t="str">
        <f ca="1">IFERROR(__xludf.DUMMYFUNCTION("""COMPUTED_VALUE"""),"CESPEDES SOFIA GISEL")</f>
        <v>CESPEDES SOFIA GISEL</v>
      </c>
      <c r="G157" s="6" t="str">
        <f ca="1">IFERROR(__xludf.DUMMYFUNCTION("""COMPUTED_VALUE"""),"APOSTOLIDES MARTIN ANTONIO")</f>
        <v>APOSTOLIDES MARTIN ANTONIO</v>
      </c>
      <c r="H157" s="10"/>
    </row>
    <row r="158" spans="1:8">
      <c r="A158" s="1">
        <f ca="1">IFERROR(__xludf.DUMMYFUNCTION("""COMPUTED_VALUE"""),45295.6883944097)</f>
        <v>45295.688394409699</v>
      </c>
      <c r="B158" s="2">
        <v>1144643159</v>
      </c>
      <c r="C158" s="2" t="s">
        <v>253</v>
      </c>
      <c r="D158" s="2" t="s">
        <v>44</v>
      </c>
      <c r="E158" s="7" t="s">
        <v>12</v>
      </c>
      <c r="F158" s="2" t="str">
        <f ca="1">IFERROR(__xludf.DUMMYFUNCTION("""COMPUTED_VALUE"""),"ALARCON MARISA MABEL")</f>
        <v>ALARCON MARISA MABEL</v>
      </c>
      <c r="G158" s="2" t="str">
        <f ca="1">IFERROR(__xludf.DUMMYFUNCTION("""COMPUTED_VALUE"""),"PEREZ RODRIGUEZ ANDREA PAOLA")</f>
        <v>PEREZ RODRIGUEZ ANDREA PAOLA</v>
      </c>
      <c r="H158" s="2" t="s">
        <v>254</v>
      </c>
    </row>
    <row r="159" spans="1:8">
      <c r="A159" s="5">
        <f ca="1">IFERROR(__xludf.DUMMYFUNCTION("""COMPUTED_VALUE"""),45295.7030350347)</f>
        <v>45295.703035034698</v>
      </c>
      <c r="B159" s="6">
        <v>1146661303</v>
      </c>
      <c r="C159" s="6" t="s">
        <v>255</v>
      </c>
      <c r="D159" s="6" t="s">
        <v>50</v>
      </c>
      <c r="E159" s="7" t="s">
        <v>12</v>
      </c>
      <c r="F159" s="6" t="str">
        <f ca="1">IFERROR(__xludf.DUMMYFUNCTION("""COMPUTED_VALUE"""),"BILLORDO ROMERO NAHILA DEL ROSARIO")</f>
        <v>BILLORDO ROMERO NAHILA DEL ROSARIO</v>
      </c>
      <c r="G159" s="6" t="str">
        <f ca="1">IFERROR(__xludf.DUMMYFUNCTION("""COMPUTED_VALUE"""),"CANTERO ELIANA LUCILA ESTEFANIA")</f>
        <v>CANTERO ELIANA LUCILA ESTEFANIA</v>
      </c>
      <c r="H159" s="6" t="s">
        <v>256</v>
      </c>
    </row>
    <row r="160" spans="1:8">
      <c r="A160" s="1">
        <f ca="1">IFERROR(__xludf.DUMMYFUNCTION("""COMPUTED_VALUE"""),45295.7051598958)</f>
        <v>45295.705159895799</v>
      </c>
      <c r="B160" s="2">
        <v>2214571466</v>
      </c>
      <c r="C160" s="2" t="s">
        <v>257</v>
      </c>
      <c r="D160" s="2" t="s">
        <v>19</v>
      </c>
      <c r="E160" s="3" t="s">
        <v>6</v>
      </c>
      <c r="F160" s="2" t="str">
        <f ca="1">IFERROR(__xludf.DUMMYFUNCTION("""COMPUTED_VALUE"""),"MERCADO GABRIELA ESTEFANIA")</f>
        <v>MERCADO GABRIELA ESTEFANIA</v>
      </c>
      <c r="G160" s="2" t="str">
        <f ca="1">IFERROR(__xludf.DUMMYFUNCTION("""COMPUTED_VALUE"""),"BAEZ GUILLERMO")</f>
        <v>BAEZ GUILLERMO</v>
      </c>
      <c r="H160" s="4" t="s">
        <v>7</v>
      </c>
    </row>
    <row r="161" spans="1:8">
      <c r="A161" s="5">
        <f ca="1">IFERROR(__xludf.DUMMYFUNCTION("""COMPUTED_VALUE"""),45295.7090859953)</f>
        <v>45295.709085995302</v>
      </c>
      <c r="B161" s="6">
        <v>1142312040</v>
      </c>
      <c r="C161" s="6" t="s">
        <v>258</v>
      </c>
      <c r="D161" s="6" t="s">
        <v>142</v>
      </c>
      <c r="E161" s="3" t="s">
        <v>6</v>
      </c>
      <c r="F161" s="6" t="str">
        <f ca="1">IFERROR(__xludf.DUMMYFUNCTION("""COMPUTED_VALUE"""),"GONZALEZ FRANCISCO GABRIEL")</f>
        <v>GONZALEZ FRANCISCO GABRIEL</v>
      </c>
      <c r="G161" s="6" t="str">
        <f ca="1">IFERROR(__xludf.DUMMYFUNCTION("""COMPUTED_VALUE"""),"FALCON ALEJANDRO JAVIER")</f>
        <v>FALCON ALEJANDRO JAVIER</v>
      </c>
      <c r="H161" s="4" t="s">
        <v>7</v>
      </c>
    </row>
    <row r="162" spans="1:8">
      <c r="A162" s="1">
        <f ca="1">IFERROR(__xludf.DUMMYFUNCTION("""COMPUTED_VALUE"""),45295.7265156597)</f>
        <v>45295.726515659699</v>
      </c>
      <c r="B162" s="2">
        <v>1142820084</v>
      </c>
      <c r="C162" s="2" t="s">
        <v>259</v>
      </c>
      <c r="D162" s="2" t="s">
        <v>142</v>
      </c>
      <c r="E162" s="3" t="s">
        <v>6</v>
      </c>
      <c r="F162" s="2" t="str">
        <f ca="1">IFERROR(__xludf.DUMMYFUNCTION("""COMPUTED_VALUE"""),"ROMERO DARIO CARLOS")</f>
        <v>ROMERO DARIO CARLOS</v>
      </c>
      <c r="G162" s="2" t="str">
        <f ca="1">IFERROR(__xludf.DUMMYFUNCTION("""COMPUTED_VALUE"""),"BAEZ GUILLERMO")</f>
        <v>BAEZ GUILLERMO</v>
      </c>
      <c r="H162" s="4" t="s">
        <v>7</v>
      </c>
    </row>
    <row r="163" spans="1:8">
      <c r="A163" s="5">
        <f ca="1">IFERROR(__xludf.DUMMYFUNCTION("""COMPUTED_VALUE"""),45295.7515376041)</f>
        <v>45295.751537604097</v>
      </c>
      <c r="B163" s="6">
        <v>3327564658</v>
      </c>
      <c r="C163" s="6" t="s">
        <v>260</v>
      </c>
      <c r="D163" s="6" t="s">
        <v>142</v>
      </c>
      <c r="E163" s="3" t="s">
        <v>6</v>
      </c>
      <c r="F163" s="6" t="str">
        <f ca="1">IFERROR(__xludf.DUMMYFUNCTION("""COMPUTED_VALUE"""),"FARIAS CAROLINA NATALIA")</f>
        <v>FARIAS CAROLINA NATALIA</v>
      </c>
      <c r="G163" s="6" t="str">
        <f ca="1">IFERROR(__xludf.DUMMYFUNCTION("""COMPUTED_VALUE"""),"SANTANDER MATIAS NAHUEL")</f>
        <v>SANTANDER MATIAS NAHUEL</v>
      </c>
      <c r="H163" s="4" t="s">
        <v>7</v>
      </c>
    </row>
    <row r="164" spans="1:8">
      <c r="A164" s="1">
        <f ca="1">IFERROR(__xludf.DUMMYFUNCTION("""COMPUTED_VALUE"""),45295.7545311342)</f>
        <v>45295.754531134196</v>
      </c>
      <c r="B164" s="2">
        <v>1142141575</v>
      </c>
      <c r="C164" s="2" t="s">
        <v>261</v>
      </c>
      <c r="D164" s="2" t="s">
        <v>37</v>
      </c>
      <c r="E164" s="3" t="s">
        <v>6</v>
      </c>
      <c r="F164" s="2" t="str">
        <f ca="1">IFERROR(__xludf.DUMMYFUNCTION("""COMPUTED_VALUE"""),"AQUINO ROMINA BEATRIZ")</f>
        <v>AQUINO ROMINA BEATRIZ</v>
      </c>
      <c r="G164" s="2" t="str">
        <f ca="1">IFERROR(__xludf.DUMMYFUNCTION("""COMPUTED_VALUE"""),"AGUIRRE MAURO GABRIEL")</f>
        <v>AGUIRRE MAURO GABRIEL</v>
      </c>
      <c r="H164" s="4" t="s">
        <v>7</v>
      </c>
    </row>
    <row r="165" spans="1:8">
      <c r="A165" s="5">
        <f ca="1">IFERROR(__xludf.DUMMYFUNCTION("""COMPUTED_VALUE"""),45295.7762765393)</f>
        <v>45295.776276539298</v>
      </c>
      <c r="B165" s="6">
        <v>1142312053</v>
      </c>
      <c r="C165" s="6" t="s">
        <v>262</v>
      </c>
      <c r="D165" s="6" t="s">
        <v>142</v>
      </c>
      <c r="E165" s="3" t="s">
        <v>6</v>
      </c>
      <c r="F165" s="6" t="str">
        <f ca="1">IFERROR(__xludf.DUMMYFUNCTION("""COMPUTED_VALUE"""),"FRETTE SILVIA MACARENA")</f>
        <v>FRETTE SILVIA MACARENA</v>
      </c>
      <c r="G165" s="6" t="str">
        <f ca="1">IFERROR(__xludf.DUMMYFUNCTION("""COMPUTED_VALUE"""),"ROJAS LUIS MARTIN")</f>
        <v>ROJAS LUIS MARTIN</v>
      </c>
      <c r="H165" s="4" t="s">
        <v>7</v>
      </c>
    </row>
    <row r="166" spans="1:8">
      <c r="A166" s="1">
        <f ca="1">IFERROR(__xludf.DUMMYFUNCTION("""COMPUTED_VALUE"""),45295.7768348726)</f>
        <v>45295.776834872602</v>
      </c>
      <c r="B166" s="2">
        <v>1142374874</v>
      </c>
      <c r="C166" s="2" t="s">
        <v>263</v>
      </c>
      <c r="D166" s="2" t="s">
        <v>226</v>
      </c>
      <c r="E166" s="7" t="s">
        <v>113</v>
      </c>
      <c r="F166" s="2" t="str">
        <f ca="1">IFERROR(__xludf.DUMMYFUNCTION("""COMPUTED_VALUE"""),"PONCE DE LEON CINTIA ANDREA FABIANA")</f>
        <v>PONCE DE LEON CINTIA ANDREA FABIANA</v>
      </c>
      <c r="G166" s="2" t="str">
        <f ca="1">IFERROR(__xludf.DUMMYFUNCTION("""COMPUTED_VALUE"""),"APOSTOLIDES MARTIN ANTONIO")</f>
        <v>APOSTOLIDES MARTIN ANTONIO</v>
      </c>
      <c r="H166" s="2" t="s">
        <v>264</v>
      </c>
    </row>
    <row r="167" spans="1:8">
      <c r="A167" s="5">
        <f ca="1">IFERROR(__xludf.DUMMYFUNCTION("""COMPUTED_VALUE"""),45295.7802295949)</f>
        <v>45295.7802295949</v>
      </c>
      <c r="B167" s="6">
        <v>1144813911</v>
      </c>
      <c r="C167" s="6" t="s">
        <v>265</v>
      </c>
      <c r="D167" s="6" t="s">
        <v>44</v>
      </c>
      <c r="E167" s="3" t="s">
        <v>6</v>
      </c>
      <c r="F167" s="6" t="str">
        <f ca="1">IFERROR(__xludf.DUMMYFUNCTION("""COMPUTED_VALUE"""),"VARELA JOSE LUIS")</f>
        <v>VARELA JOSE LUIS</v>
      </c>
      <c r="G167" s="6" t="str">
        <f ca="1">IFERROR(__xludf.DUMMYFUNCTION("""COMPUTED_VALUE"""),"PEREZ RODRIGUEZ ANDREA PAOLA")</f>
        <v>PEREZ RODRIGUEZ ANDREA PAOLA</v>
      </c>
      <c r="H167" s="4" t="s">
        <v>7</v>
      </c>
    </row>
    <row r="168" spans="1:8">
      <c r="A168" s="1">
        <f ca="1">IFERROR(__xludf.DUMMYFUNCTION("""COMPUTED_VALUE"""),45295.7810807986)</f>
        <v>45295.781080798602</v>
      </c>
      <c r="B168" s="2">
        <v>1143220030</v>
      </c>
      <c r="C168" s="2" t="s">
        <v>266</v>
      </c>
      <c r="D168" s="2" t="s">
        <v>226</v>
      </c>
      <c r="E168" s="3"/>
      <c r="F168" s="2" t="str">
        <f ca="1">IFERROR(__xludf.DUMMYFUNCTION("""COMPUTED_VALUE"""),"BARBONA TIAGO NICOLAS")</f>
        <v>BARBONA TIAGO NICOLAS</v>
      </c>
      <c r="G168" s="2" t="str">
        <f ca="1">IFERROR(__xludf.DUMMYFUNCTION("""COMPUTED_VALUE"""),"SAAVEDRA ROBERTO LEANDRO")</f>
        <v>SAAVEDRA ROBERTO LEANDRO</v>
      </c>
      <c r="H168" s="4"/>
    </row>
    <row r="169" spans="1:8">
      <c r="A169" s="5">
        <f ca="1">IFERROR(__xludf.DUMMYFUNCTION("""COMPUTED_VALUE"""),45295.7893807407)</f>
        <v>45295.789380740702</v>
      </c>
      <c r="B169" s="6">
        <v>1150790366</v>
      </c>
      <c r="C169" s="6" t="s">
        <v>267</v>
      </c>
      <c r="D169" s="6" t="s">
        <v>37</v>
      </c>
      <c r="E169" s="3" t="s">
        <v>6</v>
      </c>
      <c r="F169" s="6" t="str">
        <f ca="1">IFERROR(__xludf.DUMMYFUNCTION("""COMPUTED_VALUE"""),"ESCOBAR CARLOS ALBERTO")</f>
        <v>ESCOBAR CARLOS ALBERTO</v>
      </c>
      <c r="G169" s="6" t="str">
        <f ca="1">IFERROR(__xludf.DUMMYFUNCTION("""COMPUTED_VALUE"""),"BAEZ GUILLERMO")</f>
        <v>BAEZ GUILLERMO</v>
      </c>
      <c r="H169" s="4" t="s">
        <v>7</v>
      </c>
    </row>
    <row r="170" spans="1:8">
      <c r="A170" s="1">
        <f ca="1">IFERROR(__xludf.DUMMYFUNCTION("""COMPUTED_VALUE"""),45295.7897090625)</f>
        <v>45295.789709062497</v>
      </c>
      <c r="B170" s="2">
        <v>2234770205</v>
      </c>
      <c r="C170" s="2" t="s">
        <v>268</v>
      </c>
      <c r="D170" s="2" t="s">
        <v>11</v>
      </c>
      <c r="E170" s="3" t="s">
        <v>6</v>
      </c>
      <c r="F170" s="2" t="str">
        <f ca="1">IFERROR(__xludf.DUMMYFUNCTION("""COMPUTED_VALUE"""),"RAMIREZ MICAELA JAZMIN")</f>
        <v>RAMIREZ MICAELA JAZMIN</v>
      </c>
      <c r="G170" s="2" t="str">
        <f ca="1">IFERROR(__xludf.DUMMYFUNCTION("""COMPUTED_VALUE"""),"SAAVEDRA ROBERTO LEANDRO")</f>
        <v>SAAVEDRA ROBERTO LEANDRO</v>
      </c>
      <c r="H170" s="4" t="s">
        <v>7</v>
      </c>
    </row>
    <row r="171" spans="1:8">
      <c r="A171" s="5">
        <f ca="1">IFERROR(__xludf.DUMMYFUNCTION("""COMPUTED_VALUE"""),45295.7975505671)</f>
        <v>45295.797550567098</v>
      </c>
      <c r="B171" s="6">
        <v>1144413179</v>
      </c>
      <c r="C171" s="6" t="s">
        <v>269</v>
      </c>
      <c r="D171" s="6" t="s">
        <v>226</v>
      </c>
      <c r="E171" s="7" t="s">
        <v>12</v>
      </c>
      <c r="F171" s="6" t="str">
        <f ca="1">IFERROR(__xludf.DUMMYFUNCTION("""COMPUTED_VALUE"""),"BENTZ ESTEBAN FEDERICO")</f>
        <v>BENTZ ESTEBAN FEDERICO</v>
      </c>
      <c r="G171" s="6" t="str">
        <f ca="1">IFERROR(__xludf.DUMMYFUNCTION("""COMPUTED_VALUE"""),"AGUIRRE MAURO GABRIEL")</f>
        <v>AGUIRRE MAURO GABRIEL</v>
      </c>
      <c r="H171" s="6" t="s">
        <v>270</v>
      </c>
    </row>
    <row r="172" spans="1:8">
      <c r="A172" s="1">
        <f ca="1">IFERROR(__xludf.DUMMYFUNCTION("""COMPUTED_VALUE"""),45295.8457577893)</f>
        <v>45295.845757789299</v>
      </c>
      <c r="B172" s="2">
        <v>1143679379</v>
      </c>
      <c r="C172" s="2" t="s">
        <v>271</v>
      </c>
      <c r="D172" s="2" t="s">
        <v>37</v>
      </c>
      <c r="E172" s="3" t="s">
        <v>6</v>
      </c>
      <c r="F172" s="2" t="str">
        <f ca="1">IFERROR(__xludf.DUMMYFUNCTION("""COMPUTED_VALUE"""),"GIMENEZ SOL AGUSTINA")</f>
        <v>GIMENEZ SOL AGUSTINA</v>
      </c>
      <c r="G172" s="2" t="str">
        <f ca="1">IFERROR(__xludf.DUMMYFUNCTION("""COMPUTED_VALUE"""),"ROJAS LUIS MARTIN")</f>
        <v>ROJAS LUIS MARTIN</v>
      </c>
      <c r="H172" s="4" t="s">
        <v>7</v>
      </c>
    </row>
    <row r="173" spans="1:8">
      <c r="A173" s="5">
        <f ca="1">IFERROR(__xludf.DUMMYFUNCTION("""COMPUTED_VALUE"""),45295.8493373611)</f>
        <v>45295.849337361098</v>
      </c>
      <c r="B173" s="6">
        <v>1160787230</v>
      </c>
      <c r="C173" s="6" t="s">
        <v>272</v>
      </c>
      <c r="D173" s="6" t="s">
        <v>142</v>
      </c>
      <c r="E173" s="3" t="s">
        <v>6</v>
      </c>
      <c r="F173" s="6" t="str">
        <f ca="1">IFERROR(__xludf.DUMMYFUNCTION("""COMPUTED_VALUE"""),"GALLARDO ROMINA ALEJANDRA")</f>
        <v>GALLARDO ROMINA ALEJANDRA</v>
      </c>
      <c r="G173" s="6" t="str">
        <f ca="1">IFERROR(__xludf.DUMMYFUNCTION("""COMPUTED_VALUE"""),"BAEZ GUILLERMO")</f>
        <v>BAEZ GUILLERMO</v>
      </c>
      <c r="H173" s="4" t="s">
        <v>7</v>
      </c>
    </row>
    <row r="174" spans="1:8">
      <c r="A174" s="1">
        <f ca="1">IFERROR(__xludf.DUMMYFUNCTION("""COMPUTED_VALUE"""),45295.8654979861)</f>
        <v>45295.865497986102</v>
      </c>
      <c r="B174" s="2">
        <v>3327564663</v>
      </c>
      <c r="C174" s="2" t="s">
        <v>273</v>
      </c>
      <c r="D174" s="2" t="s">
        <v>142</v>
      </c>
      <c r="E174" s="3" t="s">
        <v>6</v>
      </c>
      <c r="F174" s="2" t="str">
        <f ca="1">IFERROR(__xludf.DUMMYFUNCTION("""COMPUTED_VALUE"""),"BOISROLIN YANICK")</f>
        <v>BOISROLIN YANICK</v>
      </c>
      <c r="G174" s="2" t="str">
        <f ca="1">IFERROR(__xludf.DUMMYFUNCTION("""COMPUTED_VALUE"""),"SANTANDER MATIAS NAHUEL")</f>
        <v>SANTANDER MATIAS NAHUEL</v>
      </c>
      <c r="H174" s="4" t="s">
        <v>7</v>
      </c>
    </row>
    <row r="175" spans="1:8">
      <c r="A175" s="5">
        <f ca="1">IFERROR(__xludf.DUMMYFUNCTION("""COMPUTED_VALUE"""),45295.8671208217)</f>
        <v>45295.867120821698</v>
      </c>
      <c r="B175" s="6">
        <v>1146920090</v>
      </c>
      <c r="C175" s="6" t="s">
        <v>274</v>
      </c>
      <c r="D175" s="6" t="s">
        <v>50</v>
      </c>
      <c r="E175" s="7" t="s">
        <v>91</v>
      </c>
      <c r="F175" s="6" t="str">
        <f ca="1">IFERROR(__xludf.DUMMYFUNCTION("""COMPUTED_VALUE"""),"FERNANDEZ ALDANA MAGALI")</f>
        <v>FERNANDEZ ALDANA MAGALI</v>
      </c>
      <c r="G175" s="6" t="str">
        <f ca="1">IFERROR(__xludf.DUMMYFUNCTION("""COMPUTED_VALUE"""),"SAAVEDRA ROBERTO LEANDRO")</f>
        <v>SAAVEDRA ROBERTO LEANDRO</v>
      </c>
      <c r="H175" s="6" t="s">
        <v>275</v>
      </c>
    </row>
    <row r="176" spans="1:8">
      <c r="A176" s="1">
        <f ca="1">IFERROR(__xludf.DUMMYFUNCTION("""COMPUTED_VALUE"""),45295.8749728819)</f>
        <v>45295.874972881902</v>
      </c>
      <c r="B176" s="2">
        <v>2644216838</v>
      </c>
      <c r="C176" s="2" t="s">
        <v>276</v>
      </c>
      <c r="D176" s="2" t="s">
        <v>39</v>
      </c>
      <c r="E176" s="3" t="s">
        <v>6</v>
      </c>
      <c r="F176" s="2" t="str">
        <f ca="1">IFERROR(__xludf.DUMMYFUNCTION("""COMPUTED_VALUE"""),"CHARLESMOR NELSON ROBINSON")</f>
        <v>CHARLESMOR NELSON ROBINSON</v>
      </c>
      <c r="G176" s="2" t="str">
        <f ca="1">IFERROR(__xludf.DUMMYFUNCTION("""COMPUTED_VALUE"""),"JANIEWICZ CINTHIA VIVIANA")</f>
        <v>JANIEWICZ CINTHIA VIVIANA</v>
      </c>
      <c r="H176" s="4" t="s">
        <v>7</v>
      </c>
    </row>
    <row r="177" spans="1:8">
      <c r="A177" s="5">
        <f ca="1">IFERROR(__xludf.DUMMYFUNCTION("""COMPUTED_VALUE"""),45295.9551908796)</f>
        <v>45295.955190879598</v>
      </c>
      <c r="B177" s="6">
        <v>1160787256</v>
      </c>
      <c r="C177" s="6" t="s">
        <v>277</v>
      </c>
      <c r="D177" s="6" t="s">
        <v>44</v>
      </c>
      <c r="E177" s="7" t="s">
        <v>12</v>
      </c>
      <c r="F177" s="6" t="str">
        <f ca="1">IFERROR(__xludf.DUMMYFUNCTION("""COMPUTED_VALUE"""),"VILLARREAL LORENZO EZEQUIEL")</f>
        <v>VILLARREAL LORENZO EZEQUIEL</v>
      </c>
      <c r="G177" s="6" t="str">
        <f ca="1">IFERROR(__xludf.DUMMYFUNCTION("""COMPUTED_VALUE"""),"SAAVEDRA ROBERTO LEANDRO")</f>
        <v>SAAVEDRA ROBERTO LEANDRO</v>
      </c>
      <c r="H177" s="6" t="s">
        <v>278</v>
      </c>
    </row>
    <row r="178" spans="1:8">
      <c r="A178" s="1">
        <f ca="1">IFERROR(__xludf.DUMMYFUNCTION("""COMPUTED_VALUE"""),45295.9553819907)</f>
        <v>45295.955381990701</v>
      </c>
      <c r="B178" s="2">
        <v>2204949217</v>
      </c>
      <c r="C178" s="2" t="s">
        <v>279</v>
      </c>
      <c r="D178" s="2" t="s">
        <v>280</v>
      </c>
      <c r="E178" s="7" t="s">
        <v>113</v>
      </c>
      <c r="F178" s="2" t="str">
        <f ca="1">IFERROR(__xludf.DUMMYFUNCTION("""COMPUTED_VALUE"""),"LUQUE NELSON RICARDO")</f>
        <v>LUQUE NELSON RICARDO</v>
      </c>
      <c r="G178" s="2" t="str">
        <f ca="1">IFERROR(__xludf.DUMMYFUNCTION("""COMPUTED_VALUE"""),"SAAVEDRA ROBERTO LEANDRO")</f>
        <v>SAAVEDRA ROBERTO LEANDRO</v>
      </c>
      <c r="H178" s="2" t="s">
        <v>281</v>
      </c>
    </row>
    <row r="179" spans="1:8">
      <c r="A179" s="5">
        <f ca="1">IFERROR(__xludf.DUMMYFUNCTION("""COMPUTED_VALUE"""),45295.9563068634)</f>
        <v>45295.956306863402</v>
      </c>
      <c r="B179" s="6">
        <v>3484411563</v>
      </c>
      <c r="C179" s="6" t="s">
        <v>282</v>
      </c>
      <c r="D179" s="6" t="s">
        <v>44</v>
      </c>
      <c r="E179" s="3" t="s">
        <v>6</v>
      </c>
      <c r="F179" s="6" t="str">
        <f ca="1">IFERROR(__xludf.DUMMYFUNCTION("""COMPUTED_VALUE"""),"VILLARREAL LORENZO EZEQUIEL")</f>
        <v>VILLARREAL LORENZO EZEQUIEL</v>
      </c>
      <c r="G179" s="6" t="str">
        <f ca="1">IFERROR(__xludf.DUMMYFUNCTION("""COMPUTED_VALUE"""),"SAAVEDRA ROBERTO LEANDRO")</f>
        <v>SAAVEDRA ROBERTO LEANDRO</v>
      </c>
      <c r="H179" s="4" t="s">
        <v>7</v>
      </c>
    </row>
    <row r="180" spans="1:8">
      <c r="A180" s="1">
        <f ca="1">IFERROR(__xludf.DUMMYFUNCTION("""COMPUTED_VALUE"""),45296.3585301388)</f>
        <v>45296.358530138801</v>
      </c>
      <c r="B180" s="2">
        <v>1146250335</v>
      </c>
      <c r="C180" s="2" t="s">
        <v>283</v>
      </c>
      <c r="D180" s="2" t="s">
        <v>226</v>
      </c>
      <c r="E180" s="7" t="s">
        <v>113</v>
      </c>
      <c r="F180" s="2" t="str">
        <f ca="1">IFERROR(__xludf.DUMMYFUNCTION("""COMPUTED_VALUE"""),"FRANCO DANIELA GISEL")</f>
        <v>FRANCO DANIELA GISEL</v>
      </c>
      <c r="G180" s="2" t="str">
        <f ca="1">IFERROR(__xludf.DUMMYFUNCTION("""COMPUTED_VALUE"""),"FOSCHIATTI MARIA DE LOS ANGELES")</f>
        <v>FOSCHIATTI MARIA DE LOS ANGELES</v>
      </c>
      <c r="H180" s="2" t="s">
        <v>284</v>
      </c>
    </row>
    <row r="181" spans="1:8">
      <c r="A181" s="5">
        <f ca="1">IFERROR(__xludf.DUMMYFUNCTION("""COMPUTED_VALUE"""),45296.3689828125)</f>
        <v>45296.368982812499</v>
      </c>
      <c r="B181" s="6">
        <v>2234811277</v>
      </c>
      <c r="C181" s="13" t="s">
        <v>285</v>
      </c>
      <c r="D181" s="6" t="s">
        <v>29</v>
      </c>
      <c r="E181" s="3" t="s">
        <v>6</v>
      </c>
      <c r="F181" s="6" t="str">
        <f ca="1">IFERROR(__xludf.DUMMYFUNCTION("""COMPUTED_VALUE"""),"REDES CYNTHIA SOLEDAD")</f>
        <v>REDES CYNTHIA SOLEDAD</v>
      </c>
      <c r="G181" s="6" t="str">
        <f ca="1">IFERROR(__xludf.DUMMYFUNCTION("""COMPUTED_VALUE"""),"PIEDRABUENA LUCAS DAVID")</f>
        <v>PIEDRABUENA LUCAS DAVID</v>
      </c>
      <c r="H181" s="4" t="s">
        <v>7</v>
      </c>
    </row>
    <row r="182" spans="1:8">
      <c r="A182" s="8" t="str">
        <f ca="1">IFERROR(__xludf.DUMMYFUNCTION("""COMPUTED_VALUE"""),"")</f>
        <v/>
      </c>
      <c r="B182" s="2">
        <v>2204121823</v>
      </c>
      <c r="C182" s="2" t="s">
        <v>286</v>
      </c>
      <c r="D182" s="2" t="s">
        <v>226</v>
      </c>
      <c r="E182" s="3" t="s">
        <v>6</v>
      </c>
      <c r="F182" s="4" t="str">
        <f ca="1">IFERROR(__xludf.DUMMYFUNCTION("""COMPUTED_VALUE"""),"")</f>
        <v/>
      </c>
      <c r="G182" s="4" t="str">
        <f ca="1">IFERROR(__xludf.DUMMYFUNCTION("""COMPUTED_VALUE"""),"")</f>
        <v/>
      </c>
      <c r="H182" s="4" t="s">
        <v>7</v>
      </c>
    </row>
    <row r="183" spans="1:8">
      <c r="A183" s="5">
        <f ca="1">IFERROR(__xludf.DUMMYFUNCTION("""COMPUTED_VALUE"""),45296.41557978)</f>
        <v>45296.415579779998</v>
      </c>
      <c r="B183" s="6">
        <v>2644254236</v>
      </c>
      <c r="C183" s="6" t="s">
        <v>287</v>
      </c>
      <c r="D183" s="6" t="s">
        <v>9</v>
      </c>
      <c r="E183" s="3" t="s">
        <v>6</v>
      </c>
      <c r="F183" s="6" t="str">
        <f ca="1">IFERROR(__xludf.DUMMYFUNCTION("""COMPUTED_VALUE"""),"RODRIGUEZ YULIANA MARIA DE LOS ANGELES")</f>
        <v>RODRIGUEZ YULIANA MARIA DE LOS ANGELES</v>
      </c>
      <c r="G183" s="6" t="str">
        <f ca="1">IFERROR(__xludf.DUMMYFUNCTION("""COMPUTED_VALUE"""),"FOSCHIATTI MARIA DE LOS ANGELES")</f>
        <v>FOSCHIATTI MARIA DE LOS ANGELES</v>
      </c>
      <c r="H183" s="4" t="s">
        <v>7</v>
      </c>
    </row>
    <row r="184" spans="1:8">
      <c r="A184" s="1">
        <f ca="1">IFERROR(__xludf.DUMMYFUNCTION("""COMPUTED_VALUE"""),45296.421123912)</f>
        <v>45296.421123911998</v>
      </c>
      <c r="B184" s="2">
        <v>1143504685</v>
      </c>
      <c r="C184" s="2" t="s">
        <v>288</v>
      </c>
      <c r="D184" s="2" t="s">
        <v>142</v>
      </c>
      <c r="E184" s="3"/>
      <c r="F184" s="2" t="str">
        <f ca="1">IFERROR(__xludf.DUMMYFUNCTION("""COMPUTED_VALUE"""),"ARTAZA MARIO ENRIQUE")</f>
        <v>ARTAZA MARIO ENRIQUE</v>
      </c>
      <c r="G184" s="2" t="str">
        <f ca="1">IFERROR(__xludf.DUMMYFUNCTION("""COMPUTED_VALUE"""),"POLZONI MARIA NATALIA")</f>
        <v>POLZONI MARIA NATALIA</v>
      </c>
      <c r="H184" s="4"/>
    </row>
    <row r="185" spans="1:8">
      <c r="A185" s="9" t="str">
        <f ca="1">IFERROR(__xludf.DUMMYFUNCTION("""COMPUTED_VALUE"""),"")</f>
        <v/>
      </c>
      <c r="B185" s="6">
        <v>1160786452</v>
      </c>
      <c r="C185" s="6" t="s">
        <v>289</v>
      </c>
      <c r="D185" s="6" t="s">
        <v>212</v>
      </c>
      <c r="E185" s="3"/>
      <c r="F185" s="10" t="str">
        <f ca="1">IFERROR(__xludf.DUMMYFUNCTION("""COMPUTED_VALUE"""),"")</f>
        <v/>
      </c>
      <c r="G185" s="10" t="str">
        <f ca="1">IFERROR(__xludf.DUMMYFUNCTION("""COMPUTED_VALUE"""),"")</f>
        <v/>
      </c>
      <c r="H185" s="10"/>
    </row>
    <row r="186" spans="1:8">
      <c r="A186" s="1">
        <f ca="1">IFERROR(__xludf.DUMMYFUNCTION("""COMPUTED_VALUE"""),45296.4493511689)</f>
        <v>45296.4493511689</v>
      </c>
      <c r="B186" s="2">
        <v>2234811799</v>
      </c>
      <c r="C186" s="2" t="s">
        <v>290</v>
      </c>
      <c r="D186" s="2" t="s">
        <v>9</v>
      </c>
      <c r="E186" s="3" t="s">
        <v>6</v>
      </c>
      <c r="F186" s="4" t="str">
        <f ca="1">IFERROR(__xludf.DUMMYFUNCTION("""COMPUTED_VALUE"""),"")</f>
        <v/>
      </c>
      <c r="G186" s="4" t="str">
        <f ca="1">IFERROR(__xludf.DUMMYFUNCTION("""COMPUTED_VALUE"""),"")</f>
        <v/>
      </c>
      <c r="H186" s="4" t="s">
        <v>7</v>
      </c>
    </row>
    <row r="187" spans="1:8">
      <c r="A187" s="5">
        <f ca="1">IFERROR(__xludf.DUMMYFUNCTION("""COMPUTED_VALUE"""),45296.4819412268)</f>
        <v>45296.481941226797</v>
      </c>
      <c r="B187" s="6">
        <v>1142820176</v>
      </c>
      <c r="C187" s="6" t="s">
        <v>291</v>
      </c>
      <c r="D187" s="6" t="s">
        <v>37</v>
      </c>
      <c r="E187" s="7" t="s">
        <v>91</v>
      </c>
      <c r="F187" s="6" t="str">
        <f ca="1">IFERROR(__xludf.DUMMYFUNCTION("""COMPUTED_VALUE"""),"MAPELLI GABRIELA INÉS")</f>
        <v>MAPELLI GABRIELA INÉS</v>
      </c>
      <c r="G187" s="6" t="str">
        <f ca="1">IFERROR(__xludf.DUMMYFUNCTION("""COMPUTED_VALUE"""),"BLANCO GABRIELA BELEN")</f>
        <v>BLANCO GABRIELA BELEN</v>
      </c>
      <c r="H187" s="12" t="s">
        <v>292</v>
      </c>
    </row>
    <row r="188" spans="1:8">
      <c r="A188" s="1">
        <f ca="1">IFERROR(__xludf.DUMMYFUNCTION("""COMPUTED_VALUE"""),45296.4891341203)</f>
        <v>45296.489134120297</v>
      </c>
      <c r="B188" s="2">
        <v>1142202921</v>
      </c>
      <c r="C188" s="2" t="s">
        <v>293</v>
      </c>
      <c r="D188" s="2" t="s">
        <v>226</v>
      </c>
      <c r="E188" s="3" t="s">
        <v>6</v>
      </c>
      <c r="F188" s="2" t="str">
        <f ca="1">IFERROR(__xludf.DUMMYFUNCTION("""COMPUTED_VALUE"""),"ACEVEDO DAIANA SOLEDAD")</f>
        <v>ACEVEDO DAIANA SOLEDAD</v>
      </c>
      <c r="G188" s="2" t="str">
        <f ca="1">IFERROR(__xludf.DUMMYFUNCTION("""COMPUTED_VALUE"""),"GOMEZ MARIANA LUCIA")</f>
        <v>GOMEZ MARIANA LUCIA</v>
      </c>
      <c r="H188" s="4" t="s">
        <v>7</v>
      </c>
    </row>
    <row r="189" spans="1:8">
      <c r="A189" s="9" t="str">
        <f ca="1">IFERROR(__xludf.DUMMYFUNCTION("""COMPUTED_VALUE"""),"")</f>
        <v/>
      </c>
      <c r="B189" s="6">
        <v>1144412305</v>
      </c>
      <c r="C189" s="6" t="s">
        <v>294</v>
      </c>
      <c r="D189" s="6" t="s">
        <v>295</v>
      </c>
      <c r="E189" s="7" t="s">
        <v>91</v>
      </c>
      <c r="F189" s="10" t="str">
        <f ca="1">IFERROR(__xludf.DUMMYFUNCTION("""COMPUTED_VALUE"""),"")</f>
        <v/>
      </c>
      <c r="G189" s="10" t="str">
        <f ca="1">IFERROR(__xludf.DUMMYFUNCTION("""COMPUTED_VALUE"""),"")</f>
        <v/>
      </c>
      <c r="H189" s="6" t="s">
        <v>296</v>
      </c>
    </row>
    <row r="190" spans="1:8">
      <c r="A190" s="1">
        <f ca="1">IFERROR(__xludf.DUMMYFUNCTION("""COMPUTED_VALUE"""),45296.4995231481)</f>
        <v>45296.499523148101</v>
      </c>
      <c r="B190" s="2">
        <v>2229476388</v>
      </c>
      <c r="C190" s="2" t="s">
        <v>297</v>
      </c>
      <c r="D190" s="2" t="s">
        <v>44</v>
      </c>
      <c r="E190" s="7" t="s">
        <v>12</v>
      </c>
      <c r="F190" s="2" t="str">
        <f ca="1">IFERROR(__xludf.DUMMYFUNCTION("""COMPUTED_VALUE"""),"ALEGRE ROMINA VANESA")</f>
        <v>ALEGRE ROMINA VANESA</v>
      </c>
      <c r="G190" s="2" t="str">
        <f ca="1">IFERROR(__xludf.DUMMYFUNCTION("""COMPUTED_VALUE"""),"GOMEZ MARIANA LUCIA")</f>
        <v>GOMEZ MARIANA LUCIA</v>
      </c>
      <c r="H190" s="2" t="s">
        <v>298</v>
      </c>
    </row>
    <row r="191" spans="1:8">
      <c r="A191" s="5">
        <f ca="1">IFERROR(__xludf.DUMMYFUNCTION("""COMPUTED_VALUE"""),45296.5012351504)</f>
        <v>45296.501235150397</v>
      </c>
      <c r="B191" s="6">
        <v>1143893189</v>
      </c>
      <c r="C191" s="6" t="s">
        <v>299</v>
      </c>
      <c r="D191" s="6" t="s">
        <v>226</v>
      </c>
      <c r="E191" s="3" t="s">
        <v>6</v>
      </c>
      <c r="F191" s="6" t="str">
        <f ca="1">IFERROR(__xludf.DUMMYFUNCTION("""COMPUTED_VALUE"""),"VELAZQUEZ ALEJANDRO LUIS")</f>
        <v>VELAZQUEZ ALEJANDRO LUIS</v>
      </c>
      <c r="G191" s="6" t="str">
        <f ca="1">IFERROR(__xludf.DUMMYFUNCTION("""COMPUTED_VALUE"""),"FOSCHIATTI MARIA DE LOS ANGELES")</f>
        <v>FOSCHIATTI MARIA DE LOS ANGELES</v>
      </c>
      <c r="H191" s="4" t="s">
        <v>7</v>
      </c>
    </row>
    <row r="192" spans="1:8">
      <c r="A192" s="1">
        <f ca="1">IFERROR(__xludf.DUMMYFUNCTION("""COMPUTED_VALUE"""),45296.508109074)</f>
        <v>45296.508109073999</v>
      </c>
      <c r="B192" s="2">
        <v>1149260873</v>
      </c>
      <c r="C192" s="2" t="s">
        <v>300</v>
      </c>
      <c r="D192" s="2" t="s">
        <v>301</v>
      </c>
      <c r="E192" s="3" t="s">
        <v>6</v>
      </c>
      <c r="F192" s="2" t="str">
        <f ca="1">IFERROR(__xludf.DUMMYFUNCTION("""COMPUTED_VALUE"""),"OBREGON GISELA SOLEDAD")</f>
        <v>OBREGON GISELA SOLEDAD</v>
      </c>
      <c r="G192" s="2" t="str">
        <f ca="1">IFERROR(__xludf.DUMMYFUNCTION("""COMPUTED_VALUE"""),"MOREYRA LABORIE RODRIGO AGUSTIN")</f>
        <v>MOREYRA LABORIE RODRIGO AGUSTIN</v>
      </c>
      <c r="H192" s="4" t="s">
        <v>7</v>
      </c>
    </row>
    <row r="193" spans="1:8">
      <c r="A193" s="5">
        <f ca="1">IFERROR(__xludf.DUMMYFUNCTION("""COMPUTED_VALUE"""),45296.5120497453)</f>
        <v>45296.512049745303</v>
      </c>
      <c r="B193" s="6">
        <v>2304428252</v>
      </c>
      <c r="C193" s="6" t="s">
        <v>302</v>
      </c>
      <c r="D193" s="6" t="s">
        <v>117</v>
      </c>
      <c r="E193" s="7" t="s">
        <v>113</v>
      </c>
      <c r="F193" s="6" t="str">
        <f ca="1">IFERROR(__xludf.DUMMYFUNCTION("""COMPUTED_VALUE"""),"GONZALEZ MARTIN ALEXANDER")</f>
        <v>GONZALEZ MARTIN ALEXANDER</v>
      </c>
      <c r="G193" s="6" t="str">
        <f ca="1">IFERROR(__xludf.DUMMYFUNCTION("""COMPUTED_VALUE"""),"MOREYRA LABORIE RODRIGO AGUSTIN")</f>
        <v>MOREYRA LABORIE RODRIGO AGUSTIN</v>
      </c>
      <c r="H193" s="6" t="s">
        <v>303</v>
      </c>
    </row>
    <row r="194" spans="1:8">
      <c r="A194" s="1">
        <f ca="1">IFERROR(__xludf.DUMMYFUNCTION("""COMPUTED_VALUE"""),45296.5260480555)</f>
        <v>45296.526048055501</v>
      </c>
      <c r="B194" s="2">
        <v>2634427466</v>
      </c>
      <c r="C194" s="2" t="s">
        <v>304</v>
      </c>
      <c r="D194" s="2" t="s">
        <v>19</v>
      </c>
      <c r="E194" s="3" t="s">
        <v>6</v>
      </c>
      <c r="F194" s="2" t="str">
        <f ca="1">IFERROR(__xludf.DUMMYFUNCTION("""COMPUTED_VALUE"""),"KLUCHIK GABRIELA ANDREA")</f>
        <v>KLUCHIK GABRIELA ANDREA</v>
      </c>
      <c r="G194" s="2" t="str">
        <f ca="1">IFERROR(__xludf.DUMMYFUNCTION("""COMPUTED_VALUE"""),"FOSCHIATTI MARIA DE LOS ANGELES")</f>
        <v>FOSCHIATTI MARIA DE LOS ANGELES</v>
      </c>
      <c r="H194" s="4" t="s">
        <v>7</v>
      </c>
    </row>
    <row r="195" spans="1:8">
      <c r="A195" s="5">
        <f ca="1">IFERROR(__xludf.DUMMYFUNCTION("""COMPUTED_VALUE"""),45296.5266344097)</f>
        <v>45296.526634409704</v>
      </c>
      <c r="B195" s="6" t="s">
        <v>93</v>
      </c>
      <c r="C195" s="6" t="s">
        <v>305</v>
      </c>
      <c r="D195" s="6" t="s">
        <v>93</v>
      </c>
      <c r="E195" s="3"/>
      <c r="F195" s="6" t="str">
        <f ca="1">IFERROR(__xludf.DUMMYFUNCTION("""COMPUTED_VALUE"""),"RODRIGUEZ FERNANDO GABRIEL")</f>
        <v>RODRIGUEZ FERNANDO GABRIEL</v>
      </c>
      <c r="G195" s="6" t="str">
        <f ca="1">IFERROR(__xludf.DUMMYFUNCTION("""COMPUTED_VALUE"""),"MOREYRA LABORIE RODRIGO AGUSTIN")</f>
        <v>MOREYRA LABORIE RODRIGO AGUSTIN</v>
      </c>
      <c r="H195" s="10"/>
    </row>
    <row r="196" spans="1:8">
      <c r="A196" s="1">
        <f ca="1">IFERROR(__xludf.DUMMYFUNCTION("""COMPUTED_VALUE"""),45296.5285924074)</f>
        <v>45296.528592407398</v>
      </c>
      <c r="B196" s="2">
        <v>1146698560</v>
      </c>
      <c r="C196" s="2" t="s">
        <v>306</v>
      </c>
      <c r="D196" s="2" t="s">
        <v>37</v>
      </c>
      <c r="E196" s="3" t="s">
        <v>6</v>
      </c>
      <c r="F196" s="2" t="str">
        <f ca="1">IFERROR(__xludf.DUMMYFUNCTION("""COMPUTED_VALUE"""),"KLUCHIK GABRIELA ANDREA")</f>
        <v>KLUCHIK GABRIELA ANDREA</v>
      </c>
      <c r="G196" s="2" t="str">
        <f ca="1">IFERROR(__xludf.DUMMYFUNCTION("""COMPUTED_VALUE"""),"FOSCHIATTI MARIA DE LOS ANGELES")</f>
        <v>FOSCHIATTI MARIA DE LOS ANGELES</v>
      </c>
      <c r="H196" s="4" t="s">
        <v>7</v>
      </c>
    </row>
    <row r="197" spans="1:8">
      <c r="A197" s="5">
        <f ca="1">IFERROR(__xludf.DUMMYFUNCTION("""COMPUTED_VALUE"""),45296.5370546875)</f>
        <v>45296.537054687498</v>
      </c>
      <c r="B197" s="6">
        <v>1142140426</v>
      </c>
      <c r="C197" s="6" t="s">
        <v>307</v>
      </c>
      <c r="D197" s="6" t="s">
        <v>226</v>
      </c>
      <c r="E197" s="3" t="s">
        <v>6</v>
      </c>
      <c r="F197" s="6" t="str">
        <f ca="1">IFERROR(__xludf.DUMMYFUNCTION("""COMPUTED_VALUE"""),"RODRIGUEZ FERNANDO GABRIEL")</f>
        <v>RODRIGUEZ FERNANDO GABRIEL</v>
      </c>
      <c r="G197" s="6" t="str">
        <f ca="1">IFERROR(__xludf.DUMMYFUNCTION("""COMPUTED_VALUE"""),"ZAMPA JUAN SANTIAGO")</f>
        <v>ZAMPA JUAN SANTIAGO</v>
      </c>
      <c r="H197" s="4" t="s">
        <v>7</v>
      </c>
    </row>
    <row r="198" spans="1:8">
      <c r="A198" s="1">
        <f ca="1">IFERROR(__xludf.DUMMYFUNCTION("""COMPUTED_VALUE"""),45294.5902918055)</f>
        <v>45294.5902918055</v>
      </c>
      <c r="B198" s="2" t="s">
        <v>93</v>
      </c>
      <c r="C198" s="11" t="s">
        <v>82</v>
      </c>
      <c r="D198" s="2" t="s">
        <v>93</v>
      </c>
      <c r="E198" s="3"/>
      <c r="F198" s="2" t="str">
        <f ca="1">IFERROR(__xludf.DUMMYFUNCTION("""COMPUTED_VALUE"""),"RODRIGUEZ FERNANDO GABRIEL")</f>
        <v>RODRIGUEZ FERNANDO GABRIEL</v>
      </c>
      <c r="G198" s="2" t="str">
        <f ca="1">IFERROR(__xludf.DUMMYFUNCTION("""COMPUTED_VALUE"""),"MOREYRA LABORIE RODRIGO AGUSTIN")</f>
        <v>MOREYRA LABORIE RODRIGO AGUSTIN</v>
      </c>
      <c r="H198" s="4"/>
    </row>
    <row r="199" spans="1:8">
      <c r="A199" s="5">
        <f ca="1">IFERROR(__xludf.DUMMYFUNCTION("""COMPUTED_VALUE"""),45295.667942824)</f>
        <v>45295.667942824002</v>
      </c>
      <c r="B199" s="6" t="s">
        <v>93</v>
      </c>
      <c r="C199" s="11" t="s">
        <v>250</v>
      </c>
      <c r="D199" s="6" t="s">
        <v>93</v>
      </c>
      <c r="E199" s="3"/>
      <c r="F199" s="6" t="str">
        <f ca="1">IFERROR(__xludf.DUMMYFUNCTION("""COMPUTED_VALUE"""),"RODRIGUEZ FERNANDO GABRIEL")</f>
        <v>RODRIGUEZ FERNANDO GABRIEL</v>
      </c>
      <c r="G199" s="6" t="str">
        <f ca="1">IFERROR(__xludf.DUMMYFUNCTION("""COMPUTED_VALUE"""),"MOREYRA LABORIE RODRIGO AGUSTIN")</f>
        <v>MOREYRA LABORIE RODRIGO AGUSTIN</v>
      </c>
      <c r="H199" s="10"/>
    </row>
    <row r="200" spans="1:8">
      <c r="A200" s="1">
        <f ca="1">IFERROR(__xludf.DUMMYFUNCTION("""COMPUTED_VALUE"""),45296.5522003009)</f>
        <v>45296.552200300903</v>
      </c>
      <c r="B200" s="2">
        <v>2234840447</v>
      </c>
      <c r="C200" s="2" t="s">
        <v>308</v>
      </c>
      <c r="D200" s="2" t="s">
        <v>59</v>
      </c>
      <c r="E200" s="3" t="s">
        <v>6</v>
      </c>
      <c r="F200" s="2" t="str">
        <f ca="1">IFERROR(__xludf.DUMMYFUNCTION("""COMPUTED_VALUE"""),"IBARRA MIGUEL ANTONIO")</f>
        <v>IBARRA MIGUEL ANTONIO</v>
      </c>
      <c r="G200" s="2" t="str">
        <f ca="1">IFERROR(__xludf.DUMMYFUNCTION("""COMPUTED_VALUE"""),"FALCON ALEJANDRO JAVIER")</f>
        <v>FALCON ALEJANDRO JAVIER</v>
      </c>
      <c r="H200" s="4" t="s">
        <v>7</v>
      </c>
    </row>
    <row r="201" spans="1:8">
      <c r="A201" s="5">
        <f ca="1">IFERROR(__xludf.DUMMYFUNCTION("""COMPUTED_VALUE"""),45296.5692681481)</f>
        <v>45296.569268148101</v>
      </c>
      <c r="B201" s="6">
        <v>1146004939</v>
      </c>
      <c r="C201" s="6" t="s">
        <v>309</v>
      </c>
      <c r="D201" s="6" t="s">
        <v>50</v>
      </c>
      <c r="E201" s="7" t="s">
        <v>12</v>
      </c>
      <c r="F201" s="6" t="str">
        <f ca="1">IFERROR(__xludf.DUMMYFUNCTION("""COMPUTED_VALUE"""),"ZUISER MARISA CECILIA YOLANDA")</f>
        <v>ZUISER MARISA CECILIA YOLANDA</v>
      </c>
      <c r="G201" s="6" t="str">
        <f ca="1">IFERROR(__xludf.DUMMYFUNCTION("""COMPUTED_VALUE"""),"CANTERO ELIANA LUCILA ESTEFANIA")</f>
        <v>CANTERO ELIANA LUCILA ESTEFANIA</v>
      </c>
      <c r="H201" s="6" t="s">
        <v>310</v>
      </c>
    </row>
    <row r="202" spans="1:8">
      <c r="A202" s="1">
        <f ca="1">IFERROR(__xludf.DUMMYFUNCTION("""COMPUTED_VALUE"""),45296.5774535763)</f>
        <v>45296.577453576298</v>
      </c>
      <c r="B202" s="2">
        <v>2225428160</v>
      </c>
      <c r="C202" s="2" t="s">
        <v>311</v>
      </c>
      <c r="D202" s="2" t="s">
        <v>19</v>
      </c>
      <c r="E202" s="3" t="s">
        <v>6</v>
      </c>
      <c r="F202" s="2" t="str">
        <f ca="1">IFERROR(__xludf.DUMMYFUNCTION("""COMPUTED_VALUE"""),"MARI BRAIAN GUSTAVO")</f>
        <v>MARI BRAIAN GUSTAVO</v>
      </c>
      <c r="G202" s="2" t="str">
        <f ca="1">IFERROR(__xludf.DUMMYFUNCTION("""COMPUTED_VALUE"""),"BLANCO GABRIELA BELEN")</f>
        <v>BLANCO GABRIELA BELEN</v>
      </c>
      <c r="H202" s="4" t="s">
        <v>7</v>
      </c>
    </row>
    <row r="203" spans="1:8">
      <c r="A203" s="5">
        <f ca="1">IFERROR(__xludf.DUMMYFUNCTION("""COMPUTED_VALUE"""),45296.5852423263)</f>
        <v>45296.585242326299</v>
      </c>
      <c r="B203" s="6">
        <v>1142312055</v>
      </c>
      <c r="C203" s="6" t="s">
        <v>312</v>
      </c>
      <c r="D203" s="6" t="s">
        <v>142</v>
      </c>
      <c r="E203" s="3" t="s">
        <v>6</v>
      </c>
      <c r="F203" s="6" t="str">
        <f ca="1">IFERROR(__xludf.DUMMYFUNCTION("""COMPUTED_VALUE"""),"MACIEL VERONICA")</f>
        <v>MACIEL VERONICA</v>
      </c>
      <c r="G203" s="6" t="str">
        <f ca="1">IFERROR(__xludf.DUMMYFUNCTION("""COMPUTED_VALUE"""),"MOREYRA LABORIE RODRIGO AGUSTIN")</f>
        <v>MOREYRA LABORIE RODRIGO AGUSTIN</v>
      </c>
      <c r="H203" s="4" t="s">
        <v>7</v>
      </c>
    </row>
    <row r="204" spans="1:8">
      <c r="A204" s="1">
        <f ca="1">IFERROR(__xludf.DUMMYFUNCTION("""COMPUTED_VALUE"""),45296.6218114236)</f>
        <v>45296.621811423604</v>
      </c>
      <c r="B204" s="2">
        <v>1144560892</v>
      </c>
      <c r="C204" s="2" t="s">
        <v>313</v>
      </c>
      <c r="D204" s="2" t="s">
        <v>27</v>
      </c>
      <c r="E204" s="3" t="s">
        <v>6</v>
      </c>
      <c r="F204" s="2" t="str">
        <f ca="1">IFERROR(__xludf.DUMMYFUNCTION("""COMPUTED_VALUE"""),"VARELA JOSE LUIS")</f>
        <v>VARELA JOSE LUIS</v>
      </c>
      <c r="G204" s="2" t="str">
        <f ca="1">IFERROR(__xludf.DUMMYFUNCTION("""COMPUTED_VALUE"""),"PEREZ RODRIGUEZ ANDREA PAOLA")</f>
        <v>PEREZ RODRIGUEZ ANDREA PAOLA</v>
      </c>
      <c r="H204" s="4" t="s">
        <v>7</v>
      </c>
    </row>
    <row r="205" spans="1:8">
      <c r="A205" s="5">
        <f ca="1">IFERROR(__xludf.DUMMYFUNCTION("""COMPUTED_VALUE"""),45296.6229733564)</f>
        <v>45296.622973356403</v>
      </c>
      <c r="B205" s="6">
        <v>1160787316</v>
      </c>
      <c r="C205" s="6" t="s">
        <v>314</v>
      </c>
      <c r="D205" s="6" t="s">
        <v>315</v>
      </c>
      <c r="E205" s="7" t="s">
        <v>12</v>
      </c>
      <c r="F205" s="6" t="str">
        <f ca="1">IFERROR(__xludf.DUMMYFUNCTION("""COMPUTED_VALUE"""),"MARTINEZ DAVID AGUSTIN")</f>
        <v>MARTINEZ DAVID AGUSTIN</v>
      </c>
      <c r="G205" s="6" t="str">
        <f ca="1">IFERROR(__xludf.DUMMYFUNCTION("""COMPUTED_VALUE"""),"FALCON ALEJANDRO JAVIER")</f>
        <v>FALCON ALEJANDRO JAVIER</v>
      </c>
      <c r="H205" s="6" t="s">
        <v>316</v>
      </c>
    </row>
    <row r="206" spans="1:8">
      <c r="A206" s="8" t="str">
        <f ca="1">IFERROR(__xludf.DUMMYFUNCTION("""COMPUTED_VALUE"""),"")</f>
        <v/>
      </c>
      <c r="B206" s="2">
        <v>2614390696</v>
      </c>
      <c r="C206" s="2" t="s">
        <v>317</v>
      </c>
      <c r="D206" s="2" t="s">
        <v>221</v>
      </c>
      <c r="E206" s="3"/>
      <c r="F206" s="4" t="str">
        <f ca="1">IFERROR(__xludf.DUMMYFUNCTION("""COMPUTED_VALUE"""),"")</f>
        <v/>
      </c>
      <c r="G206" s="4" t="str">
        <f ca="1">IFERROR(__xludf.DUMMYFUNCTION("""COMPUTED_VALUE"""),"")</f>
        <v/>
      </c>
      <c r="H206" s="4"/>
    </row>
    <row r="207" spans="1:8">
      <c r="A207" s="9" t="str">
        <f ca="1">IFERROR(__xludf.DUMMYFUNCTION("""COMPUTED_VALUE"""),"")</f>
        <v/>
      </c>
      <c r="B207" s="6">
        <v>1142311495</v>
      </c>
      <c r="C207" s="6" t="s">
        <v>318</v>
      </c>
      <c r="D207" s="6" t="s">
        <v>221</v>
      </c>
      <c r="E207" s="7" t="s">
        <v>91</v>
      </c>
      <c r="F207" s="10" t="str">
        <f ca="1">IFERROR(__xludf.DUMMYFUNCTION("""COMPUTED_VALUE"""),"")</f>
        <v/>
      </c>
      <c r="G207" s="10" t="str">
        <f ca="1">IFERROR(__xludf.DUMMYFUNCTION("""COMPUTED_VALUE"""),"")</f>
        <v/>
      </c>
      <c r="H207" s="6" t="s">
        <v>319</v>
      </c>
    </row>
    <row r="208" spans="1:8">
      <c r="A208" s="1">
        <f ca="1">IFERROR(__xludf.DUMMYFUNCTION("""COMPUTED_VALUE"""),45296.6387672569)</f>
        <v>45296.638767256904</v>
      </c>
      <c r="B208" s="2">
        <v>2234690340</v>
      </c>
      <c r="C208" s="2" t="s">
        <v>320</v>
      </c>
      <c r="D208" s="2" t="s">
        <v>9</v>
      </c>
      <c r="E208" s="3" t="s">
        <v>6</v>
      </c>
      <c r="F208" s="2" t="str">
        <f ca="1">IFERROR(__xludf.DUMMYFUNCTION("""COMPUTED_VALUE"""),"PONCE LUCAS DAMIAN")</f>
        <v>PONCE LUCAS DAMIAN</v>
      </c>
      <c r="G208" s="2" t="str">
        <f ca="1">IFERROR(__xludf.DUMMYFUNCTION("""COMPUTED_VALUE"""),"MOREYRA LABORIE RODRIGO AGUSTIN")</f>
        <v>MOREYRA LABORIE RODRIGO AGUSTIN</v>
      </c>
      <c r="H208" s="4" t="s">
        <v>7</v>
      </c>
    </row>
    <row r="209" spans="1:8">
      <c r="A209" s="5">
        <f ca="1">IFERROR(__xludf.DUMMYFUNCTION("""COMPUTED_VALUE"""),45296.6411678009)</f>
        <v>45296.641167800903</v>
      </c>
      <c r="B209" s="6">
        <v>1160787323</v>
      </c>
      <c r="C209" s="6" t="s">
        <v>321</v>
      </c>
      <c r="D209" s="6" t="s">
        <v>226</v>
      </c>
      <c r="E209" s="7" t="s">
        <v>12</v>
      </c>
      <c r="F209" s="6" t="str">
        <f ca="1">IFERROR(__xludf.DUMMYFUNCTION("""COMPUTED_VALUE"""),"GAUNA RUBEN DARIO")</f>
        <v>GAUNA RUBEN DARIO</v>
      </c>
      <c r="G209" s="6" t="str">
        <f ca="1">IFERROR(__xludf.DUMMYFUNCTION("""COMPUTED_VALUE"""),"AGUIRRE MAURO GABRIEL")</f>
        <v>AGUIRRE MAURO GABRIEL</v>
      </c>
      <c r="H209" s="6" t="s">
        <v>322</v>
      </c>
    </row>
    <row r="210" spans="1:8">
      <c r="A210" s="1">
        <f ca="1">IFERROR(__xludf.DUMMYFUNCTION("""COMPUTED_VALUE"""),45296.6486786342)</f>
        <v>45296.648678634199</v>
      </c>
      <c r="B210" s="2">
        <v>2234770214</v>
      </c>
      <c r="C210" s="2" t="s">
        <v>323</v>
      </c>
      <c r="D210" s="2" t="s">
        <v>65</v>
      </c>
      <c r="E210" s="3" t="s">
        <v>6</v>
      </c>
      <c r="F210" s="2" t="str">
        <f ca="1">IFERROR(__xludf.DUMMYFUNCTION("""COMPUTED_VALUE"""),"ROLDAN GUERRA NAIARA DENISE")</f>
        <v>ROLDAN GUERRA NAIARA DENISE</v>
      </c>
      <c r="G210" s="2" t="str">
        <f ca="1">IFERROR(__xludf.DUMMYFUNCTION("""COMPUTED_VALUE"""),"APOSTOLIDES MARTIN ANTONIO")</f>
        <v>APOSTOLIDES MARTIN ANTONIO</v>
      </c>
      <c r="H210" s="4" t="s">
        <v>7</v>
      </c>
    </row>
    <row r="211" spans="1:8">
      <c r="A211" s="5">
        <f ca="1">IFERROR(__xludf.DUMMYFUNCTION("""COMPUTED_VALUE"""),45296.6628495601)</f>
        <v>45296.662849560103</v>
      </c>
      <c r="B211" s="6">
        <v>1142321076</v>
      </c>
      <c r="C211" s="6" t="s">
        <v>324</v>
      </c>
      <c r="D211" s="6" t="s">
        <v>226</v>
      </c>
      <c r="E211" s="7" t="s">
        <v>113</v>
      </c>
      <c r="F211" s="6" t="str">
        <f ca="1">IFERROR(__xludf.DUMMYFUNCTION("""COMPUTED_VALUE"""),"FERNANDEZ MONICA NOELIA")</f>
        <v>FERNANDEZ MONICA NOELIA</v>
      </c>
      <c r="G211" s="6" t="str">
        <f ca="1">IFERROR(__xludf.DUMMYFUNCTION("""COMPUTED_VALUE"""),"ROMERO RAUL CRISTIAN ALEJANDRO")</f>
        <v>ROMERO RAUL CRISTIAN ALEJANDRO</v>
      </c>
      <c r="H211" s="6" t="s">
        <v>325</v>
      </c>
    </row>
    <row r="212" spans="1:8">
      <c r="A212" s="1">
        <f ca="1">IFERROR(__xludf.DUMMYFUNCTION("""COMPUTED_VALUE"""),45296.6681782638)</f>
        <v>45296.668178263797</v>
      </c>
      <c r="B212" s="2">
        <v>2604420289</v>
      </c>
      <c r="C212" s="2" t="s">
        <v>326</v>
      </c>
      <c r="D212" s="2" t="s">
        <v>9</v>
      </c>
      <c r="E212" s="3" t="s">
        <v>6</v>
      </c>
      <c r="F212" s="2" t="str">
        <f ca="1">IFERROR(__xludf.DUMMYFUNCTION("""COMPUTED_VALUE"""),"CACERES FACUNDO DANIEL")</f>
        <v>CACERES FACUNDO DANIEL</v>
      </c>
      <c r="G212" s="2" t="str">
        <f ca="1">IFERROR(__xludf.DUMMYFUNCTION("""COMPUTED_VALUE"""),"ZAMPA JUAN SANTIAGO")</f>
        <v>ZAMPA JUAN SANTIAGO</v>
      </c>
      <c r="H212" s="4" t="s">
        <v>7</v>
      </c>
    </row>
    <row r="213" spans="1:8">
      <c r="A213" s="9" t="str">
        <f ca="1">IFERROR(__xludf.DUMMYFUNCTION("""COMPUTED_VALUE"""),"")</f>
        <v/>
      </c>
      <c r="B213" s="6">
        <v>2374840325</v>
      </c>
      <c r="C213" s="6" t="s">
        <v>327</v>
      </c>
      <c r="D213" s="6" t="s">
        <v>221</v>
      </c>
      <c r="E213" s="7" t="s">
        <v>91</v>
      </c>
      <c r="F213" s="10" t="str">
        <f ca="1">IFERROR(__xludf.DUMMYFUNCTION("""COMPUTED_VALUE"""),"")</f>
        <v/>
      </c>
      <c r="G213" s="10" t="str">
        <f ca="1">IFERROR(__xludf.DUMMYFUNCTION("""COMPUTED_VALUE"""),"")</f>
        <v/>
      </c>
      <c r="H213" s="6" t="s">
        <v>328</v>
      </c>
    </row>
    <row r="214" spans="1:8">
      <c r="A214" s="1">
        <f ca="1">IFERROR(__xludf.DUMMYFUNCTION("""COMPUTED_VALUE"""),45296.6848525115)</f>
        <v>45296.684852511498</v>
      </c>
      <c r="B214" s="2">
        <v>1142080092</v>
      </c>
      <c r="C214" s="2" t="s">
        <v>329</v>
      </c>
      <c r="D214" s="2" t="s">
        <v>50</v>
      </c>
      <c r="E214" s="7" t="s">
        <v>12</v>
      </c>
      <c r="F214" s="2" t="str">
        <f ca="1">IFERROR(__xludf.DUMMYFUNCTION("""COMPUTED_VALUE"""),"BLANCO FRANCISCO JAVIER")</f>
        <v>BLANCO FRANCISCO JAVIER</v>
      </c>
      <c r="G214" s="2" t="str">
        <f ca="1">IFERROR(__xludf.DUMMYFUNCTION("""COMPUTED_VALUE"""),"BAEZ GUILLERMO")</f>
        <v>BAEZ GUILLERMO</v>
      </c>
      <c r="H214" s="2" t="s">
        <v>330</v>
      </c>
    </row>
    <row r="215" spans="1:8">
      <c r="A215" s="5">
        <f ca="1">IFERROR(__xludf.DUMMYFUNCTION("""COMPUTED_VALUE"""),45296.7212349652)</f>
        <v>45296.721234965204</v>
      </c>
      <c r="B215" s="6">
        <v>2374813016</v>
      </c>
      <c r="C215" s="6" t="s">
        <v>331</v>
      </c>
      <c r="D215" s="6" t="s">
        <v>315</v>
      </c>
      <c r="E215" s="7" t="s">
        <v>60</v>
      </c>
      <c r="F215" s="6" t="str">
        <f ca="1">IFERROR(__xludf.DUMMYFUNCTION("""COMPUTED_VALUE"""),"ZARACHO JOHANA ANDREA")</f>
        <v>ZARACHO JOHANA ANDREA</v>
      </c>
      <c r="G215" s="6" t="str">
        <f ca="1">IFERROR(__xludf.DUMMYFUNCTION("""COMPUTED_VALUE"""),"BAEZ GUILLERMO")</f>
        <v>BAEZ GUILLERMO</v>
      </c>
      <c r="H215" s="6" t="s">
        <v>332</v>
      </c>
    </row>
    <row r="216" spans="1:8">
      <c r="A216" s="1">
        <f ca="1">IFERROR(__xludf.DUMMYFUNCTION("""COMPUTED_VALUE"""),45296.7221961226)</f>
        <v>45296.722196122602</v>
      </c>
      <c r="B216" s="2">
        <v>1144580757</v>
      </c>
      <c r="C216" s="2" t="s">
        <v>333</v>
      </c>
      <c r="D216" s="2" t="s">
        <v>15</v>
      </c>
      <c r="E216" s="7" t="s">
        <v>12</v>
      </c>
      <c r="F216" s="2" t="str">
        <f ca="1">IFERROR(__xludf.DUMMYFUNCTION("""COMPUTED_VALUE"""),"GAUNA SILVIA VIVIANA")</f>
        <v>GAUNA SILVIA VIVIANA</v>
      </c>
      <c r="G216" s="2" t="str">
        <f ca="1">IFERROR(__xludf.DUMMYFUNCTION("""COMPUTED_VALUE"""),"PEREZ RODRIGUEZ ANDREA PAOLA")</f>
        <v>PEREZ RODRIGUEZ ANDREA PAOLA</v>
      </c>
      <c r="H216" s="2" t="s">
        <v>334</v>
      </c>
    </row>
    <row r="217" spans="1:8">
      <c r="A217" s="5">
        <f ca="1">IFERROR(__xludf.DUMMYFUNCTION("""COMPUTED_VALUE"""),45296.7272395717)</f>
        <v>45296.727239571701</v>
      </c>
      <c r="B217" s="6">
        <v>2644286055</v>
      </c>
      <c r="C217" s="6" t="s">
        <v>335</v>
      </c>
      <c r="D217" s="6" t="s">
        <v>19</v>
      </c>
      <c r="E217" s="3" t="s">
        <v>6</v>
      </c>
      <c r="F217" s="6" t="str">
        <f ca="1">IFERROR(__xludf.DUMMYFUNCTION("""COMPUTED_VALUE"""),"GAMARRA ALEJANDRA ANTONELA")</f>
        <v>GAMARRA ALEJANDRA ANTONELA</v>
      </c>
      <c r="G217" s="6" t="str">
        <f ca="1">IFERROR(__xludf.DUMMYFUNCTION("""COMPUTED_VALUE"""),"BAEZ GUILLERMO")</f>
        <v>BAEZ GUILLERMO</v>
      </c>
      <c r="H217" s="4" t="s">
        <v>7</v>
      </c>
    </row>
    <row r="218" spans="1:8">
      <c r="A218" s="1">
        <f ca="1">IFERROR(__xludf.DUMMYFUNCTION("""COMPUTED_VALUE"""),45296.7281142708)</f>
        <v>45296.728114270802</v>
      </c>
      <c r="B218" s="2">
        <v>2374813009</v>
      </c>
      <c r="C218" s="2" t="s">
        <v>336</v>
      </c>
      <c r="D218" s="2" t="s">
        <v>93</v>
      </c>
      <c r="E218" s="7" t="s">
        <v>12</v>
      </c>
      <c r="F218" s="2" t="str">
        <f ca="1">IFERROR(__xludf.DUMMYFUNCTION("""COMPUTED_VALUE"""),"PINO NOELIA PAOLA")</f>
        <v>PINO NOELIA PAOLA</v>
      </c>
      <c r="G218" s="2" t="str">
        <f ca="1">IFERROR(__xludf.DUMMYFUNCTION("""COMPUTED_VALUE"""),"BAEZ GUILLERMO")</f>
        <v>BAEZ GUILLERMO</v>
      </c>
      <c r="H218" s="2" t="s">
        <v>104</v>
      </c>
    </row>
    <row r="219" spans="1:8">
      <c r="A219" s="5">
        <f ca="1">IFERROR(__xludf.DUMMYFUNCTION("""COMPUTED_VALUE"""),45296.7300067592)</f>
        <v>45296.7300067592</v>
      </c>
      <c r="B219" s="6">
        <v>1128208130</v>
      </c>
      <c r="C219" s="6" t="s">
        <v>337</v>
      </c>
      <c r="D219" s="6" t="s">
        <v>19</v>
      </c>
      <c r="E219" s="3" t="s">
        <v>6</v>
      </c>
      <c r="F219" s="6" t="str">
        <f ca="1">IFERROR(__xludf.DUMMYFUNCTION("""COMPUTED_VALUE"""),"PINO NOELIA PAOLA")</f>
        <v>PINO NOELIA PAOLA</v>
      </c>
      <c r="G219" s="6" t="str">
        <f ca="1">IFERROR(__xludf.DUMMYFUNCTION("""COMPUTED_VALUE"""),"BAEZ GUILLERMO")</f>
        <v>BAEZ GUILLERMO</v>
      </c>
      <c r="H219" s="4" t="s">
        <v>7</v>
      </c>
    </row>
    <row r="220" spans="1:8">
      <c r="A220" s="8" t="str">
        <f ca="1">IFERROR(__xludf.DUMMYFUNCTION("""COMPUTED_VALUE"""),"")</f>
        <v/>
      </c>
      <c r="B220" s="2">
        <v>1142373791</v>
      </c>
      <c r="C220" s="2" t="s">
        <v>338</v>
      </c>
      <c r="D220" s="2" t="s">
        <v>221</v>
      </c>
      <c r="E220" s="7" t="s">
        <v>12</v>
      </c>
      <c r="F220" s="4" t="str">
        <f ca="1">IFERROR(__xludf.DUMMYFUNCTION("""COMPUTED_VALUE"""),"")</f>
        <v/>
      </c>
      <c r="G220" s="4" t="str">
        <f ca="1">IFERROR(__xludf.DUMMYFUNCTION("""COMPUTED_VALUE"""),"")</f>
        <v/>
      </c>
      <c r="H220" s="2" t="s">
        <v>339</v>
      </c>
    </row>
    <row r="221" spans="1:8">
      <c r="A221" s="5">
        <f ca="1">IFERROR(__xludf.DUMMYFUNCTION("""COMPUTED_VALUE"""),45296.7487980092)</f>
        <v>45296.748798009197</v>
      </c>
      <c r="B221" s="6">
        <v>1150650958</v>
      </c>
      <c r="C221" s="6" t="s">
        <v>340</v>
      </c>
      <c r="D221" s="6" t="s">
        <v>226</v>
      </c>
      <c r="E221" s="7" t="s">
        <v>91</v>
      </c>
      <c r="F221" s="6" t="str">
        <f ca="1">IFERROR(__xludf.DUMMYFUNCTION("""COMPUTED_VALUE"""),"ESCOBAR CARLOS ALBERTO")</f>
        <v>ESCOBAR CARLOS ALBERTO</v>
      </c>
      <c r="G221" s="6" t="str">
        <f ca="1">IFERROR(__xludf.DUMMYFUNCTION("""COMPUTED_VALUE"""),"BAEZ GUILLERMO")</f>
        <v>BAEZ GUILLERMO</v>
      </c>
      <c r="H221" s="6" t="s">
        <v>341</v>
      </c>
    </row>
    <row r="222" spans="1:8">
      <c r="A222" s="8" t="str">
        <f ca="1">IFERROR(__xludf.DUMMYFUNCTION("""COMPUTED_VALUE"""),"")</f>
        <v/>
      </c>
      <c r="B222" s="2">
        <v>1144605956</v>
      </c>
      <c r="C222" s="2" t="s">
        <v>342</v>
      </c>
      <c r="D222" s="2" t="s">
        <v>221</v>
      </c>
      <c r="E222" s="7" t="s">
        <v>91</v>
      </c>
      <c r="F222" s="4" t="str">
        <f ca="1">IFERROR(__xludf.DUMMYFUNCTION("""COMPUTED_VALUE"""),"")</f>
        <v/>
      </c>
      <c r="G222" s="4" t="str">
        <f ca="1">IFERROR(__xludf.DUMMYFUNCTION("""COMPUTED_VALUE"""),"")</f>
        <v/>
      </c>
      <c r="H222" s="2" t="s">
        <v>343</v>
      </c>
    </row>
    <row r="223" spans="1:8">
      <c r="A223" s="5">
        <f ca="1">IFERROR(__xludf.DUMMYFUNCTION("""COMPUTED_VALUE"""),45296.7849221643)</f>
        <v>45296.784922164297</v>
      </c>
      <c r="B223" s="6">
        <v>1142820272</v>
      </c>
      <c r="C223" s="6" t="s">
        <v>344</v>
      </c>
      <c r="D223" s="6" t="s">
        <v>226</v>
      </c>
      <c r="E223" s="3" t="s">
        <v>6</v>
      </c>
      <c r="F223" s="6" t="str">
        <f ca="1">IFERROR(__xludf.DUMMYFUNCTION("""COMPUTED_VALUE"""),"ZARACHO JOHANA ANDREA")</f>
        <v>ZARACHO JOHANA ANDREA</v>
      </c>
      <c r="G223" s="6" t="str">
        <f ca="1">IFERROR(__xludf.DUMMYFUNCTION("""COMPUTED_VALUE"""),"BAEZ GUILLERMO")</f>
        <v>BAEZ GUILLERMO</v>
      </c>
      <c r="H223" s="4" t="s">
        <v>7</v>
      </c>
    </row>
    <row r="224" spans="1:8">
      <c r="A224" s="1">
        <f ca="1">IFERROR(__xludf.DUMMYFUNCTION("""COMPUTED_VALUE"""),45296.7916626388)</f>
        <v>45296.791662638803</v>
      </c>
      <c r="B224" s="2">
        <v>2374840505</v>
      </c>
      <c r="C224" s="2" t="s">
        <v>345</v>
      </c>
      <c r="D224" s="2" t="s">
        <v>15</v>
      </c>
      <c r="E224" s="7" t="s">
        <v>113</v>
      </c>
      <c r="F224" s="2" t="str">
        <f ca="1">IFERROR(__xludf.DUMMYFUNCTION("""COMPUTED_VALUE"""),"CESPEDES SOFIA GISEL")</f>
        <v>CESPEDES SOFIA GISEL</v>
      </c>
      <c r="G224" s="2" t="str">
        <f ca="1">IFERROR(__xludf.DUMMYFUNCTION("""COMPUTED_VALUE"""),"APOSTOLIDES MARTIN ANTONIO")</f>
        <v>APOSTOLIDES MARTIN ANTONIO</v>
      </c>
      <c r="H224" s="2" t="s">
        <v>346</v>
      </c>
    </row>
    <row r="225" spans="1:8">
      <c r="A225" s="5">
        <f ca="1">IFERROR(__xludf.DUMMYFUNCTION("""COMPUTED_VALUE"""),45293.5652230439)</f>
        <v>45293.565223043901</v>
      </c>
      <c r="B225" s="6">
        <v>3327432125</v>
      </c>
      <c r="C225" s="6" t="s">
        <v>347</v>
      </c>
      <c r="D225" s="6" t="s">
        <v>221</v>
      </c>
      <c r="E225" s="3" t="s">
        <v>6</v>
      </c>
      <c r="F225" s="6" t="str">
        <f ca="1">IFERROR(__xludf.DUMMYFUNCTION("""COMPUTED_VALUE"""),"GONZALEZ DAIANA CAROLINA")</f>
        <v>GONZALEZ DAIANA CAROLINA</v>
      </c>
      <c r="G225" s="6" t="str">
        <f ca="1">IFERROR(__xludf.DUMMYFUNCTION("""COMPUTED_VALUE"""),"ZAMPA JUAN SANTIAGO")</f>
        <v>ZAMPA JUAN SANTIAGO</v>
      </c>
      <c r="H225" s="4" t="s">
        <v>7</v>
      </c>
    </row>
    <row r="226" spans="1:8">
      <c r="A226" s="1">
        <f ca="1">IFERROR(__xludf.DUMMYFUNCTION("""COMPUTED_VALUE"""),45296.8051336921)</f>
        <v>45296.805133692098</v>
      </c>
      <c r="B226" s="2">
        <v>2204863274</v>
      </c>
      <c r="C226" s="2" t="s">
        <v>348</v>
      </c>
      <c r="D226" s="2" t="s">
        <v>15</v>
      </c>
      <c r="E226" s="3" t="s">
        <v>6</v>
      </c>
      <c r="F226" s="4" t="str">
        <f ca="1">IFERROR(__xludf.DUMMYFUNCTION("""COMPUTED_VALUE"""),"")</f>
        <v/>
      </c>
      <c r="G226" s="4" t="str">
        <f ca="1">IFERROR(__xludf.DUMMYFUNCTION("""COMPUTED_VALUE"""),"")</f>
        <v/>
      </c>
      <c r="H226" s="4" t="s">
        <v>7</v>
      </c>
    </row>
    <row r="227" spans="1:8">
      <c r="A227" s="9" t="str">
        <f ca="1">IFERROR(__xludf.DUMMYFUNCTION("""COMPUTED_VALUE"""),"")</f>
        <v/>
      </c>
      <c r="B227" s="6">
        <v>2304428196</v>
      </c>
      <c r="C227" s="6" t="s">
        <v>349</v>
      </c>
      <c r="D227" s="6" t="s">
        <v>109</v>
      </c>
      <c r="E227" s="3" t="s">
        <v>6</v>
      </c>
      <c r="F227" s="10" t="str">
        <f ca="1">IFERROR(__xludf.DUMMYFUNCTION("""COMPUTED_VALUE"""),"")</f>
        <v/>
      </c>
      <c r="G227" s="10" t="str">
        <f ca="1">IFERROR(__xludf.DUMMYFUNCTION("""COMPUTED_VALUE"""),"")</f>
        <v/>
      </c>
      <c r="H227" s="4" t="s">
        <v>7</v>
      </c>
    </row>
    <row r="228" spans="1:8">
      <c r="A228" s="1">
        <f ca="1">IFERROR(__xludf.DUMMYFUNCTION("""COMPUTED_VALUE"""),45296.8182106365)</f>
        <v>45296.818210636498</v>
      </c>
      <c r="B228" s="2">
        <v>1144859060</v>
      </c>
      <c r="C228" s="2" t="s">
        <v>350</v>
      </c>
      <c r="D228" s="2" t="s">
        <v>226</v>
      </c>
      <c r="E228" s="3" t="s">
        <v>6</v>
      </c>
      <c r="F228" s="2" t="str">
        <f ca="1">IFERROR(__xludf.DUMMYFUNCTION("""COMPUTED_VALUE"""),"LLANES ELIAS ALEJANDRO")</f>
        <v>LLANES ELIAS ALEJANDRO</v>
      </c>
      <c r="G228" s="2" t="str">
        <f ca="1">IFERROR(__xludf.DUMMYFUNCTION("""COMPUTED_VALUE"""),"FERNANDEZ ROCIO ELIZABETH")</f>
        <v>FERNANDEZ ROCIO ELIZABETH</v>
      </c>
      <c r="H228" s="4" t="s">
        <v>7</v>
      </c>
    </row>
    <row r="229" spans="1:8">
      <c r="A229" s="5">
        <f ca="1">IFERROR(__xludf.DUMMYFUNCTION("""COMPUTED_VALUE"""),45294.4784760532)</f>
        <v>45294.478476053198</v>
      </c>
      <c r="B229" s="6">
        <v>3484288408</v>
      </c>
      <c r="C229" s="6" t="s">
        <v>351</v>
      </c>
      <c r="D229" s="6" t="s">
        <v>109</v>
      </c>
      <c r="E229" s="7" t="s">
        <v>12</v>
      </c>
      <c r="F229" s="6" t="str">
        <f ca="1">IFERROR(__xludf.DUMMYFUNCTION("""COMPUTED_VALUE"""),"ABRAHAN ANDREA IANINA")</f>
        <v>ABRAHAN ANDREA IANINA</v>
      </c>
      <c r="G229" s="6" t="str">
        <f ca="1">IFERROR(__xludf.DUMMYFUNCTION("""COMPUTED_VALUE"""),"FOSCHIATTI MARIA DE LOS ANGELES")</f>
        <v>FOSCHIATTI MARIA DE LOS ANGELES</v>
      </c>
      <c r="H229" s="6" t="s">
        <v>352</v>
      </c>
    </row>
    <row r="230" spans="1:8">
      <c r="A230" s="1">
        <f ca="1">IFERROR(__xludf.DUMMYFUNCTION("""COMPUTED_VALUE"""),45296.8358784259)</f>
        <v>45296.835878425904</v>
      </c>
      <c r="B230" s="2">
        <v>2202434179</v>
      </c>
      <c r="C230" s="2" t="s">
        <v>353</v>
      </c>
      <c r="D230" s="2" t="s">
        <v>15</v>
      </c>
      <c r="E230" s="3" t="s">
        <v>6</v>
      </c>
      <c r="F230" s="2" t="str">
        <f ca="1">IFERROR(__xludf.DUMMYFUNCTION("""COMPUTED_VALUE"""),"BENTZ ESTEBAN FEDERICO")</f>
        <v>BENTZ ESTEBAN FEDERICO</v>
      </c>
      <c r="G230" s="2" t="str">
        <f ca="1">IFERROR(__xludf.DUMMYFUNCTION("""COMPUTED_VALUE"""),"AGUIRRE MAURO GABRIEL")</f>
        <v>AGUIRRE MAURO GABRIEL</v>
      </c>
      <c r="H230" s="4" t="s">
        <v>7</v>
      </c>
    </row>
    <row r="231" spans="1:8">
      <c r="A231" s="5">
        <f ca="1">IFERROR(__xludf.DUMMYFUNCTION("""COMPUTED_VALUE"""),45296.899762037)</f>
        <v>45296.899762036999</v>
      </c>
      <c r="B231" s="6">
        <v>2374602100</v>
      </c>
      <c r="C231" s="6" t="s">
        <v>354</v>
      </c>
      <c r="D231" s="6" t="s">
        <v>355</v>
      </c>
      <c r="E231" s="3"/>
      <c r="F231" s="6" t="str">
        <f ca="1">IFERROR(__xludf.DUMMYFUNCTION("""COMPUTED_VALUE"""),"GONZALEZ LILIANA ELIZABETH")</f>
        <v>GONZALEZ LILIANA ELIZABETH</v>
      </c>
      <c r="G231" s="6" t="str">
        <f ca="1">IFERROR(__xludf.DUMMYFUNCTION("""COMPUTED_VALUE"""),"PYZIOL RYSZARD GERARDO")</f>
        <v>PYZIOL RYSZARD GERARDO</v>
      </c>
      <c r="H231" s="10"/>
    </row>
    <row r="232" spans="1:8">
      <c r="A232" s="1">
        <f ca="1">IFERROR(__xludf.DUMMYFUNCTION("""COMPUTED_VALUE"""),45297.4481710416)</f>
        <v>45297.4481710416</v>
      </c>
      <c r="B232" s="2">
        <v>1142363769</v>
      </c>
      <c r="C232" s="2" t="s">
        <v>356</v>
      </c>
      <c r="D232" s="2" t="s">
        <v>315</v>
      </c>
      <c r="E232" s="3" t="s">
        <v>6</v>
      </c>
      <c r="F232" s="2" t="str">
        <f ca="1">IFERROR(__xludf.DUMMYFUNCTION("""COMPUTED_VALUE"""),"FERESIN MARCO ALEJANDRO")</f>
        <v>FERESIN MARCO ALEJANDRO</v>
      </c>
      <c r="G232" s="2" t="str">
        <f ca="1">IFERROR(__xludf.DUMMYFUNCTION("""COMPUTED_VALUE"""),"MOREYRA LABORIE RODRIGO AGUSTIN")</f>
        <v>MOREYRA LABORIE RODRIGO AGUSTIN</v>
      </c>
      <c r="H232" s="4" t="s">
        <v>7</v>
      </c>
    </row>
    <row r="233" spans="1:8">
      <c r="A233" s="5">
        <f ca="1">IFERROR(__xludf.DUMMYFUNCTION("""COMPUTED_VALUE"""),45297.4499183217)</f>
        <v>45297.449918321698</v>
      </c>
      <c r="B233" s="6">
        <v>2644256478</v>
      </c>
      <c r="C233" s="6" t="s">
        <v>357</v>
      </c>
      <c r="D233" s="6" t="s">
        <v>19</v>
      </c>
      <c r="E233" s="3" t="s">
        <v>6</v>
      </c>
      <c r="F233" s="6" t="str">
        <f ca="1">IFERROR(__xludf.DUMMYFUNCTION("""COMPUTED_VALUE"""),"BRUNET YOHANA BEATRIZ")</f>
        <v>BRUNET YOHANA BEATRIZ</v>
      </c>
      <c r="G233" s="6" t="str">
        <f ca="1">IFERROR(__xludf.DUMMYFUNCTION("""COMPUTED_VALUE"""),"FERNANDEZ ROCIO ELIZABETH")</f>
        <v>FERNANDEZ ROCIO ELIZABETH</v>
      </c>
      <c r="H233" s="4" t="s">
        <v>7</v>
      </c>
    </row>
    <row r="234" spans="1:8">
      <c r="A234" s="1">
        <f ca="1">IFERROR(__xludf.DUMMYFUNCTION("""COMPUTED_VALUE"""),45297.5246536458)</f>
        <v>45297.5246536458</v>
      </c>
      <c r="B234" s="2">
        <v>1150675378</v>
      </c>
      <c r="C234" s="2" t="s">
        <v>358</v>
      </c>
      <c r="D234" s="2" t="s">
        <v>15</v>
      </c>
      <c r="E234" s="7" t="s">
        <v>12</v>
      </c>
      <c r="F234" s="2" t="str">
        <f ca="1">IFERROR(__xludf.DUMMYFUNCTION("""COMPUTED_VALUE"""),"BUSTOS MARIA SOLEDAD")</f>
        <v>BUSTOS MARIA SOLEDAD</v>
      </c>
      <c r="G234" s="2" t="str">
        <f ca="1">IFERROR(__xludf.DUMMYFUNCTION("""COMPUTED_VALUE"""),"POLZONI MARIA NATALIA")</f>
        <v>POLZONI MARIA NATALIA</v>
      </c>
      <c r="H234" s="2" t="s">
        <v>359</v>
      </c>
    </row>
    <row r="235" spans="1:8">
      <c r="A235" s="9" t="str">
        <f ca="1">IFERROR(__xludf.DUMMYFUNCTION("""COMPUTED_VALUE"""),"")</f>
        <v/>
      </c>
      <c r="B235" s="6">
        <v>2234937634</v>
      </c>
      <c r="C235" s="6" t="s">
        <v>360</v>
      </c>
      <c r="D235" s="6" t="s">
        <v>109</v>
      </c>
      <c r="E235" s="3" t="s">
        <v>6</v>
      </c>
      <c r="F235" s="10" t="str">
        <f ca="1">IFERROR(__xludf.DUMMYFUNCTION("""COMPUTED_VALUE"""),"")</f>
        <v/>
      </c>
      <c r="G235" s="10" t="str">
        <f ca="1">IFERROR(__xludf.DUMMYFUNCTION("""COMPUTED_VALUE"""),"")</f>
        <v/>
      </c>
      <c r="H235" s="4" t="s">
        <v>7</v>
      </c>
    </row>
    <row r="236" spans="1:8">
      <c r="A236" s="1">
        <f ca="1">IFERROR(__xludf.DUMMYFUNCTION("""COMPUTED_VALUE"""),45297.6697617245)</f>
        <v>45297.669761724501</v>
      </c>
      <c r="B236" s="2">
        <v>1142654995</v>
      </c>
      <c r="C236" s="2" t="s">
        <v>361</v>
      </c>
      <c r="D236" s="2" t="s">
        <v>226</v>
      </c>
      <c r="E236" s="3" t="s">
        <v>6</v>
      </c>
      <c r="F236" s="2" t="str">
        <f ca="1">IFERROR(__xludf.DUMMYFUNCTION("""COMPUTED_VALUE"""),"LOPEZ EMANUEL MAURICIO SEBASTIAN")</f>
        <v>LOPEZ EMANUEL MAURICIO SEBASTIAN</v>
      </c>
      <c r="G236" s="2" t="str">
        <f ca="1">IFERROR(__xludf.DUMMYFUNCTION("""COMPUTED_VALUE"""),"MOREYRA LABORIE RODRIGO AGUSTIN")</f>
        <v>MOREYRA LABORIE RODRIGO AGUSTIN</v>
      </c>
      <c r="H236" s="4" t="s">
        <v>7</v>
      </c>
    </row>
    <row r="237" spans="1:8">
      <c r="A237" s="5">
        <f ca="1">IFERROR(__xludf.DUMMYFUNCTION("""COMPUTED_VALUE"""),45297.6703309259)</f>
        <v>45297.670330925903</v>
      </c>
      <c r="B237" s="6">
        <v>1142201162</v>
      </c>
      <c r="C237" s="6" t="s">
        <v>362</v>
      </c>
      <c r="D237" s="6" t="s">
        <v>15</v>
      </c>
      <c r="E237" s="3" t="s">
        <v>6</v>
      </c>
      <c r="F237" s="6" t="str">
        <f ca="1">IFERROR(__xludf.DUMMYFUNCTION("""COMPUTED_VALUE"""),"LOPEZ EMANUEL MAURICIO SEBASTIAN")</f>
        <v>LOPEZ EMANUEL MAURICIO SEBASTIAN</v>
      </c>
      <c r="G237" s="6" t="str">
        <f ca="1">IFERROR(__xludf.DUMMYFUNCTION("""COMPUTED_VALUE"""),"MOREYRA LABORIE RODRIGO AGUSTIN")</f>
        <v>MOREYRA LABORIE RODRIGO AGUSTIN</v>
      </c>
      <c r="H237" s="4" t="s">
        <v>7</v>
      </c>
    </row>
    <row r="238" spans="1:8">
      <c r="A238" s="1">
        <f ca="1">IFERROR(__xludf.DUMMYFUNCTION("""COMPUTED_VALUE"""),45297.6826694791)</f>
        <v>45297.682669479102</v>
      </c>
      <c r="B238" s="2">
        <v>2225426559</v>
      </c>
      <c r="C238" s="2" t="s">
        <v>363</v>
      </c>
      <c r="D238" s="2" t="s">
        <v>142</v>
      </c>
      <c r="E238" s="3" t="s">
        <v>6</v>
      </c>
      <c r="F238" s="2" t="str">
        <f ca="1">IFERROR(__xludf.DUMMYFUNCTION("""COMPUTED_VALUE"""),"ALEGRE DEBORA ALEJANDRA")</f>
        <v>ALEGRE DEBORA ALEJANDRA</v>
      </c>
      <c r="G238" s="2" t="str">
        <f ca="1">IFERROR(__xludf.DUMMYFUNCTION("""COMPUTED_VALUE"""),"AGUIRRE MAURO GABRIEL")</f>
        <v>AGUIRRE MAURO GABRIEL</v>
      </c>
      <c r="H238" s="4" t="s">
        <v>7</v>
      </c>
    </row>
    <row r="239" spans="1:8">
      <c r="A239" s="5">
        <f ca="1">IFERROR(__xludf.DUMMYFUNCTION("""COMPUTED_VALUE"""),45297.7279146527)</f>
        <v>45297.7279146527</v>
      </c>
      <c r="B239" s="6">
        <v>1160613109</v>
      </c>
      <c r="C239" s="6" t="s">
        <v>364</v>
      </c>
      <c r="D239" s="6" t="s">
        <v>117</v>
      </c>
      <c r="E239" s="3" t="s">
        <v>6</v>
      </c>
      <c r="F239" s="6" t="str">
        <f ca="1">IFERROR(__xludf.DUMMYFUNCTION("""COMPUTED_VALUE"""),"RODRIGUEZ PARELLADA MELANI AYLEN")</f>
        <v>RODRIGUEZ PARELLADA MELANI AYLEN</v>
      </c>
      <c r="G239" s="6" t="str">
        <f ca="1">IFERROR(__xludf.DUMMYFUNCTION("""COMPUTED_VALUE"""),"APOSTOLIDES MARTIN ANTONIO")</f>
        <v>APOSTOLIDES MARTIN ANTONIO</v>
      </c>
      <c r="H239" s="4" t="s">
        <v>7</v>
      </c>
    </row>
    <row r="240" spans="1:8">
      <c r="A240" s="1">
        <f ca="1">IFERROR(__xludf.DUMMYFUNCTION("""COMPUTED_VALUE"""),45295.5356936805)</f>
        <v>45295.535693680496</v>
      </c>
      <c r="B240" s="2">
        <v>2225426456</v>
      </c>
      <c r="C240" s="2" t="s">
        <v>365</v>
      </c>
      <c r="D240" s="2" t="s">
        <v>109</v>
      </c>
      <c r="E240" s="3" t="s">
        <v>6</v>
      </c>
      <c r="F240" s="2" t="str">
        <f ca="1">IFERROR(__xludf.DUMMYFUNCTION("""COMPUTED_VALUE"""),"PALACIOS LEONARDO SAMUEL")</f>
        <v>PALACIOS LEONARDO SAMUEL</v>
      </c>
      <c r="G240" s="2" t="str">
        <f ca="1">IFERROR(__xludf.DUMMYFUNCTION("""COMPUTED_VALUE"""),"FALCON ALEJANDRO JAVIER")</f>
        <v>FALCON ALEJANDRO JAVIER</v>
      </c>
      <c r="H240" s="4" t="s">
        <v>7</v>
      </c>
    </row>
    <row r="241" spans="1:8">
      <c r="A241" s="5">
        <f ca="1">IFERROR(__xludf.DUMMYFUNCTION("""COMPUTED_VALUE"""),45297.7424437037)</f>
        <v>45297.742443703697</v>
      </c>
      <c r="B241" s="6">
        <v>2224420307</v>
      </c>
      <c r="C241" s="6" t="s">
        <v>366</v>
      </c>
      <c r="D241" s="6" t="s">
        <v>9</v>
      </c>
      <c r="E241" s="3" t="s">
        <v>6</v>
      </c>
      <c r="F241" s="6" t="str">
        <f ca="1">IFERROR(__xludf.DUMMYFUNCTION("""COMPUTED_VALUE"""),"BAEZ NATALIA CAROLINA")</f>
        <v>BAEZ NATALIA CAROLINA</v>
      </c>
      <c r="G241" s="6" t="str">
        <f ca="1">IFERROR(__xludf.DUMMYFUNCTION("""COMPUTED_VALUE"""),"APOSTOLIDES MARTIN ANTONIO")</f>
        <v>APOSTOLIDES MARTIN ANTONIO</v>
      </c>
      <c r="H241" s="4" t="s">
        <v>7</v>
      </c>
    </row>
    <row r="242" spans="1:8">
      <c r="A242" s="1">
        <f ca="1">IFERROR(__xludf.DUMMYFUNCTION("""COMPUTED_VALUE"""),45297.8334667939)</f>
        <v>45297.833466793898</v>
      </c>
      <c r="B242" s="2">
        <v>1146001102</v>
      </c>
      <c r="C242" s="2" t="s">
        <v>367</v>
      </c>
      <c r="D242" s="2" t="s">
        <v>15</v>
      </c>
      <c r="E242" s="3" t="s">
        <v>6</v>
      </c>
      <c r="F242" s="2" t="str">
        <f ca="1">IFERROR(__xludf.DUMMYFUNCTION("""COMPUTED_VALUE"""),"SANCHEZ FLORENCIA ELIZABETH")</f>
        <v>SANCHEZ FLORENCIA ELIZABETH</v>
      </c>
      <c r="G242" s="2" t="str">
        <f ca="1">IFERROR(__xludf.DUMMYFUNCTION("""COMPUTED_VALUE"""),"APOSTOLIDES MARTIN ANTONIO")</f>
        <v>APOSTOLIDES MARTIN ANTONIO</v>
      </c>
      <c r="H242" s="4" t="s">
        <v>7</v>
      </c>
    </row>
    <row r="243" spans="1:8">
      <c r="A243" s="5">
        <f ca="1">IFERROR(__xludf.DUMMYFUNCTION("""COMPUTED_VALUE"""),45296.6378912847)</f>
        <v>45296.637891284699</v>
      </c>
      <c r="B243" s="6">
        <v>1149580165</v>
      </c>
      <c r="C243" s="6" t="s">
        <v>368</v>
      </c>
      <c r="D243" s="6" t="s">
        <v>369</v>
      </c>
      <c r="E243" s="3" t="s">
        <v>6</v>
      </c>
      <c r="F243" s="6" t="str">
        <f ca="1">IFERROR(__xludf.DUMMYFUNCTION("""COMPUTED_VALUE"""),"PONCE LUCAS DAMIAN")</f>
        <v>PONCE LUCAS DAMIAN</v>
      </c>
      <c r="G243" s="6" t="str">
        <f ca="1">IFERROR(__xludf.DUMMYFUNCTION("""COMPUTED_VALUE"""),"MOREYRA LABORIE RODRIGO AGUSTIN")</f>
        <v>MOREYRA LABORIE RODRIGO AGUSTIN</v>
      </c>
      <c r="H243" s="4" t="s">
        <v>7</v>
      </c>
    </row>
    <row r="244" spans="1:8">
      <c r="A244" s="1">
        <f ca="1">IFERROR(__xludf.DUMMYFUNCTION("""COMPUTED_VALUE"""),45297.9454926504)</f>
        <v>45297.945492650397</v>
      </c>
      <c r="B244" s="2">
        <v>2204121179</v>
      </c>
      <c r="C244" s="2" t="s">
        <v>370</v>
      </c>
      <c r="D244" s="2" t="s">
        <v>23</v>
      </c>
      <c r="E244" s="7" t="s">
        <v>12</v>
      </c>
      <c r="F244" s="2" t="str">
        <f ca="1">IFERROR(__xludf.DUMMYFUNCTION("""COMPUTED_VALUE"""),"LACHCOFF ANA LIANA ELISA")</f>
        <v>LACHCOFF ANA LIANA ELISA</v>
      </c>
      <c r="G244" s="2" t="str">
        <f ca="1">IFERROR(__xludf.DUMMYFUNCTION("""COMPUTED_VALUE"""),"BAEZ GUILLERMO")</f>
        <v>BAEZ GUILLERMO</v>
      </c>
      <c r="H244" s="2" t="s">
        <v>371</v>
      </c>
    </row>
    <row r="245" spans="1:8">
      <c r="A245" s="5">
        <f ca="1">IFERROR(__xludf.DUMMYFUNCTION("""COMPUTED_VALUE"""),45297.9979553703)</f>
        <v>45297.997955370301</v>
      </c>
      <c r="B245" s="6">
        <v>1144862839</v>
      </c>
      <c r="C245" s="6" t="s">
        <v>372</v>
      </c>
      <c r="D245" s="6" t="s">
        <v>15</v>
      </c>
      <c r="E245" s="3" t="s">
        <v>6</v>
      </c>
      <c r="F245" s="6" t="str">
        <f ca="1">IFERROR(__xludf.DUMMYFUNCTION("""COMPUTED_VALUE"""),"SALINAS AGUSTINA MELANIE")</f>
        <v>SALINAS AGUSTINA MELANIE</v>
      </c>
      <c r="G245" s="6" t="str">
        <f ca="1">IFERROR(__xludf.DUMMYFUNCTION("""COMPUTED_VALUE"""),"JANIEWICZ CINTHIA VIVIANA")</f>
        <v>JANIEWICZ CINTHIA VIVIANA</v>
      </c>
      <c r="H245" s="4" t="s">
        <v>7</v>
      </c>
    </row>
    <row r="246" spans="1:8">
      <c r="A246" s="1">
        <f ca="1">IFERROR(__xludf.DUMMYFUNCTION("""COMPUTED_VALUE"""),45298.0301504398)</f>
        <v>45298.030150439801</v>
      </c>
      <c r="B246" s="2">
        <v>2613484576</v>
      </c>
      <c r="C246" s="2" t="s">
        <v>373</v>
      </c>
      <c r="D246" s="2" t="s">
        <v>44</v>
      </c>
      <c r="E246" s="7" t="s">
        <v>60</v>
      </c>
      <c r="F246" s="2" t="str">
        <f ca="1">IFERROR(__xludf.DUMMYFUNCTION("""COMPUTED_VALUE"""),"FALCON BROCAL RODRIGO MARTIN")</f>
        <v>FALCON BROCAL RODRIGO MARTIN</v>
      </c>
      <c r="G246" s="2" t="str">
        <f ca="1">IFERROR(__xludf.DUMMYFUNCTION("""COMPUTED_VALUE"""),"ROJAS LUIS MARTIN")</f>
        <v>ROJAS LUIS MARTIN</v>
      </c>
      <c r="H246" s="2" t="s">
        <v>374</v>
      </c>
    </row>
    <row r="247" spans="1:8">
      <c r="A247" s="5">
        <f ca="1">IFERROR(__xludf.DUMMYFUNCTION("""COMPUTED_VALUE"""),45298.4601601851)</f>
        <v>45298.460160185103</v>
      </c>
      <c r="B247" s="6">
        <v>1146695828</v>
      </c>
      <c r="C247" s="6" t="s">
        <v>375</v>
      </c>
      <c r="D247" s="6" t="s">
        <v>15</v>
      </c>
      <c r="E247" s="7" t="s">
        <v>12</v>
      </c>
      <c r="F247" s="10" t="str">
        <f ca="1">IFERROR(__xludf.DUMMYFUNCTION("""COMPUTED_VALUE"""),"")</f>
        <v/>
      </c>
      <c r="G247" s="10" t="str">
        <f ca="1">IFERROR(__xludf.DUMMYFUNCTION("""COMPUTED_VALUE"""),"")</f>
        <v/>
      </c>
      <c r="H247" s="6" t="s">
        <v>376</v>
      </c>
    </row>
    <row r="248" spans="1:8">
      <c r="A248" s="1">
        <f ca="1">IFERROR(__xludf.DUMMYFUNCTION("""COMPUTED_VALUE"""),45297.5726499884)</f>
        <v>45297.572649988397</v>
      </c>
      <c r="B248" s="2">
        <v>1143541522</v>
      </c>
      <c r="C248" s="2" t="s">
        <v>377</v>
      </c>
      <c r="D248" s="2" t="s">
        <v>93</v>
      </c>
      <c r="E248" s="7" t="s">
        <v>113</v>
      </c>
      <c r="F248" s="2" t="str">
        <f ca="1">IFERROR(__xludf.DUMMYFUNCTION("""COMPUTED_VALUE"""),"GOMEZ ANA SOFIA")</f>
        <v>GOMEZ ANA SOFIA</v>
      </c>
      <c r="G248" s="2" t="str">
        <f ca="1">IFERROR(__xludf.DUMMYFUNCTION("""COMPUTED_VALUE"""),"GOMEZ MARIANA LUCIA")</f>
        <v>GOMEZ MARIANA LUCIA</v>
      </c>
      <c r="H248" s="2" t="s">
        <v>378</v>
      </c>
    </row>
    <row r="249" spans="1:8">
      <c r="A249" s="5">
        <f ca="1">IFERROR(__xludf.DUMMYFUNCTION("""COMPUTED_VALUE"""),45298.4891366088)</f>
        <v>45298.489136608798</v>
      </c>
      <c r="B249" s="6">
        <v>2374251409</v>
      </c>
      <c r="C249" s="6" t="s">
        <v>379</v>
      </c>
      <c r="D249" s="6" t="s">
        <v>27</v>
      </c>
      <c r="E249" s="3" t="s">
        <v>6</v>
      </c>
      <c r="F249" s="6" t="str">
        <f ca="1">IFERROR(__xludf.DUMMYFUNCTION("""COMPUTED_VALUE"""),"LLANES ELIAS ALEJANDRO")</f>
        <v>LLANES ELIAS ALEJANDRO</v>
      </c>
      <c r="G249" s="6" t="str">
        <f ca="1">IFERROR(__xludf.DUMMYFUNCTION("""COMPUTED_VALUE"""),"FERNANDEZ ROCIO ELIZABETH")</f>
        <v>FERNANDEZ ROCIO ELIZABETH</v>
      </c>
      <c r="H249" s="4" t="s">
        <v>7</v>
      </c>
    </row>
    <row r="250" spans="1:8">
      <c r="A250" s="1">
        <f ca="1">IFERROR(__xludf.DUMMYFUNCTION("""COMPUTED_VALUE"""),45298.493938287)</f>
        <v>45298.493938287</v>
      </c>
      <c r="B250" s="2">
        <v>1146690277</v>
      </c>
      <c r="C250" s="2" t="s">
        <v>380</v>
      </c>
      <c r="D250" s="2" t="s">
        <v>15</v>
      </c>
      <c r="E250" s="3" t="s">
        <v>6</v>
      </c>
      <c r="F250" s="2" t="str">
        <f ca="1">IFERROR(__xludf.DUMMYFUNCTION("""COMPUTED_VALUE"""),"ROMERO EMANUEL ALEJANDRO")</f>
        <v>ROMERO EMANUEL ALEJANDRO</v>
      </c>
      <c r="G250" s="2" t="str">
        <f ca="1">IFERROR(__xludf.DUMMYFUNCTION("""COMPUTED_VALUE"""),"CANTERO ELIANA LUCILA ESTEFANIA")</f>
        <v>CANTERO ELIANA LUCILA ESTEFANIA</v>
      </c>
      <c r="H250" s="4" t="s">
        <v>7</v>
      </c>
    </row>
    <row r="251" spans="1:8">
      <c r="A251" s="5">
        <f ca="1">IFERROR(__xludf.DUMMYFUNCTION("""COMPUTED_VALUE"""),45298.5457017129)</f>
        <v>45298.545701712901</v>
      </c>
      <c r="B251" s="6">
        <v>1144868212</v>
      </c>
      <c r="C251" s="6" t="s">
        <v>381</v>
      </c>
      <c r="D251" s="6" t="s">
        <v>93</v>
      </c>
      <c r="E251" s="3" t="s">
        <v>6</v>
      </c>
      <c r="F251" s="6" t="str">
        <f ca="1">IFERROR(__xludf.DUMMYFUNCTION("""COMPUTED_VALUE"""),"MARTINEZ LAUTARO MARTIN")</f>
        <v>MARTINEZ LAUTARO MARTIN</v>
      </c>
      <c r="G251" s="6" t="str">
        <f ca="1">IFERROR(__xludf.DUMMYFUNCTION("""COMPUTED_VALUE"""),"CANTERO ELIANA LUCILA ESTEFANIA")</f>
        <v>CANTERO ELIANA LUCILA ESTEFANIA</v>
      </c>
      <c r="H251" s="4" t="s">
        <v>7</v>
      </c>
    </row>
    <row r="252" spans="1:8">
      <c r="A252" s="1">
        <f ca="1">IFERROR(__xludf.DUMMYFUNCTION("""COMPUTED_VALUE"""),45298.5548018981)</f>
        <v>45298.554801898099</v>
      </c>
      <c r="B252" s="2">
        <v>2644257999</v>
      </c>
      <c r="C252" s="2" t="s">
        <v>382</v>
      </c>
      <c r="D252" s="2" t="s">
        <v>383</v>
      </c>
      <c r="E252" s="3" t="s">
        <v>6</v>
      </c>
      <c r="F252" s="2" t="str">
        <f ca="1">IFERROR(__xludf.DUMMYFUNCTION("""COMPUTED_VALUE"""),"MARTINEZ LAUTARO MARTIN")</f>
        <v>MARTINEZ LAUTARO MARTIN</v>
      </c>
      <c r="G252" s="2" t="str">
        <f ca="1">IFERROR(__xludf.DUMMYFUNCTION("""COMPUTED_VALUE"""),"CANTERO ELIANA LUCILA ESTEFANIA")</f>
        <v>CANTERO ELIANA LUCILA ESTEFANIA</v>
      </c>
      <c r="H252" s="4" t="s">
        <v>7</v>
      </c>
    </row>
    <row r="253" spans="1:8">
      <c r="A253" s="5">
        <f ca="1">IFERROR(__xludf.DUMMYFUNCTION("""COMPUTED_VALUE"""),45298.5978482175)</f>
        <v>45298.597848217498</v>
      </c>
      <c r="B253" s="6">
        <v>1146250220</v>
      </c>
      <c r="C253" s="6" t="s">
        <v>384</v>
      </c>
      <c r="D253" s="6" t="s">
        <v>27</v>
      </c>
      <c r="E253" s="7" t="s">
        <v>12</v>
      </c>
      <c r="F253" s="10" t="str">
        <f ca="1">IFERROR(__xludf.DUMMYFUNCTION("""COMPUTED_VALUE"""),"")</f>
        <v/>
      </c>
      <c r="G253" s="10" t="str">
        <f ca="1">IFERROR(__xludf.DUMMYFUNCTION("""COMPUTED_VALUE"""),"")</f>
        <v/>
      </c>
      <c r="H253" s="6" t="s">
        <v>385</v>
      </c>
    </row>
    <row r="254" spans="1:8">
      <c r="A254" s="1">
        <f ca="1">IFERROR(__xludf.DUMMYFUNCTION("""COMPUTED_VALUE"""),45298.6232038425)</f>
        <v>45298.623203842501</v>
      </c>
      <c r="B254" s="2">
        <v>3327564583</v>
      </c>
      <c r="C254" s="2" t="s">
        <v>386</v>
      </c>
      <c r="D254" s="2" t="s">
        <v>212</v>
      </c>
      <c r="E254" s="3" t="s">
        <v>6</v>
      </c>
      <c r="F254" s="2" t="str">
        <f ca="1">IFERROR(__xludf.DUMMYFUNCTION("""COMPUTED_VALUE"""),"MARTINEZ LAUTARO MARTIN")</f>
        <v>MARTINEZ LAUTARO MARTIN</v>
      </c>
      <c r="G254" s="2" t="str">
        <f ca="1">IFERROR(__xludf.DUMMYFUNCTION("""COMPUTED_VALUE"""),"CANTERO ELIANA LUCILA ESTEFANIA")</f>
        <v>CANTERO ELIANA LUCILA ESTEFANIA</v>
      </c>
      <c r="H254" s="4" t="s">
        <v>7</v>
      </c>
    </row>
    <row r="255" spans="1:8">
      <c r="A255" s="5">
        <f ca="1">IFERROR(__xludf.DUMMYFUNCTION("""COMPUTED_VALUE"""),45298.8303045023)</f>
        <v>45298.830304502299</v>
      </c>
      <c r="B255" s="6">
        <v>1160862033</v>
      </c>
      <c r="C255" s="6" t="s">
        <v>387</v>
      </c>
      <c r="D255" s="6" t="s">
        <v>117</v>
      </c>
      <c r="E255" s="3" t="s">
        <v>6</v>
      </c>
      <c r="F255" s="6" t="str">
        <f ca="1">IFERROR(__xludf.DUMMYFUNCTION("""COMPUTED_VALUE"""),"ROLDAN GUERRA NAIARA DENISE")</f>
        <v>ROLDAN GUERRA NAIARA DENISE</v>
      </c>
      <c r="G255" s="6" t="str">
        <f ca="1">IFERROR(__xludf.DUMMYFUNCTION("""COMPUTED_VALUE"""),"APOSTOLIDES MARTIN ANTONIO")</f>
        <v>APOSTOLIDES MARTIN ANTONIO</v>
      </c>
      <c r="H255" s="4" t="s">
        <v>7</v>
      </c>
    </row>
    <row r="256" spans="1:8">
      <c r="A256" s="1">
        <f ca="1">IFERROR(__xludf.DUMMYFUNCTION("""COMPUTED_VALUE"""),45298.9155715856)</f>
        <v>45298.915571585603</v>
      </c>
      <c r="B256" s="2">
        <v>3327436198</v>
      </c>
      <c r="C256" s="2" t="s">
        <v>388</v>
      </c>
      <c r="D256" s="2" t="s">
        <v>27</v>
      </c>
      <c r="E256" s="7" t="s">
        <v>12</v>
      </c>
      <c r="F256" s="2" t="str">
        <f ca="1">IFERROR(__xludf.DUMMYFUNCTION("""COMPUTED_VALUE"""),"FARIAS CAROLINA NATALIA")</f>
        <v>FARIAS CAROLINA NATALIA</v>
      </c>
      <c r="G256" s="2" t="str">
        <f ca="1">IFERROR(__xludf.DUMMYFUNCTION("""COMPUTED_VALUE"""),"SANTANDER MATIAS NAHUEL")</f>
        <v>SANTANDER MATIAS NAHUEL</v>
      </c>
      <c r="H256" s="2" t="s">
        <v>389</v>
      </c>
    </row>
    <row r="257" spans="1:8">
      <c r="A257" s="5">
        <f ca="1">IFERROR(__xludf.DUMMYFUNCTION("""COMPUTED_VALUE"""),45299.0462334143)</f>
        <v>45299.046233414301</v>
      </c>
      <c r="B257" s="6">
        <v>1160884891</v>
      </c>
      <c r="C257" s="6" t="s">
        <v>390</v>
      </c>
      <c r="D257" s="6" t="s">
        <v>301</v>
      </c>
      <c r="E257" s="3" t="s">
        <v>6</v>
      </c>
      <c r="F257" s="6" t="str">
        <f ca="1">IFERROR(__xludf.DUMMYFUNCTION("""COMPUTED_VALUE"""),"BEE ADRIAN EDUARDO")</f>
        <v>BEE ADRIAN EDUARDO</v>
      </c>
      <c r="G257" s="6" t="str">
        <f ca="1">IFERROR(__xludf.DUMMYFUNCTION("""COMPUTED_VALUE"""),"ROJAS LUIS MARTIN")</f>
        <v>ROJAS LUIS MARTIN</v>
      </c>
      <c r="H257" s="4" t="s">
        <v>7</v>
      </c>
    </row>
    <row r="258" spans="1:8">
      <c r="A258" s="1">
        <f ca="1">IFERROR(__xludf.DUMMYFUNCTION("""COMPUTED_VALUE"""),45299.3816880902)</f>
        <v>45299.381688090201</v>
      </c>
      <c r="B258" s="2">
        <v>2224479496</v>
      </c>
      <c r="C258" s="11" t="s">
        <v>391</v>
      </c>
      <c r="D258" s="2" t="s">
        <v>25</v>
      </c>
      <c r="E258" s="3" t="s">
        <v>6</v>
      </c>
      <c r="F258" s="2" t="str">
        <f ca="1">IFERROR(__xludf.DUMMYFUNCTION("""COMPUTED_VALUE"""),"KLUCHIK GABRIELA ANDREA")</f>
        <v>KLUCHIK GABRIELA ANDREA</v>
      </c>
      <c r="G258" s="2" t="str">
        <f ca="1">IFERROR(__xludf.DUMMYFUNCTION("""COMPUTED_VALUE"""),"FOSCHIATTI MARIA DE LOS ANGELES")</f>
        <v>FOSCHIATTI MARIA DE LOS ANGELES</v>
      </c>
      <c r="H258" s="4" t="s">
        <v>7</v>
      </c>
    </row>
    <row r="259" spans="1:8">
      <c r="A259" s="5">
        <f ca="1">IFERROR(__xludf.DUMMYFUNCTION("""COMPUTED_VALUE"""),45299.3943333101)</f>
        <v>45299.394333310098</v>
      </c>
      <c r="B259" s="6">
        <v>1137229959</v>
      </c>
      <c r="C259" s="6" t="s">
        <v>392</v>
      </c>
      <c r="D259" s="6" t="s">
        <v>117</v>
      </c>
      <c r="E259" s="3" t="s">
        <v>6</v>
      </c>
      <c r="F259" s="6" t="str">
        <f ca="1">IFERROR(__xludf.DUMMYFUNCTION("""COMPUTED_VALUE"""),"DOMINGUEZ LUCAS MAXIMILIANO")</f>
        <v>DOMINGUEZ LUCAS MAXIMILIANO</v>
      </c>
      <c r="G259" s="6" t="str">
        <f ca="1">IFERROR(__xludf.DUMMYFUNCTION("""COMPUTED_VALUE"""),"FERNANDEZ ROCIO ELIZABETH")</f>
        <v>FERNANDEZ ROCIO ELIZABETH</v>
      </c>
      <c r="H259" s="4" t="s">
        <v>7</v>
      </c>
    </row>
    <row r="260" spans="1:8">
      <c r="A260" s="1">
        <f ca="1">IFERROR(__xludf.DUMMYFUNCTION("""COMPUTED_VALUE"""),45299.4046136805)</f>
        <v>45299.404613680497</v>
      </c>
      <c r="B260" s="2">
        <v>1160768428</v>
      </c>
      <c r="C260" s="2" t="s">
        <v>393</v>
      </c>
      <c r="D260" s="2" t="s">
        <v>117</v>
      </c>
      <c r="E260" s="7" t="s">
        <v>12</v>
      </c>
      <c r="F260" s="2" t="str">
        <f ca="1">IFERROR(__xludf.DUMMYFUNCTION("""COMPUTED_VALUE"""),"CANTEROS ESCUFACHI AUGUSTO GABRIEL")</f>
        <v>CANTEROS ESCUFACHI AUGUSTO GABRIEL</v>
      </c>
      <c r="G260" s="2" t="str">
        <f ca="1">IFERROR(__xludf.DUMMYFUNCTION("""COMPUTED_VALUE"""),"FOSCHIATTI MARIA DE LOS ANGELES")</f>
        <v>FOSCHIATTI MARIA DE LOS ANGELES</v>
      </c>
      <c r="H260" s="2" t="s">
        <v>394</v>
      </c>
    </row>
    <row r="261" spans="1:8">
      <c r="A261" s="5">
        <f ca="1">IFERROR(__xludf.DUMMYFUNCTION("""COMPUTED_VALUE"""),45299.4186921875)</f>
        <v>45299.418692187501</v>
      </c>
      <c r="B261" s="6">
        <v>2942422909</v>
      </c>
      <c r="C261" s="6" t="s">
        <v>395</v>
      </c>
      <c r="D261" s="6" t="s">
        <v>48</v>
      </c>
      <c r="E261" s="7" t="s">
        <v>60</v>
      </c>
      <c r="F261" s="6" t="str">
        <f ca="1">IFERROR(__xludf.DUMMYFUNCTION("""COMPUTED_VALUE"""),"OJEDA DAFNE DORA")</f>
        <v>OJEDA DAFNE DORA</v>
      </c>
      <c r="G261" s="6" t="str">
        <f ca="1">IFERROR(__xludf.DUMMYFUNCTION("""COMPUTED_VALUE"""),"FIMIANI VICTOR LUCIANO")</f>
        <v>FIMIANI VICTOR LUCIANO</v>
      </c>
      <c r="H261" s="6" t="s">
        <v>396</v>
      </c>
    </row>
    <row r="262" spans="1:8">
      <c r="A262" s="1">
        <f ca="1">IFERROR(__xludf.DUMMYFUNCTION("""COMPUTED_VALUE"""),45299.4225824421)</f>
        <v>45299.422582442101</v>
      </c>
      <c r="B262" s="2">
        <v>1160609198</v>
      </c>
      <c r="C262" s="2" t="s">
        <v>397</v>
      </c>
      <c r="D262" s="2" t="s">
        <v>15</v>
      </c>
      <c r="E262" s="3" t="s">
        <v>6</v>
      </c>
      <c r="F262" s="2" t="str">
        <f ca="1">IFERROR(__xludf.DUMMYFUNCTION("""COMPUTED_VALUE"""),"BUSTOS MARIA SOLEDAD")</f>
        <v>BUSTOS MARIA SOLEDAD</v>
      </c>
      <c r="G262" s="2" t="str">
        <f ca="1">IFERROR(__xludf.DUMMYFUNCTION("""COMPUTED_VALUE"""),"POLZONI MARIA NATALIA")</f>
        <v>POLZONI MARIA NATALIA</v>
      </c>
      <c r="H262" s="4" t="s">
        <v>7</v>
      </c>
    </row>
    <row r="263" spans="1:8">
      <c r="A263" s="5">
        <f ca="1">IFERROR(__xludf.DUMMYFUNCTION("""COMPUTED_VALUE"""),45299.4372981828)</f>
        <v>45299.437298182798</v>
      </c>
      <c r="B263" s="6">
        <v>1146697292</v>
      </c>
      <c r="C263" s="6" t="s">
        <v>398</v>
      </c>
      <c r="D263" s="6" t="s">
        <v>226</v>
      </c>
      <c r="E263" s="7" t="s">
        <v>60</v>
      </c>
      <c r="F263" s="6" t="str">
        <f ca="1">IFERROR(__xludf.DUMMYFUNCTION("""COMPUTED_VALUE"""),"LUCILA MIÑO")</f>
        <v>LUCILA MIÑO</v>
      </c>
      <c r="G263" s="6" t="str">
        <f ca="1">IFERROR(__xludf.DUMMYFUNCTION("""COMPUTED_VALUE"""),"FIMIANI VICTOR LUCIANO")</f>
        <v>FIMIANI VICTOR LUCIANO</v>
      </c>
      <c r="H263" s="6" t="s">
        <v>399</v>
      </c>
    </row>
    <row r="264" spans="1:8">
      <c r="A264" s="1">
        <f ca="1">IFERROR(__xludf.DUMMYFUNCTION("""COMPUTED_VALUE"""),45299.4474948148)</f>
        <v>45299.447494814798</v>
      </c>
      <c r="B264" s="2">
        <v>1160639358</v>
      </c>
      <c r="C264" s="2" t="s">
        <v>400</v>
      </c>
      <c r="D264" s="2" t="s">
        <v>15</v>
      </c>
      <c r="E264" s="7" t="s">
        <v>12</v>
      </c>
      <c r="F264" s="2" t="str">
        <f ca="1">IFERROR(__xludf.DUMMYFUNCTION("""COMPUTED_VALUE"""),"GUTIERREZ ALEJANDRO DAVID")</f>
        <v>GUTIERREZ ALEJANDRO DAVID</v>
      </c>
      <c r="G264" s="2" t="str">
        <f ca="1">IFERROR(__xludf.DUMMYFUNCTION("""COMPUTED_VALUE"""),"FOSCHIATTI MARIA DE LOS ANGELES")</f>
        <v>FOSCHIATTI MARIA DE LOS ANGELES</v>
      </c>
      <c r="H264" s="2" t="s">
        <v>401</v>
      </c>
    </row>
    <row r="265" spans="1:8">
      <c r="A265" s="5">
        <f ca="1">IFERROR(__xludf.DUMMYFUNCTION("""COMPUTED_VALUE"""),45299.4490129745)</f>
        <v>45299.449012974503</v>
      </c>
      <c r="B265" s="6">
        <v>1160704816</v>
      </c>
      <c r="C265" s="6" t="s">
        <v>402</v>
      </c>
      <c r="D265" s="6" t="s">
        <v>15</v>
      </c>
      <c r="E265" s="3" t="s">
        <v>6</v>
      </c>
      <c r="F265" s="6" t="str">
        <f ca="1">IFERROR(__xludf.DUMMYFUNCTION("""COMPUTED_VALUE"""),"RODRIGUEZ FERNANDO GABRIEL")</f>
        <v>RODRIGUEZ FERNANDO GABRIEL</v>
      </c>
      <c r="G265" s="6" t="str">
        <f ca="1">IFERROR(__xludf.DUMMYFUNCTION("""COMPUTED_VALUE"""),"MOREYRA LABORIE RODRIGO AGUSTIN")</f>
        <v>MOREYRA LABORIE RODRIGO AGUSTIN</v>
      </c>
      <c r="H265" s="4" t="s">
        <v>7</v>
      </c>
    </row>
    <row r="266" spans="1:8">
      <c r="A266" s="1">
        <f ca="1">IFERROR(__xludf.DUMMYFUNCTION("""COMPUTED_VALUE"""),45299.4512544328)</f>
        <v>45299.451254432803</v>
      </c>
      <c r="B266" s="2">
        <v>1160671560</v>
      </c>
      <c r="C266" s="2" t="s">
        <v>403</v>
      </c>
      <c r="D266" s="2" t="s">
        <v>19</v>
      </c>
      <c r="E266" s="3" t="s">
        <v>6</v>
      </c>
      <c r="F266" s="2" t="str">
        <f ca="1">IFERROR(__xludf.DUMMYFUNCTION("""COMPUTED_VALUE"""),"MARTINEZ LAUTARO MARTIN")</f>
        <v>MARTINEZ LAUTARO MARTIN</v>
      </c>
      <c r="G266" s="2" t="str">
        <f ca="1">IFERROR(__xludf.DUMMYFUNCTION("""COMPUTED_VALUE"""),"CANTERO ELIANA LUCILA ESTEFANIA")</f>
        <v>CANTERO ELIANA LUCILA ESTEFANIA</v>
      </c>
      <c r="H266" s="4" t="s">
        <v>7</v>
      </c>
    </row>
    <row r="267" spans="1:8">
      <c r="A267" s="5">
        <f ca="1">IFERROR(__xludf.DUMMYFUNCTION("""COMPUTED_VALUE"""),45299.4527093518)</f>
        <v>45299.452709351797</v>
      </c>
      <c r="B267" s="6">
        <v>1160786231</v>
      </c>
      <c r="C267" s="6" t="s">
        <v>404</v>
      </c>
      <c r="D267" s="6" t="s">
        <v>15</v>
      </c>
      <c r="E267" s="7" t="s">
        <v>12</v>
      </c>
      <c r="F267" s="6" t="str">
        <f ca="1">IFERROR(__xludf.DUMMYFUNCTION("""COMPUTED_VALUE"""),"RODRIGUEZ FERNANDO GABRIEL")</f>
        <v>RODRIGUEZ FERNANDO GABRIEL</v>
      </c>
      <c r="G267" s="6" t="str">
        <f ca="1">IFERROR(__xludf.DUMMYFUNCTION("""COMPUTED_VALUE"""),"MOREYRA LABORIE RODRIGO AGUSTIN")</f>
        <v>MOREYRA LABORIE RODRIGO AGUSTIN</v>
      </c>
      <c r="H267" s="6" t="s">
        <v>405</v>
      </c>
    </row>
    <row r="268" spans="1:8">
      <c r="A268" s="1">
        <f ca="1">IFERROR(__xludf.DUMMYFUNCTION("""COMPUTED_VALUE"""),45299.4630403819)</f>
        <v>45299.463040381903</v>
      </c>
      <c r="B268" s="2">
        <v>2374651617</v>
      </c>
      <c r="C268" s="2" t="s">
        <v>406</v>
      </c>
      <c r="D268" s="2" t="s">
        <v>23</v>
      </c>
      <c r="E268" s="3" t="s">
        <v>6</v>
      </c>
      <c r="F268" s="2" t="str">
        <f ca="1">IFERROR(__xludf.DUMMYFUNCTION("""COMPUTED_VALUE"""),"KLUCHIK GABRIELA ANDREA")</f>
        <v>KLUCHIK GABRIELA ANDREA</v>
      </c>
      <c r="G268" s="2" t="str">
        <f ca="1">IFERROR(__xludf.DUMMYFUNCTION("""COMPUTED_VALUE"""),"FOSCHIATTI MARIA DE LOS ANGELES")</f>
        <v>FOSCHIATTI MARIA DE LOS ANGELES</v>
      </c>
      <c r="H268" s="4" t="s">
        <v>7</v>
      </c>
    </row>
    <row r="269" spans="1:8">
      <c r="A269" s="5">
        <f ca="1">IFERROR(__xludf.DUMMYFUNCTION("""COMPUTED_VALUE"""),45299.4631015393)</f>
        <v>45299.463101539302</v>
      </c>
      <c r="B269" s="6">
        <v>2204818056</v>
      </c>
      <c r="C269" s="6" t="s">
        <v>407</v>
      </c>
      <c r="D269" s="6" t="s">
        <v>117</v>
      </c>
      <c r="E269" s="3" t="s">
        <v>6</v>
      </c>
      <c r="F269" s="6" t="str">
        <f ca="1">IFERROR(__xludf.DUMMYFUNCTION("""COMPUTED_VALUE"""),"HERRERA MIRIAM SILVINA")</f>
        <v>HERRERA MIRIAM SILVINA</v>
      </c>
      <c r="G269" s="6" t="str">
        <f ca="1">IFERROR(__xludf.DUMMYFUNCTION("""COMPUTED_VALUE"""),"POLZONI MARIA NATALIA")</f>
        <v>POLZONI MARIA NATALIA</v>
      </c>
      <c r="H269" s="4" t="s">
        <v>7</v>
      </c>
    </row>
    <row r="270" spans="1:8">
      <c r="A270" s="1">
        <f ca="1">IFERROR(__xludf.DUMMYFUNCTION("""COMPUTED_VALUE"""),45299.4740395833)</f>
        <v>45299.4740395833</v>
      </c>
      <c r="B270" s="2">
        <v>1160674136</v>
      </c>
      <c r="C270" s="2" t="s">
        <v>408</v>
      </c>
      <c r="D270" s="2" t="s">
        <v>409</v>
      </c>
      <c r="E270" s="7" t="s">
        <v>12</v>
      </c>
      <c r="F270" s="2" t="str">
        <f ca="1">IFERROR(__xludf.DUMMYFUNCTION("""COMPUTED_VALUE"""),"JARQUE CAMILA BELEN")</f>
        <v>JARQUE CAMILA BELEN</v>
      </c>
      <c r="G270" s="2" t="str">
        <f ca="1">IFERROR(__xludf.DUMMYFUNCTION("""COMPUTED_VALUE"""),"FALCON ALEJANDRO JAVIER")</f>
        <v>FALCON ALEJANDRO JAVIER</v>
      </c>
      <c r="H270" s="2" t="s">
        <v>410</v>
      </c>
    </row>
    <row r="271" spans="1:8">
      <c r="A271" s="5">
        <f ca="1">IFERROR(__xludf.DUMMYFUNCTION("""COMPUTED_VALUE"""),45299.4772953125)</f>
        <v>45299.477295312499</v>
      </c>
      <c r="B271" s="6">
        <v>1160660650</v>
      </c>
      <c r="C271" s="6" t="s">
        <v>411</v>
      </c>
      <c r="D271" s="6" t="s">
        <v>15</v>
      </c>
      <c r="E271" s="7" t="s">
        <v>12</v>
      </c>
      <c r="F271" s="6" t="str">
        <f ca="1">IFERROR(__xludf.DUMMYFUNCTION("""COMPUTED_VALUE"""),"FERNANDEZ WALTER DANIEL")</f>
        <v>FERNANDEZ WALTER DANIEL</v>
      </c>
      <c r="G271" s="6" t="str">
        <f ca="1">IFERROR(__xludf.DUMMYFUNCTION("""COMPUTED_VALUE"""),"CANTERO ELIANA LUCILA ESTEFANIA")</f>
        <v>CANTERO ELIANA LUCILA ESTEFANIA</v>
      </c>
      <c r="H271" s="6" t="s">
        <v>412</v>
      </c>
    </row>
    <row r="272" spans="1:8">
      <c r="A272" s="1">
        <f ca="1">IFERROR(__xludf.DUMMYFUNCTION("""COMPUTED_VALUE"""),45299.4820265046)</f>
        <v>45299.4820265046</v>
      </c>
      <c r="B272" s="2">
        <v>1160677654</v>
      </c>
      <c r="C272" s="2" t="s">
        <v>413</v>
      </c>
      <c r="D272" s="2" t="s">
        <v>124</v>
      </c>
      <c r="E272" s="3" t="s">
        <v>6</v>
      </c>
      <c r="F272" s="2" t="str">
        <f ca="1">IFERROR(__xludf.DUMMYFUNCTION("""COMPUTED_VALUE"""),"SALAMON ANDRES ALBERTO")</f>
        <v>SALAMON ANDRES ALBERTO</v>
      </c>
      <c r="G272" s="2" t="str">
        <f ca="1">IFERROR(__xludf.DUMMYFUNCTION("""COMPUTED_VALUE"""),"GOMEZ MARIANA LUCIA")</f>
        <v>GOMEZ MARIANA LUCIA</v>
      </c>
      <c r="H272" s="4" t="s">
        <v>7</v>
      </c>
    </row>
    <row r="273" spans="1:8">
      <c r="A273" s="5">
        <f ca="1">IFERROR(__xludf.DUMMYFUNCTION("""COMPUTED_VALUE"""),45299.4846582407)</f>
        <v>45299.484658240697</v>
      </c>
      <c r="B273" s="6">
        <v>1160804066</v>
      </c>
      <c r="C273" s="6" t="s">
        <v>414</v>
      </c>
      <c r="D273" s="6" t="s">
        <v>27</v>
      </c>
      <c r="E273" s="7" t="s">
        <v>60</v>
      </c>
      <c r="F273" s="6" t="str">
        <f ca="1">IFERROR(__xludf.DUMMYFUNCTION("""COMPUTED_VALUE"""),"MORALES NARELLA BELÉN")</f>
        <v>MORALES NARELLA BELÉN</v>
      </c>
      <c r="G273" s="6" t="str">
        <f ca="1">IFERROR(__xludf.DUMMYFUNCTION("""COMPUTED_VALUE"""),"FOSCHIATTI MARIA DE LOS ANGELES")</f>
        <v>FOSCHIATTI MARIA DE LOS ANGELES</v>
      </c>
      <c r="H273" s="6" t="s">
        <v>415</v>
      </c>
    </row>
    <row r="274" spans="1:8">
      <c r="A274" s="1">
        <f ca="1">IFERROR(__xludf.DUMMYFUNCTION("""COMPUTED_VALUE"""),45299.4859807407)</f>
        <v>45299.485980740697</v>
      </c>
      <c r="B274" s="2">
        <v>2374666611</v>
      </c>
      <c r="C274" s="2" t="s">
        <v>416</v>
      </c>
      <c r="D274" s="2" t="s">
        <v>117</v>
      </c>
      <c r="E274" s="3" t="s">
        <v>6</v>
      </c>
      <c r="F274" s="2" t="str">
        <f ca="1">IFERROR(__xludf.DUMMYFUNCTION("""COMPUTED_VALUE"""),"MORALES NARELLA BELÉN")</f>
        <v>MORALES NARELLA BELÉN</v>
      </c>
      <c r="G274" s="2" t="str">
        <f ca="1">IFERROR(__xludf.DUMMYFUNCTION("""COMPUTED_VALUE"""),"FOSCHIATTI MARIA DE LOS ANGELES")</f>
        <v>FOSCHIATTI MARIA DE LOS ANGELES</v>
      </c>
      <c r="H274" s="4" t="s">
        <v>7</v>
      </c>
    </row>
    <row r="275" spans="1:8">
      <c r="A275" s="5">
        <f ca="1">IFERROR(__xludf.DUMMYFUNCTION("""COMPUTED_VALUE"""),45299.5204944213)</f>
        <v>45299.520494421296</v>
      </c>
      <c r="B275" s="6">
        <v>2224577805</v>
      </c>
      <c r="C275" s="6" t="s">
        <v>417</v>
      </c>
      <c r="D275" s="6" t="s">
        <v>142</v>
      </c>
      <c r="E275" s="3" t="s">
        <v>6</v>
      </c>
      <c r="F275" s="6" t="str">
        <f ca="1">IFERROR(__xludf.DUMMYFUNCTION("""COMPUTED_VALUE"""),"FERNANDEZ JOANA BELEN")</f>
        <v>FERNANDEZ JOANA BELEN</v>
      </c>
      <c r="G275" s="6" t="str">
        <f ca="1">IFERROR(__xludf.DUMMYFUNCTION("""COMPUTED_VALUE"""),"CANTERO ELIANA LUCILA ESTEFANIA")</f>
        <v>CANTERO ELIANA LUCILA ESTEFANIA</v>
      </c>
      <c r="H275" s="4" t="s">
        <v>7</v>
      </c>
    </row>
    <row r="276" spans="1:8">
      <c r="A276" s="1">
        <f ca="1">IFERROR(__xludf.DUMMYFUNCTION("""COMPUTED_VALUE"""),45299.5229074884)</f>
        <v>45299.522907488397</v>
      </c>
      <c r="B276" s="2">
        <v>1160714705</v>
      </c>
      <c r="C276" s="2" t="s">
        <v>418</v>
      </c>
      <c r="D276" s="2" t="s">
        <v>15</v>
      </c>
      <c r="E276" s="3" t="s">
        <v>6</v>
      </c>
      <c r="F276" s="2" t="str">
        <f ca="1">IFERROR(__xludf.DUMMYFUNCTION("""COMPUTED_VALUE"""),"GUTIERREZ ALEJANDRO DAVID")</f>
        <v>GUTIERREZ ALEJANDRO DAVID</v>
      </c>
      <c r="G276" s="2" t="str">
        <f ca="1">IFERROR(__xludf.DUMMYFUNCTION("""COMPUTED_VALUE"""),"FOSCHIATTI MARIA DE LOS ANGELES")</f>
        <v>FOSCHIATTI MARIA DE LOS ANGELES</v>
      </c>
      <c r="H276" s="4" t="s">
        <v>7</v>
      </c>
    </row>
    <row r="277" spans="1:8">
      <c r="A277" s="5">
        <f ca="1">IFERROR(__xludf.DUMMYFUNCTION("""COMPUTED_VALUE"""),45299.5270336805)</f>
        <v>45299.527033680497</v>
      </c>
      <c r="B277" s="6">
        <v>1160723672</v>
      </c>
      <c r="C277" s="6" t="s">
        <v>419</v>
      </c>
      <c r="D277" s="6" t="s">
        <v>15</v>
      </c>
      <c r="E277" s="3" t="s">
        <v>6</v>
      </c>
      <c r="F277" s="6" t="str">
        <f ca="1">IFERROR(__xludf.DUMMYFUNCTION("""COMPUTED_VALUE"""),"GOMEZ LUCILA VICTORIA")</f>
        <v>GOMEZ LUCILA VICTORIA</v>
      </c>
      <c r="G277" s="6" t="str">
        <f ca="1">IFERROR(__xludf.DUMMYFUNCTION("""COMPUTED_VALUE"""),"ZAMPA JUAN SANTIAGO")</f>
        <v>ZAMPA JUAN SANTIAGO</v>
      </c>
      <c r="H277" s="4" t="s">
        <v>7</v>
      </c>
    </row>
    <row r="278" spans="1:8">
      <c r="A278" s="1">
        <f ca="1">IFERROR(__xludf.DUMMYFUNCTION("""COMPUTED_VALUE"""),45299.3816880902)</f>
        <v>45299.381688090201</v>
      </c>
      <c r="B278" s="2">
        <v>2224479496</v>
      </c>
      <c r="C278" s="11" t="s">
        <v>391</v>
      </c>
      <c r="D278" s="2" t="s">
        <v>25</v>
      </c>
      <c r="E278" s="3" t="s">
        <v>6</v>
      </c>
      <c r="F278" s="2" t="str">
        <f ca="1">IFERROR(__xludf.DUMMYFUNCTION("""COMPUTED_VALUE"""),"KLUCHIK GABRIELA ANDREA")</f>
        <v>KLUCHIK GABRIELA ANDREA</v>
      </c>
      <c r="G278" s="2" t="str">
        <f ca="1">IFERROR(__xludf.DUMMYFUNCTION("""COMPUTED_VALUE"""),"FOSCHIATTI MARIA DE LOS ANGELES")</f>
        <v>FOSCHIATTI MARIA DE LOS ANGELES</v>
      </c>
      <c r="H278" s="4" t="s">
        <v>7</v>
      </c>
    </row>
    <row r="279" spans="1:8">
      <c r="A279" s="5">
        <f ca="1">IFERROR(__xludf.DUMMYFUNCTION("""COMPUTED_VALUE"""),45299.5359722337)</f>
        <v>45299.535972233702</v>
      </c>
      <c r="B279" s="6">
        <v>2320533677</v>
      </c>
      <c r="C279" s="11" t="s">
        <v>420</v>
      </c>
      <c r="D279" s="6" t="s">
        <v>23</v>
      </c>
      <c r="E279" s="3" t="s">
        <v>6</v>
      </c>
      <c r="F279" s="6" t="str">
        <f ca="1">IFERROR(__xludf.DUMMYFUNCTION("""COMPUTED_VALUE"""),"IBARRA MIGUEL ANTONIO")</f>
        <v>IBARRA MIGUEL ANTONIO</v>
      </c>
      <c r="G279" s="6" t="str">
        <f ca="1">IFERROR(__xludf.DUMMYFUNCTION("""COMPUTED_VALUE"""),"FALCON ALEJANDRO JAVIER")</f>
        <v>FALCON ALEJANDRO JAVIER</v>
      </c>
      <c r="H279" s="4" t="s">
        <v>7</v>
      </c>
    </row>
    <row r="280" spans="1:8">
      <c r="A280" s="1">
        <f ca="1">IFERROR(__xludf.DUMMYFUNCTION("""COMPUTED_VALUE"""),45299.5444981134)</f>
        <v>45299.544498113399</v>
      </c>
      <c r="B280" s="2">
        <v>1160715180</v>
      </c>
      <c r="C280" s="2" t="s">
        <v>421</v>
      </c>
      <c r="D280" s="2" t="s">
        <v>124</v>
      </c>
      <c r="E280" s="3" t="s">
        <v>6</v>
      </c>
      <c r="F280" s="2" t="str">
        <f ca="1">IFERROR(__xludf.DUMMYFUNCTION("""COMPUTED_VALUE"""),"MORALES NARELLA BELÉN")</f>
        <v>MORALES NARELLA BELÉN</v>
      </c>
      <c r="G280" s="2" t="str">
        <f ca="1">IFERROR(__xludf.DUMMYFUNCTION("""COMPUTED_VALUE"""),"FOSCHIATTI MARIA DE LOS ANGELES")</f>
        <v>FOSCHIATTI MARIA DE LOS ANGELES</v>
      </c>
      <c r="H280" s="4" t="s">
        <v>7</v>
      </c>
    </row>
    <row r="281" spans="1:8">
      <c r="A281" s="5">
        <f ca="1">IFERROR(__xludf.DUMMYFUNCTION("""COMPUTED_VALUE"""),45299.544702905)</f>
        <v>45299.544702904997</v>
      </c>
      <c r="B281" s="6">
        <v>3327436555</v>
      </c>
      <c r="C281" s="6" t="s">
        <v>422</v>
      </c>
      <c r="D281" s="6" t="s">
        <v>23</v>
      </c>
      <c r="E281" s="7" t="s">
        <v>12</v>
      </c>
      <c r="F281" s="6" t="str">
        <f ca="1">IFERROR(__xludf.DUMMYFUNCTION("""COMPUTED_VALUE"""),"ZANIER LEANDRO MARTIN ORLANDO")</f>
        <v>ZANIER LEANDRO MARTIN ORLANDO</v>
      </c>
      <c r="G281" s="6" t="str">
        <f ca="1">IFERROR(__xludf.DUMMYFUNCTION("""COMPUTED_VALUE"""),"ROMERO RAUL CRISTIAN ALEJANDRO")</f>
        <v>ROMERO RAUL CRISTIAN ALEJANDRO</v>
      </c>
      <c r="H281" s="6" t="s">
        <v>423</v>
      </c>
    </row>
    <row r="282" spans="1:8">
      <c r="A282" s="1">
        <f ca="1">IFERROR(__xludf.DUMMYFUNCTION("""COMPUTED_VALUE"""),45299.5500107986)</f>
        <v>45299.550010798601</v>
      </c>
      <c r="B282" s="2">
        <v>2234193312</v>
      </c>
      <c r="C282" s="2" t="s">
        <v>424</v>
      </c>
      <c r="D282" s="2" t="s">
        <v>48</v>
      </c>
      <c r="E282" s="3" t="s">
        <v>6</v>
      </c>
      <c r="F282" s="2" t="str">
        <f ca="1">IFERROR(__xludf.DUMMYFUNCTION("""COMPUTED_VALUE"""),"Gonzalez Xavier Ignacio")</f>
        <v>Gonzalez Xavier Ignacio</v>
      </c>
      <c r="G282" s="2" t="str">
        <f ca="1">IFERROR(__xludf.DUMMYFUNCTION("""COMPUTED_VALUE"""),"POLZONI MARIA NATALIA")</f>
        <v>POLZONI MARIA NATALIA</v>
      </c>
      <c r="H282" s="4" t="s">
        <v>7</v>
      </c>
    </row>
    <row r="283" spans="1:8">
      <c r="A283" s="5">
        <f ca="1">IFERROR(__xludf.DUMMYFUNCTION("""COMPUTED_VALUE"""),45299.5564917245)</f>
        <v>45299.556491724499</v>
      </c>
      <c r="B283" s="6">
        <v>1160736847</v>
      </c>
      <c r="C283" s="6" t="s">
        <v>425</v>
      </c>
      <c r="D283" s="6" t="s">
        <v>23</v>
      </c>
      <c r="E283" s="7" t="s">
        <v>113</v>
      </c>
      <c r="F283" s="6" t="str">
        <f ca="1">IFERROR(__xludf.DUMMYFUNCTION("""COMPUTED_VALUE"""),"MAPELLI GABRIELA INÉS")</f>
        <v>MAPELLI GABRIELA INÉS</v>
      </c>
      <c r="G283" s="6" t="str">
        <f ca="1">IFERROR(__xludf.DUMMYFUNCTION("""COMPUTED_VALUE"""),"BLANCO GABRIELA BELEN")</f>
        <v>BLANCO GABRIELA BELEN</v>
      </c>
      <c r="H283" s="6" t="s">
        <v>426</v>
      </c>
    </row>
    <row r="284" spans="1:8">
      <c r="A284" s="1">
        <f ca="1">IFERROR(__xludf.DUMMYFUNCTION("""COMPUTED_VALUE"""),45299.5768225347)</f>
        <v>45299.576822534698</v>
      </c>
      <c r="B284" s="2">
        <v>1160702503</v>
      </c>
      <c r="C284" s="2" t="s">
        <v>427</v>
      </c>
      <c r="D284" s="2" t="s">
        <v>124</v>
      </c>
      <c r="E284" s="3" t="s">
        <v>6</v>
      </c>
      <c r="F284" s="2" t="str">
        <f ca="1">IFERROR(__xludf.DUMMYFUNCTION("""COMPUTED_VALUE"""),"ESCOBAR CARLOS GUIDO")</f>
        <v>ESCOBAR CARLOS GUIDO</v>
      </c>
      <c r="G284" s="2" t="str">
        <f ca="1">IFERROR(__xludf.DUMMYFUNCTION("""COMPUTED_VALUE"""),"CANTERO ELIANA LUCILA ESTEFANIA")</f>
        <v>CANTERO ELIANA LUCILA ESTEFANIA</v>
      </c>
      <c r="H284" s="4" t="s">
        <v>7</v>
      </c>
    </row>
    <row r="285" spans="1:8">
      <c r="A285" s="5">
        <f ca="1">IFERROR(__xludf.DUMMYFUNCTION("""COMPUTED_VALUE"""),45299.582436331)</f>
        <v>45299.582436331002</v>
      </c>
      <c r="B285" s="6">
        <v>2374811361</v>
      </c>
      <c r="C285" s="6" t="s">
        <v>428</v>
      </c>
      <c r="D285" s="6" t="s">
        <v>117</v>
      </c>
      <c r="E285" s="7" t="s">
        <v>91</v>
      </c>
      <c r="F285" s="6" t="str">
        <f ca="1">IFERROR(__xludf.DUMMYFUNCTION("""COMPUTED_VALUE"""),"GARCIA BRENDA ANTONELLA")</f>
        <v>GARCIA BRENDA ANTONELLA</v>
      </c>
      <c r="G285" s="6" t="str">
        <f ca="1">IFERROR(__xludf.DUMMYFUNCTION("""COMPUTED_VALUE"""),"JANIEWICZ CINTHIA VIVIANA")</f>
        <v>JANIEWICZ CINTHIA VIVIANA</v>
      </c>
      <c r="H285" s="6" t="s">
        <v>429</v>
      </c>
    </row>
    <row r="286" spans="1:8">
      <c r="A286" s="1">
        <f ca="1">IFERROR(__xludf.DUMMYFUNCTION("""COMPUTED_VALUE"""),45299.5986539004)</f>
        <v>45299.598653900401</v>
      </c>
      <c r="B286" s="2">
        <v>1160690453</v>
      </c>
      <c r="C286" s="2" t="s">
        <v>430</v>
      </c>
      <c r="D286" s="2" t="s">
        <v>124</v>
      </c>
      <c r="E286" s="3" t="s">
        <v>6</v>
      </c>
      <c r="F286" s="2" t="str">
        <f ca="1">IFERROR(__xludf.DUMMYFUNCTION("""COMPUTED_VALUE"""),"SOSA CRISTIAN LEANDRO")</f>
        <v>SOSA CRISTIAN LEANDRO</v>
      </c>
      <c r="G286" s="2" t="str">
        <f ca="1">IFERROR(__xludf.DUMMYFUNCTION("""COMPUTED_VALUE"""),"PIEDRABUENA LUCAS DAVID")</f>
        <v>PIEDRABUENA LUCAS DAVID</v>
      </c>
      <c r="H286" s="4" t="s">
        <v>7</v>
      </c>
    </row>
    <row r="287" spans="1:8">
      <c r="A287" s="5">
        <f ca="1">IFERROR(__xludf.DUMMYFUNCTION("""COMPUTED_VALUE"""),45299.605543912)</f>
        <v>45299.605543912003</v>
      </c>
      <c r="B287" s="6">
        <v>1137505632</v>
      </c>
      <c r="C287" s="6" t="s">
        <v>431</v>
      </c>
      <c r="D287" s="6" t="s">
        <v>124</v>
      </c>
      <c r="E287" s="3" t="s">
        <v>6</v>
      </c>
      <c r="F287" s="6" t="str">
        <f ca="1">IFERROR(__xludf.DUMMYFUNCTION("""COMPUTED_VALUE"""),"PEREZ MARTIN ANDRES")</f>
        <v>PEREZ MARTIN ANDRES</v>
      </c>
      <c r="G287" s="6" t="str">
        <f ca="1">IFERROR(__xludf.DUMMYFUNCTION("""COMPUTED_VALUE"""),"ROMERO RAUL CRISTIAN ALEJANDRO")</f>
        <v>ROMERO RAUL CRISTIAN ALEJANDRO</v>
      </c>
      <c r="H287" s="4" t="s">
        <v>7</v>
      </c>
    </row>
    <row r="288" spans="1:8">
      <c r="A288" s="1">
        <f ca="1">IFERROR(__xludf.DUMMYFUNCTION("""COMPUTED_VALUE"""),45299.607915625)</f>
        <v>45299.607915624998</v>
      </c>
      <c r="B288" s="2">
        <v>1160843642</v>
      </c>
      <c r="C288" s="2" t="s">
        <v>432</v>
      </c>
      <c r="D288" s="2" t="s">
        <v>117</v>
      </c>
      <c r="E288" s="3" t="s">
        <v>6</v>
      </c>
      <c r="F288" s="2" t="str">
        <f ca="1">IFERROR(__xludf.DUMMYFUNCTION("""COMPUTED_VALUE"""),"RAMIREZ VIVIAN ELISABET RITA")</f>
        <v>RAMIREZ VIVIAN ELISABET RITA</v>
      </c>
      <c r="G288" s="2" t="str">
        <f ca="1">IFERROR(__xludf.DUMMYFUNCTION("""COMPUTED_VALUE"""),"MOREYRA LABORIE RODRIGO AGUSTIN")</f>
        <v>MOREYRA LABORIE RODRIGO AGUSTIN</v>
      </c>
      <c r="H288" s="4" t="s">
        <v>7</v>
      </c>
    </row>
    <row r="289" spans="1:8">
      <c r="A289" s="5">
        <f ca="1">IFERROR(__xludf.DUMMYFUNCTION("""COMPUTED_VALUE"""),45299.6122797337)</f>
        <v>45299.612279733701</v>
      </c>
      <c r="B289" s="6">
        <v>1160844034</v>
      </c>
      <c r="C289" s="6" t="s">
        <v>433</v>
      </c>
      <c r="D289" s="6" t="s">
        <v>19</v>
      </c>
      <c r="E289" s="3" t="s">
        <v>6</v>
      </c>
      <c r="F289" s="6" t="str">
        <f ca="1">IFERROR(__xludf.DUMMYFUNCTION("""COMPUTED_VALUE"""),"Gonzalez Xavier Ignacio")</f>
        <v>Gonzalez Xavier Ignacio</v>
      </c>
      <c r="G289" s="6" t="str">
        <f ca="1">IFERROR(__xludf.DUMMYFUNCTION("""COMPUTED_VALUE"""),"POLZONI MARIA NATALIA")</f>
        <v>POLZONI MARIA NATALIA</v>
      </c>
      <c r="H289" s="4" t="s">
        <v>7</v>
      </c>
    </row>
    <row r="290" spans="1:8">
      <c r="A290" s="1">
        <f ca="1">IFERROR(__xludf.DUMMYFUNCTION("""COMPUTED_VALUE"""),45299.6136954745)</f>
        <v>45299.613695474502</v>
      </c>
      <c r="B290" s="2">
        <v>2944421672</v>
      </c>
      <c r="C290" s="2" t="s">
        <v>434</v>
      </c>
      <c r="D290" s="2" t="s">
        <v>226</v>
      </c>
      <c r="E290" s="7" t="s">
        <v>113</v>
      </c>
      <c r="F290" s="2" t="str">
        <f ca="1">IFERROR(__xludf.DUMMYFUNCTION("""COMPUTED_VALUE"""),"GAUNA SILVIA VIVIANA")</f>
        <v>GAUNA SILVIA VIVIANA</v>
      </c>
      <c r="G290" s="2" t="str">
        <f ca="1">IFERROR(__xludf.DUMMYFUNCTION("""COMPUTED_VALUE"""),"PEREZ RODRIGUEZ ANDREA PAOLA")</f>
        <v>PEREZ RODRIGUEZ ANDREA PAOLA</v>
      </c>
      <c r="H290" s="2" t="s">
        <v>435</v>
      </c>
    </row>
    <row r="291" spans="1:8">
      <c r="A291" s="5">
        <f ca="1">IFERROR(__xludf.DUMMYFUNCTION("""COMPUTED_VALUE"""),45299.6225063773)</f>
        <v>45299.622506377302</v>
      </c>
      <c r="B291" s="6">
        <v>1137501904</v>
      </c>
      <c r="C291" s="6" t="s">
        <v>436</v>
      </c>
      <c r="D291" s="6" t="s">
        <v>23</v>
      </c>
      <c r="E291" s="3" t="s">
        <v>6</v>
      </c>
      <c r="F291" s="6" t="str">
        <f ca="1">IFERROR(__xludf.DUMMYFUNCTION("""COMPUTED_VALUE"""),"MASSI KAREN ANDREA")</f>
        <v>MASSI KAREN ANDREA</v>
      </c>
      <c r="G291" s="6" t="str">
        <f ca="1">IFERROR(__xludf.DUMMYFUNCTION("""COMPUTED_VALUE"""),"PEREZ RODRIGUEZ ANDREA PAOLA")</f>
        <v>PEREZ RODRIGUEZ ANDREA PAOLA</v>
      </c>
      <c r="H291" s="4" t="s">
        <v>7</v>
      </c>
    </row>
    <row r="292" spans="1:8">
      <c r="A292" s="1">
        <f ca="1">IFERROR(__xludf.DUMMYFUNCTION("""COMPUTED_VALUE"""),45299.6359906597)</f>
        <v>45299.635990659699</v>
      </c>
      <c r="B292" s="2">
        <v>1179179784</v>
      </c>
      <c r="C292" s="2" t="s">
        <v>437</v>
      </c>
      <c r="D292" s="2" t="s">
        <v>25</v>
      </c>
      <c r="E292" s="3" t="s">
        <v>6</v>
      </c>
      <c r="F292" s="2" t="str">
        <f ca="1">IFERROR(__xludf.DUMMYFUNCTION("""COMPUTED_VALUE"""),"CASTILLO CESAR NICOLAS")</f>
        <v>CASTILLO CESAR NICOLAS</v>
      </c>
      <c r="G292" s="2" t="str">
        <f ca="1">IFERROR(__xludf.DUMMYFUNCTION("""COMPUTED_VALUE"""),"MOREYRA LABORIE RODRIGO AGUSTIN")</f>
        <v>MOREYRA LABORIE RODRIGO AGUSTIN</v>
      </c>
      <c r="H292" s="4" t="s">
        <v>7</v>
      </c>
    </row>
    <row r="293" spans="1:8">
      <c r="A293" s="5">
        <f ca="1">IFERROR(__xludf.DUMMYFUNCTION("""COMPUTED_VALUE"""),45299.6397484027)</f>
        <v>45299.639748402697</v>
      </c>
      <c r="B293" s="6">
        <v>2214503040</v>
      </c>
      <c r="C293" s="6" t="s">
        <v>438</v>
      </c>
      <c r="D293" s="6" t="s">
        <v>37</v>
      </c>
      <c r="E293" s="7" t="s">
        <v>91</v>
      </c>
      <c r="F293" s="6" t="str">
        <f ca="1">IFERROR(__xludf.DUMMYFUNCTION("""COMPUTED_VALUE"""),"CAPPANARI AGUSTIN")</f>
        <v>CAPPANARI AGUSTIN</v>
      </c>
      <c r="G293" s="6" t="str">
        <f ca="1">IFERROR(__xludf.DUMMYFUNCTION("""COMPUTED_VALUE"""),"SANTANDER MATIAS NAHUEL")</f>
        <v>SANTANDER MATIAS NAHUEL</v>
      </c>
      <c r="H293" s="6" t="s">
        <v>439</v>
      </c>
    </row>
    <row r="294" spans="1:8">
      <c r="A294" s="1">
        <f ca="1">IFERROR(__xludf.DUMMYFUNCTION("""COMPUTED_VALUE"""),45299.6399982407)</f>
        <v>45299.639998240702</v>
      </c>
      <c r="B294" s="2">
        <v>2224578263</v>
      </c>
      <c r="C294" s="2" t="s">
        <v>440</v>
      </c>
      <c r="D294" s="2" t="s">
        <v>25</v>
      </c>
      <c r="E294" s="3" t="s">
        <v>6</v>
      </c>
      <c r="F294" s="2" t="str">
        <f ca="1">IFERROR(__xludf.DUMMYFUNCTION("""COMPUTED_VALUE"""),"CUEVAS ARIANA RAQUEL")</f>
        <v>CUEVAS ARIANA RAQUEL</v>
      </c>
      <c r="G294" s="2" t="str">
        <f ca="1">IFERROR(__xludf.DUMMYFUNCTION("""COMPUTED_VALUE"""),"SANTANDER MATIAS NAHUEL")</f>
        <v>SANTANDER MATIAS NAHUEL</v>
      </c>
      <c r="H294" s="4" t="s">
        <v>7</v>
      </c>
    </row>
    <row r="295" spans="1:8">
      <c r="A295" s="5">
        <f ca="1">IFERROR(__xludf.DUMMYFUNCTION("""COMPUTED_VALUE"""),45299.6520154629)</f>
        <v>45299.652015462903</v>
      </c>
      <c r="B295" s="6">
        <v>1160600872</v>
      </c>
      <c r="C295" s="6" t="s">
        <v>441</v>
      </c>
      <c r="D295" s="6" t="s">
        <v>117</v>
      </c>
      <c r="E295" s="3" t="s">
        <v>6</v>
      </c>
      <c r="F295" s="6" t="str">
        <f ca="1">IFERROR(__xludf.DUMMYFUNCTION("""COMPUTED_VALUE"""),"PAVONA ANDREA ROMINA")</f>
        <v>PAVONA ANDREA ROMINA</v>
      </c>
      <c r="G295" s="6" t="str">
        <f ca="1">IFERROR(__xludf.DUMMYFUNCTION("""COMPUTED_VALUE"""),"CANTERO ELIANA LUCILA ESTEFANIA")</f>
        <v>CANTERO ELIANA LUCILA ESTEFANIA</v>
      </c>
      <c r="H295" s="4" t="s">
        <v>7</v>
      </c>
    </row>
    <row r="296" spans="1:8">
      <c r="A296" s="1">
        <f ca="1">IFERROR(__xludf.DUMMYFUNCTION("""COMPUTED_VALUE"""),45299.6548782291)</f>
        <v>45299.654878229099</v>
      </c>
      <c r="B296" s="2">
        <v>1146000566</v>
      </c>
      <c r="C296" s="2" t="s">
        <v>442</v>
      </c>
      <c r="D296" s="2" t="s">
        <v>124</v>
      </c>
      <c r="E296" s="7" t="s">
        <v>91</v>
      </c>
      <c r="F296" s="2" t="str">
        <f ca="1">IFERROR(__xludf.DUMMYFUNCTION("""COMPUTED_VALUE"""),"RUIZ IVANA SOLEDAD")</f>
        <v>RUIZ IVANA SOLEDAD</v>
      </c>
      <c r="G296" s="2" t="str">
        <f ca="1">IFERROR(__xludf.DUMMYFUNCTION("""COMPUTED_VALUE"""),"PIEDRABUENA LUCAS DAVID")</f>
        <v>PIEDRABUENA LUCAS DAVID</v>
      </c>
      <c r="H296" s="14" t="s">
        <v>443</v>
      </c>
    </row>
    <row r="297" spans="1:8">
      <c r="A297" s="5">
        <f ca="1">IFERROR(__xludf.DUMMYFUNCTION("""COMPUTED_VALUE"""),45299.6597511111)</f>
        <v>45299.659751111103</v>
      </c>
      <c r="B297" s="6">
        <v>1150896993</v>
      </c>
      <c r="C297" s="6" t="s">
        <v>444</v>
      </c>
      <c r="D297" s="6" t="s">
        <v>124</v>
      </c>
      <c r="E297" s="3" t="s">
        <v>6</v>
      </c>
      <c r="F297" s="6" t="str">
        <f ca="1">IFERROR(__xludf.DUMMYFUNCTION("""COMPUTED_VALUE"""),"CASTILLO CESAR NICOLAS")</f>
        <v>CASTILLO CESAR NICOLAS</v>
      </c>
      <c r="G297" s="6" t="str">
        <f ca="1">IFERROR(__xludf.DUMMYFUNCTION("""COMPUTED_VALUE"""),"MOREYRA LABORIE RODRIGO AGUSTIN")</f>
        <v>MOREYRA LABORIE RODRIGO AGUSTIN</v>
      </c>
      <c r="H297" s="4" t="s">
        <v>7</v>
      </c>
    </row>
    <row r="298" spans="1:8">
      <c r="A298" s="8" t="str">
        <f ca="1">IFERROR(__xludf.DUMMYFUNCTION("""COMPUTED_VALUE"""),"")</f>
        <v/>
      </c>
      <c r="B298" s="2">
        <v>1160697032</v>
      </c>
      <c r="C298" s="2" t="s">
        <v>445</v>
      </c>
      <c r="D298" s="2" t="s">
        <v>27</v>
      </c>
      <c r="E298" s="3" t="s">
        <v>6</v>
      </c>
      <c r="F298" s="4" t="str">
        <f ca="1">IFERROR(__xludf.DUMMYFUNCTION("""COMPUTED_VALUE"""),"")</f>
        <v/>
      </c>
      <c r="G298" s="4" t="str">
        <f ca="1">IFERROR(__xludf.DUMMYFUNCTION("""COMPUTED_VALUE"""),"")</f>
        <v/>
      </c>
      <c r="H298" s="4" t="s">
        <v>7</v>
      </c>
    </row>
    <row r="299" spans="1:8">
      <c r="A299" s="5">
        <f ca="1">IFERROR(__xludf.DUMMYFUNCTION("""COMPUTED_VALUE"""),45299.6645905902)</f>
        <v>45299.664590590197</v>
      </c>
      <c r="B299" s="6">
        <v>1150670415</v>
      </c>
      <c r="C299" s="6" t="s">
        <v>446</v>
      </c>
      <c r="D299" s="6" t="s">
        <v>117</v>
      </c>
      <c r="E299" s="3" t="s">
        <v>6</v>
      </c>
      <c r="F299" s="6" t="str">
        <f ca="1">IFERROR(__xludf.DUMMYFUNCTION("""COMPUTED_VALUE"""),"GONZALEZ MELISA ELIZABETH")</f>
        <v>GONZALEZ MELISA ELIZABETH</v>
      </c>
      <c r="G299" s="6" t="str">
        <f ca="1">IFERROR(__xludf.DUMMYFUNCTION("""COMPUTED_VALUE"""),"ZAMPA JUAN SANTIAGO")</f>
        <v>ZAMPA JUAN SANTIAGO</v>
      </c>
      <c r="H299" s="4" t="s">
        <v>7</v>
      </c>
    </row>
    <row r="300" spans="1:8">
      <c r="A300" s="1">
        <f ca="1">IFERROR(__xludf.DUMMYFUNCTION("""COMPUTED_VALUE"""),45299.6738015046)</f>
        <v>45299.673801504599</v>
      </c>
      <c r="B300" s="2">
        <v>1160827501</v>
      </c>
      <c r="C300" s="2" t="s">
        <v>447</v>
      </c>
      <c r="D300" s="2" t="s">
        <v>117</v>
      </c>
      <c r="E300" s="7" t="s">
        <v>12</v>
      </c>
      <c r="F300" s="2" t="str">
        <f ca="1">IFERROR(__xludf.DUMMYFUNCTION("""COMPUTED_VALUE"""),"MARTINEZ RICARDO NICOLAS")</f>
        <v>MARTINEZ RICARDO NICOLAS</v>
      </c>
      <c r="G300" s="2" t="str">
        <f ca="1">IFERROR(__xludf.DUMMYFUNCTION("""COMPUTED_VALUE"""),"JANIEWICZ CINTHIA VIVIANA")</f>
        <v>JANIEWICZ CINTHIA VIVIANA</v>
      </c>
      <c r="H300" s="2" t="s">
        <v>448</v>
      </c>
    </row>
    <row r="301" spans="1:8">
      <c r="A301" s="5">
        <f ca="1">IFERROR(__xludf.DUMMYFUNCTION("""COMPUTED_VALUE"""),45299.6778974768)</f>
        <v>45299.677897476802</v>
      </c>
      <c r="B301" s="6">
        <v>2204813130</v>
      </c>
      <c r="C301" s="6" t="s">
        <v>449</v>
      </c>
      <c r="D301" s="6" t="s">
        <v>184</v>
      </c>
      <c r="E301" s="7" t="s">
        <v>113</v>
      </c>
      <c r="F301" s="6" t="str">
        <f ca="1">IFERROR(__xludf.DUMMYFUNCTION("""COMPUTED_VALUE"""),"FERNANDEZ ANDREA ELIZABETH")</f>
        <v>FERNANDEZ ANDREA ELIZABETH</v>
      </c>
      <c r="G301" s="6" t="str">
        <f ca="1">IFERROR(__xludf.DUMMYFUNCTION("""COMPUTED_VALUE"""),"AGUIRRE MAURO GABRIEL")</f>
        <v>AGUIRRE MAURO GABRIEL</v>
      </c>
      <c r="H301" s="6" t="s">
        <v>450</v>
      </c>
    </row>
    <row r="302" spans="1:8">
      <c r="A302" s="1">
        <f ca="1">IFERROR(__xludf.DUMMYFUNCTION("""COMPUTED_VALUE"""),45299.6781637731)</f>
        <v>45299.678163773096</v>
      </c>
      <c r="B302" s="2">
        <v>1160880289</v>
      </c>
      <c r="C302" s="2" t="s">
        <v>451</v>
      </c>
      <c r="D302" s="2" t="s">
        <v>117</v>
      </c>
      <c r="E302" s="3" t="s">
        <v>6</v>
      </c>
      <c r="F302" s="2" t="str">
        <f ca="1">IFERROR(__xludf.DUMMYFUNCTION("""COMPUTED_VALUE"""),"MARI BRAIAN GUSTAVO")</f>
        <v>MARI BRAIAN GUSTAVO</v>
      </c>
      <c r="G302" s="2" t="str">
        <f ca="1">IFERROR(__xludf.DUMMYFUNCTION("""COMPUTED_VALUE"""),"BLANCO GABRIELA BELEN")</f>
        <v>BLANCO GABRIELA BELEN</v>
      </c>
      <c r="H302" s="4" t="s">
        <v>7</v>
      </c>
    </row>
    <row r="303" spans="1:8">
      <c r="A303" s="5">
        <f ca="1">IFERROR(__xludf.DUMMYFUNCTION("""COMPUTED_VALUE"""),45299.7116553009)</f>
        <v>45299.711655300896</v>
      </c>
      <c r="B303" s="6">
        <v>2204866342</v>
      </c>
      <c r="C303" s="6" t="s">
        <v>452</v>
      </c>
      <c r="D303" s="6" t="s">
        <v>184</v>
      </c>
      <c r="E303" s="7" t="s">
        <v>113</v>
      </c>
      <c r="F303" s="6" t="str">
        <f ca="1">IFERROR(__xludf.DUMMYFUNCTION("""COMPUTED_VALUE"""),"ZARATE KARINA ROSANA CELESTINA")</f>
        <v>ZARATE KARINA ROSANA CELESTINA</v>
      </c>
      <c r="G303" s="6" t="str">
        <f ca="1">IFERROR(__xludf.DUMMYFUNCTION("""COMPUTED_VALUE"""),"JANIEWICZ CINTHIA VIVIANA")</f>
        <v>JANIEWICZ CINTHIA VIVIANA</v>
      </c>
      <c r="H303" s="6" t="s">
        <v>453</v>
      </c>
    </row>
    <row r="304" spans="1:8">
      <c r="A304" s="1">
        <f ca="1">IFERROR(__xludf.DUMMYFUNCTION("""COMPUTED_VALUE"""),45299.7204330324)</f>
        <v>45299.720433032402</v>
      </c>
      <c r="B304" s="2">
        <v>1160846494</v>
      </c>
      <c r="C304" s="2" t="s">
        <v>454</v>
      </c>
      <c r="D304" s="2" t="s">
        <v>117</v>
      </c>
      <c r="E304" s="7" t="s">
        <v>91</v>
      </c>
      <c r="F304" s="2" t="str">
        <f ca="1">IFERROR(__xludf.DUMMYFUNCTION("""COMPUTED_VALUE"""),"GOMEZ RAMON MANUEL")</f>
        <v>GOMEZ RAMON MANUEL</v>
      </c>
      <c r="G304" s="2" t="str">
        <f ca="1">IFERROR(__xludf.DUMMYFUNCTION("""COMPUTED_VALUE"""),"PEREZ RODRIGUEZ ANDREA PAOLA")</f>
        <v>PEREZ RODRIGUEZ ANDREA PAOLA</v>
      </c>
      <c r="H304" s="2" t="s">
        <v>455</v>
      </c>
    </row>
    <row r="305" spans="1:8">
      <c r="A305" s="5">
        <f ca="1">IFERROR(__xludf.DUMMYFUNCTION("""COMPUTED_VALUE"""),45299.7259224884)</f>
        <v>45299.725922488396</v>
      </c>
      <c r="B305" s="6">
        <v>1160648886</v>
      </c>
      <c r="C305" s="6" t="s">
        <v>456</v>
      </c>
      <c r="D305" s="6" t="s">
        <v>117</v>
      </c>
      <c r="E305" s="3" t="s">
        <v>6</v>
      </c>
      <c r="F305" s="6" t="str">
        <f ca="1">IFERROR(__xludf.DUMMYFUNCTION("""COMPUTED_VALUE"""),"JARA ALDANA ABIGAIL")</f>
        <v>JARA ALDANA ABIGAIL</v>
      </c>
      <c r="G305" s="6" t="str">
        <f ca="1">IFERROR(__xludf.DUMMYFUNCTION("""COMPUTED_VALUE"""),"PEREZ RODRIGUEZ ANDREA PAOLA")</f>
        <v>PEREZ RODRIGUEZ ANDREA PAOLA</v>
      </c>
      <c r="H305" s="4" t="s">
        <v>7</v>
      </c>
    </row>
    <row r="306" spans="1:8">
      <c r="A306" s="1">
        <f ca="1">IFERROR(__xludf.DUMMYFUNCTION("""COMPUTED_VALUE"""),45299.7424561458)</f>
        <v>45299.742456145803</v>
      </c>
      <c r="B306" s="2">
        <v>1160603488</v>
      </c>
      <c r="C306" s="2" t="s">
        <v>457</v>
      </c>
      <c r="D306" s="2" t="s">
        <v>124</v>
      </c>
      <c r="E306" s="7" t="s">
        <v>12</v>
      </c>
      <c r="F306" s="2" t="str">
        <f ca="1">IFERROR(__xludf.DUMMYFUNCTION("""COMPUTED_VALUE"""),"MULLER LETICIA BETINA")</f>
        <v>MULLER LETICIA BETINA</v>
      </c>
      <c r="G306" s="2" t="str">
        <f ca="1">IFERROR(__xludf.DUMMYFUNCTION("""COMPUTED_VALUE"""),"JANIEWICZ CINTHIA VIVIANA")</f>
        <v>JANIEWICZ CINTHIA VIVIANA</v>
      </c>
      <c r="H306" s="2" t="s">
        <v>458</v>
      </c>
    </row>
    <row r="307" spans="1:8">
      <c r="A307" s="5">
        <f ca="1">IFERROR(__xludf.DUMMYFUNCTION("""COMPUTED_VALUE"""),45299.7444077777)</f>
        <v>45299.744407777704</v>
      </c>
      <c r="B307" s="6">
        <v>2614300831</v>
      </c>
      <c r="C307" s="6" t="s">
        <v>459</v>
      </c>
      <c r="D307" s="6" t="s">
        <v>72</v>
      </c>
      <c r="E307" s="3" t="s">
        <v>6</v>
      </c>
      <c r="F307" s="6" t="str">
        <f ca="1">IFERROR(__xludf.DUMMYFUNCTION("""COMPUTED_VALUE"""),"MASSI KAREN ANDREA")</f>
        <v>MASSI KAREN ANDREA</v>
      </c>
      <c r="G307" s="6" t="str">
        <f ca="1">IFERROR(__xludf.DUMMYFUNCTION("""COMPUTED_VALUE"""),"PEREZ RODRIGUEZ ANDREA PAOLA")</f>
        <v>PEREZ RODRIGUEZ ANDREA PAOLA</v>
      </c>
      <c r="H307" s="4" t="s">
        <v>7</v>
      </c>
    </row>
    <row r="308" spans="1:8">
      <c r="A308" s="1">
        <f ca="1">IFERROR(__xludf.DUMMYFUNCTION("""COMPUTED_VALUE"""),45299.7506748611)</f>
        <v>45299.750674861098</v>
      </c>
      <c r="B308" s="2">
        <v>2204928802</v>
      </c>
      <c r="C308" s="2" t="s">
        <v>460</v>
      </c>
      <c r="D308" s="2" t="s">
        <v>184</v>
      </c>
      <c r="E308" s="7" t="s">
        <v>91</v>
      </c>
      <c r="F308" s="2" t="str">
        <f ca="1">IFERROR(__xludf.DUMMYFUNCTION("""COMPUTED_VALUE"""),"ZARACHO JOHANA ANDREA")</f>
        <v>ZARACHO JOHANA ANDREA</v>
      </c>
      <c r="G308" s="2" t="str">
        <f ca="1">IFERROR(__xludf.DUMMYFUNCTION("""COMPUTED_VALUE"""),"BAEZ GUILLERMO")</f>
        <v>BAEZ GUILLERMO</v>
      </c>
      <c r="H308" s="2" t="s">
        <v>461</v>
      </c>
    </row>
    <row r="309" spans="1:8">
      <c r="A309" s="5">
        <f ca="1">IFERROR(__xludf.DUMMYFUNCTION("""COMPUTED_VALUE"""),45299.7534762847)</f>
        <v>45299.753476284699</v>
      </c>
      <c r="B309" s="6">
        <v>3484415066</v>
      </c>
      <c r="C309" s="6" t="s">
        <v>462</v>
      </c>
      <c r="D309" s="6" t="s">
        <v>124</v>
      </c>
      <c r="E309" s="7" t="s">
        <v>12</v>
      </c>
      <c r="F309" s="6" t="str">
        <f ca="1">IFERROR(__xludf.DUMMYFUNCTION("""COMPUTED_VALUE"""),"AMARILLA DIANA CAROLINA")</f>
        <v>AMARILLA DIANA CAROLINA</v>
      </c>
      <c r="G309" s="6" t="str">
        <f ca="1">IFERROR(__xludf.DUMMYFUNCTION("""COMPUTED_VALUE"""),"APOSTOLIDES MARTIN ANTONIO")</f>
        <v>APOSTOLIDES MARTIN ANTONIO</v>
      </c>
      <c r="H309" s="6" t="s">
        <v>463</v>
      </c>
    </row>
    <row r="310" spans="1:8">
      <c r="A310" s="8" t="str">
        <f ca="1">IFERROR(__xludf.DUMMYFUNCTION("""COMPUTED_VALUE"""),"")</f>
        <v/>
      </c>
      <c r="B310" s="2" t="s">
        <v>464</v>
      </c>
      <c r="C310" s="2" t="s">
        <v>464</v>
      </c>
      <c r="D310" s="2" t="s">
        <v>465</v>
      </c>
      <c r="E310" s="7" t="s">
        <v>12</v>
      </c>
      <c r="F310" s="4" t="str">
        <f ca="1">IFERROR(__xludf.DUMMYFUNCTION("""COMPUTED_VALUE"""),"")</f>
        <v/>
      </c>
      <c r="G310" s="4" t="str">
        <f ca="1">IFERROR(__xludf.DUMMYFUNCTION("""COMPUTED_VALUE"""),"")</f>
        <v/>
      </c>
      <c r="H310" s="2" t="s">
        <v>466</v>
      </c>
    </row>
    <row r="311" spans="1:8">
      <c r="A311" s="5">
        <f ca="1">IFERROR(__xludf.DUMMYFUNCTION("""COMPUTED_VALUE"""),45299.7749780324)</f>
        <v>45299.774978032401</v>
      </c>
      <c r="B311" s="6">
        <v>1160850007</v>
      </c>
      <c r="C311" s="6" t="s">
        <v>467</v>
      </c>
      <c r="D311" s="6" t="s">
        <v>23</v>
      </c>
      <c r="E311" s="7" t="s">
        <v>91</v>
      </c>
      <c r="F311" s="6" t="str">
        <f ca="1">IFERROR(__xludf.DUMMYFUNCTION("""COMPUTED_VALUE"""),"CARABAJAL ADRIAN ALEJANDRO")</f>
        <v>CARABAJAL ADRIAN ALEJANDRO</v>
      </c>
      <c r="G311" s="6" t="str">
        <f ca="1">IFERROR(__xludf.DUMMYFUNCTION("""COMPUTED_VALUE"""),"PYZIOL RYSZARD GERARDO")</f>
        <v>PYZIOL RYSZARD GERARDO</v>
      </c>
      <c r="H311" s="6" t="s">
        <v>468</v>
      </c>
    </row>
    <row r="312" spans="1:8">
      <c r="A312" s="1">
        <f ca="1">IFERROR(__xludf.DUMMYFUNCTION("""COMPUTED_VALUE"""),45299.7760739236)</f>
        <v>45299.776073923596</v>
      </c>
      <c r="B312" s="2">
        <v>2214511768</v>
      </c>
      <c r="C312" s="2" t="s">
        <v>469</v>
      </c>
      <c r="D312" s="2" t="s">
        <v>37</v>
      </c>
      <c r="E312" s="3" t="s">
        <v>6</v>
      </c>
      <c r="F312" s="2" t="str">
        <f ca="1">IFERROR(__xludf.DUMMYFUNCTION("""COMPUTED_VALUE"""),"COLMAN FRANCISCO GABRIEL")</f>
        <v>COLMAN FRANCISCO GABRIEL</v>
      </c>
      <c r="G312" s="2" t="str">
        <f ca="1">IFERROR(__xludf.DUMMYFUNCTION("""COMPUTED_VALUE"""),"PEREZ RODRIGUEZ ANDREA PAOLA")</f>
        <v>PEREZ RODRIGUEZ ANDREA PAOLA</v>
      </c>
      <c r="H312" s="4" t="s">
        <v>7</v>
      </c>
    </row>
    <row r="313" spans="1:8">
      <c r="A313" s="5">
        <f ca="1">IFERROR(__xludf.DUMMYFUNCTION("""COMPUTED_VALUE"""),45299.7847630555)</f>
        <v>45299.784763055497</v>
      </c>
      <c r="B313" s="6">
        <v>1160668974</v>
      </c>
      <c r="C313" s="6" t="s">
        <v>470</v>
      </c>
      <c r="D313" s="6" t="s">
        <v>124</v>
      </c>
      <c r="E313" s="7" t="s">
        <v>128</v>
      </c>
      <c r="F313" s="6" t="str">
        <f ca="1">IFERROR(__xludf.DUMMYFUNCTION("""COMPUTED_VALUE"""),"SANCHEZ FLORENCIA ELIZABETH")</f>
        <v>SANCHEZ FLORENCIA ELIZABETH</v>
      </c>
      <c r="G313" s="6" t="str">
        <f ca="1">IFERROR(__xludf.DUMMYFUNCTION("""COMPUTED_VALUE"""),"APOSTOLIDES MARTIN ANTONIO")</f>
        <v>APOSTOLIDES MARTIN ANTONIO</v>
      </c>
      <c r="H313" s="10"/>
    </row>
    <row r="314" spans="1:8">
      <c r="A314" s="1">
        <f ca="1">IFERROR(__xludf.DUMMYFUNCTION("""COMPUTED_VALUE"""),45299.7930790393)</f>
        <v>45299.7930790393</v>
      </c>
      <c r="B314" s="2">
        <v>1160603254</v>
      </c>
      <c r="C314" s="2" t="s">
        <v>471</v>
      </c>
      <c r="D314" s="2" t="s">
        <v>23</v>
      </c>
      <c r="E314" s="3" t="s">
        <v>6</v>
      </c>
      <c r="F314" s="2" t="str">
        <f ca="1">IFERROR(__xludf.DUMMYFUNCTION("""COMPUTED_VALUE"""),"CUEVAS ARIANA RAQUEL")</f>
        <v>CUEVAS ARIANA RAQUEL</v>
      </c>
      <c r="G314" s="2" t="str">
        <f ca="1">IFERROR(__xludf.DUMMYFUNCTION("""COMPUTED_VALUE"""),"SANTANDER MATIAS NAHUEL")</f>
        <v>SANTANDER MATIAS NAHUEL</v>
      </c>
      <c r="H314" s="4" t="s">
        <v>7</v>
      </c>
    </row>
    <row r="315" spans="1:8">
      <c r="A315" s="5">
        <f ca="1">IFERROR(__xludf.DUMMYFUNCTION("""COMPUTED_VALUE"""),45299.7973162615)</f>
        <v>45299.797316261502</v>
      </c>
      <c r="B315" s="6">
        <v>1144813906</v>
      </c>
      <c r="C315" s="6" t="s">
        <v>472</v>
      </c>
      <c r="D315" s="6" t="s">
        <v>44</v>
      </c>
      <c r="E315" s="3" t="s">
        <v>6</v>
      </c>
      <c r="F315" s="6" t="str">
        <f ca="1">IFERROR(__xludf.DUMMYFUNCTION("""COMPUTED_VALUE"""),"AGUILAR MARIANGELES ANTONELLA")</f>
        <v>AGUILAR MARIANGELES ANTONELLA</v>
      </c>
      <c r="G315" s="6" t="str">
        <f ca="1">IFERROR(__xludf.DUMMYFUNCTION("""COMPUTED_VALUE"""),"PYZIOL RYSZARD GERARDO")</f>
        <v>PYZIOL RYSZARD GERARDO</v>
      </c>
      <c r="H315" s="4" t="s">
        <v>7</v>
      </c>
    </row>
    <row r="316" spans="1:8">
      <c r="A316" s="1">
        <f ca="1">IFERROR(__xludf.DUMMYFUNCTION("""COMPUTED_VALUE"""),45299.8049972569)</f>
        <v>45299.804997256899</v>
      </c>
      <c r="B316" s="2">
        <v>1144640034</v>
      </c>
      <c r="C316" s="2" t="s">
        <v>473</v>
      </c>
      <c r="D316" s="2" t="s">
        <v>44</v>
      </c>
      <c r="E316" s="7" t="s">
        <v>12</v>
      </c>
      <c r="F316" s="2" t="str">
        <f ca="1">IFERROR(__xludf.DUMMYFUNCTION("""COMPUTED_VALUE"""),"AGUILAR MARIANGELES ANTONELLA")</f>
        <v>AGUILAR MARIANGELES ANTONELLA</v>
      </c>
      <c r="G316" s="2" t="str">
        <f ca="1">IFERROR(__xludf.DUMMYFUNCTION("""COMPUTED_VALUE"""),"PYZIOL RYSZARD GERARDO")</f>
        <v>PYZIOL RYSZARD GERARDO</v>
      </c>
      <c r="H316" s="2" t="s">
        <v>474</v>
      </c>
    </row>
    <row r="317" spans="1:8">
      <c r="A317" s="5">
        <f ca="1">IFERROR(__xludf.DUMMYFUNCTION("""COMPUTED_VALUE"""),45299.8173179861)</f>
        <v>45299.817317986097</v>
      </c>
      <c r="B317" s="6">
        <v>1160817978</v>
      </c>
      <c r="C317" s="6" t="s">
        <v>475</v>
      </c>
      <c r="D317" s="6" t="s">
        <v>301</v>
      </c>
      <c r="E317" s="7" t="s">
        <v>128</v>
      </c>
      <c r="F317" s="6" t="str">
        <f ca="1">IFERROR(__xludf.DUMMYFUNCTION("""COMPUTED_VALUE"""),"MERLO NAHUEL ORLANDO")</f>
        <v>MERLO NAHUEL ORLANDO</v>
      </c>
      <c r="G317" s="6" t="str">
        <f ca="1">IFERROR(__xludf.DUMMYFUNCTION("""COMPUTED_VALUE"""),"APOSTOLIDES MARTIN ANTONIO")</f>
        <v>APOSTOLIDES MARTIN ANTONIO</v>
      </c>
      <c r="H317" s="6" t="s">
        <v>476</v>
      </c>
    </row>
    <row r="318" spans="1:8">
      <c r="A318" s="1">
        <f ca="1">IFERROR(__xludf.DUMMYFUNCTION("""COMPUTED_VALUE"""),45299.8481262268)</f>
        <v>45299.848126226803</v>
      </c>
      <c r="B318" s="2">
        <v>1160834006</v>
      </c>
      <c r="C318" s="2" t="s">
        <v>477</v>
      </c>
      <c r="D318" s="2" t="s">
        <v>184</v>
      </c>
      <c r="E318" s="7" t="s">
        <v>91</v>
      </c>
      <c r="F318" s="2" t="str">
        <f ca="1">IFERROR(__xludf.DUMMYFUNCTION("""COMPUTED_VALUE"""),"GALLARDO ROMINA ALEJANDRA")</f>
        <v>GALLARDO ROMINA ALEJANDRA</v>
      </c>
      <c r="G318" s="2" t="str">
        <f ca="1">IFERROR(__xludf.DUMMYFUNCTION("""COMPUTED_VALUE"""),"BAEZ GUILLERMO")</f>
        <v>BAEZ GUILLERMO</v>
      </c>
      <c r="H318" s="2" t="s">
        <v>478</v>
      </c>
    </row>
    <row r="319" spans="1:8">
      <c r="A319" s="5">
        <f ca="1">IFERROR(__xludf.DUMMYFUNCTION("""COMPUTED_VALUE"""),45299.8602775694)</f>
        <v>45299.860277569402</v>
      </c>
      <c r="B319" s="6">
        <v>2944422815</v>
      </c>
      <c r="C319" s="6" t="s">
        <v>479</v>
      </c>
      <c r="D319" s="6" t="s">
        <v>44</v>
      </c>
      <c r="E319" s="3" t="s">
        <v>6</v>
      </c>
      <c r="F319" s="6" t="str">
        <f ca="1">IFERROR(__xludf.DUMMYFUNCTION("""COMPUTED_VALUE"""),"ARGÜELLO MONICA LILIANA")</f>
        <v>ARGÜELLO MONICA LILIANA</v>
      </c>
      <c r="G319" s="6" t="str">
        <f ca="1">IFERROR(__xludf.DUMMYFUNCTION("""COMPUTED_VALUE"""),"SANTANDER MATIAS NAHUEL")</f>
        <v>SANTANDER MATIAS NAHUEL</v>
      </c>
      <c r="H319" s="4" t="s">
        <v>7</v>
      </c>
    </row>
    <row r="320" spans="1:8">
      <c r="A320" s="1">
        <f ca="1">IFERROR(__xludf.DUMMYFUNCTION("""COMPUTED_VALUE"""),45299.8650655787)</f>
        <v>45299.865065578699</v>
      </c>
      <c r="B320" s="2">
        <v>1160857056</v>
      </c>
      <c r="C320" s="2" t="s">
        <v>480</v>
      </c>
      <c r="D320" s="2" t="s">
        <v>184</v>
      </c>
      <c r="E320" s="7" t="s">
        <v>113</v>
      </c>
      <c r="F320" s="2" t="str">
        <f ca="1">IFERROR(__xludf.DUMMYFUNCTION("""COMPUTED_VALUE"""),"BOSCHI VILLALBA JUAN PABLO")</f>
        <v>BOSCHI VILLALBA JUAN PABLO</v>
      </c>
      <c r="G320" s="2" t="str">
        <f ca="1">IFERROR(__xludf.DUMMYFUNCTION("""COMPUTED_VALUE"""),"ROJAS LUIS MARTIN")</f>
        <v>ROJAS LUIS MARTIN</v>
      </c>
      <c r="H320" s="2" t="s">
        <v>481</v>
      </c>
    </row>
    <row r="321" spans="1:8">
      <c r="A321" s="5">
        <f ca="1">IFERROR(__xludf.DUMMYFUNCTION("""COMPUTED_VALUE"""),45299.874877037)</f>
        <v>45299.874877037</v>
      </c>
      <c r="B321" s="6">
        <v>1160858435</v>
      </c>
      <c r="C321" s="6" t="s">
        <v>482</v>
      </c>
      <c r="D321" s="6" t="s">
        <v>124</v>
      </c>
      <c r="E321" s="3" t="s">
        <v>6</v>
      </c>
      <c r="F321" s="6" t="str">
        <f ca="1">IFERROR(__xludf.DUMMYFUNCTION("""COMPUTED_VALUE"""),"VALLEJOS SOFIA MARIA ITATI")</f>
        <v>VALLEJOS SOFIA MARIA ITATI</v>
      </c>
      <c r="G321" s="6" t="str">
        <f ca="1">IFERROR(__xludf.DUMMYFUNCTION("""COMPUTED_VALUE"""),"SAAVEDRA ROBERTO LEANDRO")</f>
        <v>SAAVEDRA ROBERTO LEANDRO</v>
      </c>
      <c r="H321" s="4" t="s">
        <v>7</v>
      </c>
    </row>
    <row r="322" spans="1:8">
      <c r="A322" s="1">
        <f ca="1">IFERROR(__xludf.DUMMYFUNCTION("""COMPUTED_VALUE"""),45299.9187648842)</f>
        <v>45299.918764884198</v>
      </c>
      <c r="B322" s="2">
        <v>1160611857</v>
      </c>
      <c r="C322" s="2" t="s">
        <v>483</v>
      </c>
      <c r="D322" s="2" t="s">
        <v>124</v>
      </c>
      <c r="E322" s="3" t="s">
        <v>6</v>
      </c>
      <c r="F322" s="2" t="str">
        <f ca="1">IFERROR(__xludf.DUMMYFUNCTION("""COMPUTED_VALUE"""),"ESCOBAR CARLOS ALBERTO")</f>
        <v>ESCOBAR CARLOS ALBERTO</v>
      </c>
      <c r="G322" s="2" t="str">
        <f ca="1">IFERROR(__xludf.DUMMYFUNCTION("""COMPUTED_VALUE"""),"BAEZ GUILLERMO")</f>
        <v>BAEZ GUILLERMO</v>
      </c>
      <c r="H322" s="4" t="s">
        <v>7</v>
      </c>
    </row>
    <row r="323" spans="1:8">
      <c r="A323" s="5">
        <f ca="1">IFERROR(__xludf.DUMMYFUNCTION("""COMPUTED_VALUE"""),45297.8787855439)</f>
        <v>45297.8787855439</v>
      </c>
      <c r="B323" s="6">
        <v>1137500970</v>
      </c>
      <c r="C323" s="6" t="s">
        <v>484</v>
      </c>
      <c r="D323" s="6" t="s">
        <v>93</v>
      </c>
      <c r="E323" s="3" t="s">
        <v>6</v>
      </c>
      <c r="F323" s="6" t="str">
        <f ca="1">IFERROR(__xludf.DUMMYFUNCTION("""COMPUTED_VALUE"""),"RODRIGUEZ PARELLADA MELANI AYLEN")</f>
        <v>RODRIGUEZ PARELLADA MELANI AYLEN</v>
      </c>
      <c r="G323" s="6" t="str">
        <f ca="1">IFERROR(__xludf.DUMMYFUNCTION("""COMPUTED_VALUE"""),"APOSTOLIDES MARTIN ANTONIO")</f>
        <v>APOSTOLIDES MARTIN ANTONIO</v>
      </c>
      <c r="H323" s="4" t="s">
        <v>7</v>
      </c>
    </row>
    <row r="324" spans="1:8">
      <c r="A324" s="1">
        <f ca="1">IFERROR(__xludf.DUMMYFUNCTION("""COMPUTED_VALUE"""),45299.9518983912)</f>
        <v>45299.951898391198</v>
      </c>
      <c r="B324" s="2">
        <v>2304423509</v>
      </c>
      <c r="C324" s="2" t="s">
        <v>485</v>
      </c>
      <c r="D324" s="2" t="s">
        <v>184</v>
      </c>
      <c r="E324" s="3" t="s">
        <v>6</v>
      </c>
      <c r="F324" s="2" t="str">
        <f ca="1">IFERROR(__xludf.DUMMYFUNCTION("""COMPUTED_VALUE"""),"BOSCHI VILLALBA JUAN PABLO")</f>
        <v>BOSCHI VILLALBA JUAN PABLO</v>
      </c>
      <c r="G324" s="2" t="str">
        <f ca="1">IFERROR(__xludf.DUMMYFUNCTION("""COMPUTED_VALUE"""),"ROJAS LUIS MARTIN")</f>
        <v>ROJAS LUIS MARTIN</v>
      </c>
      <c r="H324" s="4" t="s">
        <v>7</v>
      </c>
    </row>
    <row r="325" spans="1:8">
      <c r="A325" s="5">
        <f ca="1">IFERROR(__xludf.DUMMYFUNCTION("""COMPUTED_VALUE"""),45299.9911109374)</f>
        <v>45299.991110937401</v>
      </c>
      <c r="B325" s="6">
        <v>1157709771</v>
      </c>
      <c r="C325" s="6" t="s">
        <v>486</v>
      </c>
      <c r="D325" s="6" t="s">
        <v>124</v>
      </c>
      <c r="E325" s="3" t="s">
        <v>6</v>
      </c>
      <c r="F325" s="6" t="str">
        <f ca="1">IFERROR(__xludf.DUMMYFUNCTION("""COMPUTED_VALUE"""),"FALCON BROCAL RODRIGO MARTIN")</f>
        <v>FALCON BROCAL RODRIGO MARTIN</v>
      </c>
      <c r="G325" s="6" t="str">
        <f ca="1">IFERROR(__xludf.DUMMYFUNCTION("""COMPUTED_VALUE"""),"ROJAS LUIS MARTIN")</f>
        <v>ROJAS LUIS MARTIN</v>
      </c>
      <c r="H325" s="4" t="s">
        <v>7</v>
      </c>
    </row>
    <row r="326" spans="1:8">
      <c r="A326" s="1">
        <f ca="1">IFERROR(__xludf.DUMMYFUNCTION("""COMPUTED_VALUE"""),45300.0130414004)</f>
        <v>45300.013041400402</v>
      </c>
      <c r="B326" s="2">
        <v>1160791720</v>
      </c>
      <c r="C326" s="2" t="s">
        <v>487</v>
      </c>
      <c r="D326" s="2" t="s">
        <v>465</v>
      </c>
      <c r="E326" s="3"/>
      <c r="F326" s="2" t="str">
        <f ca="1">IFERROR(__xludf.DUMMYFUNCTION("""COMPUTED_VALUE"""),"BOSCHI VILLALBA JUAN PABLO")</f>
        <v>BOSCHI VILLALBA JUAN PABLO</v>
      </c>
      <c r="G326" s="2" t="str">
        <f ca="1">IFERROR(__xludf.DUMMYFUNCTION("""COMPUTED_VALUE"""),"ROJAS LUIS MARTIN")</f>
        <v>ROJAS LUIS MARTIN</v>
      </c>
      <c r="H326" s="4"/>
    </row>
    <row r="327" spans="1:8">
      <c r="A327" s="5">
        <f ca="1">IFERROR(__xludf.DUMMYFUNCTION("""COMPUTED_VALUE"""),45300.3059745949)</f>
        <v>45300.305974594899</v>
      </c>
      <c r="B327" s="6">
        <v>2214503598</v>
      </c>
      <c r="C327" s="6" t="s">
        <v>488</v>
      </c>
      <c r="D327" s="6" t="s">
        <v>142</v>
      </c>
      <c r="E327" s="3" t="s">
        <v>6</v>
      </c>
      <c r="F327" s="6" t="str">
        <f ca="1">IFERROR(__xludf.DUMMYFUNCTION("""COMPUTED_VALUE"""),"ACOSTA AGUSTINA MICAELA")</f>
        <v>ACOSTA AGUSTINA MICAELA</v>
      </c>
      <c r="G327" s="6" t="str">
        <f ca="1">IFERROR(__xludf.DUMMYFUNCTION("""COMPUTED_VALUE"""),"FERNANDEZ ROCIO ELIZABETH")</f>
        <v>FERNANDEZ ROCIO ELIZABETH</v>
      </c>
      <c r="H327" s="4" t="s">
        <v>7</v>
      </c>
    </row>
    <row r="328" spans="1:8">
      <c r="A328" s="1">
        <f ca="1">IFERROR(__xludf.DUMMYFUNCTION("""COMPUTED_VALUE"""),45300.3518575115)</f>
        <v>45300.351857511501</v>
      </c>
      <c r="B328" s="4"/>
      <c r="C328" s="2" t="s">
        <v>489</v>
      </c>
      <c r="D328" s="4"/>
      <c r="E328" s="3"/>
      <c r="F328" s="2" t="str">
        <f ca="1">IFERROR(__xludf.DUMMYFUNCTION("""COMPUTED_VALUE"""),"FLEITA CONSTANZA DANIELA")</f>
        <v>FLEITA CONSTANZA DANIELA</v>
      </c>
      <c r="G328" s="2" t="str">
        <f ca="1">IFERROR(__xludf.DUMMYFUNCTION("""COMPUTED_VALUE"""),"ZAMPA JUAN SANTIAGO")</f>
        <v>ZAMPA JUAN SANTIAGO</v>
      </c>
      <c r="H328" s="4"/>
    </row>
    <row r="329" spans="1:8">
      <c r="A329" s="9" t="str">
        <f ca="1">IFERROR(__xludf.DUMMYFUNCTION("""COMPUTED_VALUE"""),"")</f>
        <v/>
      </c>
      <c r="B329" s="10"/>
      <c r="C329" s="6" t="s">
        <v>490</v>
      </c>
      <c r="D329" s="10"/>
      <c r="E329" s="3"/>
      <c r="F329" s="10" t="str">
        <f ca="1">IFERROR(__xludf.DUMMYFUNCTION("""COMPUTED_VALUE"""),"")</f>
        <v/>
      </c>
      <c r="G329" s="10" t="str">
        <f ca="1">IFERROR(__xludf.DUMMYFUNCTION("""COMPUTED_VALUE"""),"")</f>
        <v/>
      </c>
      <c r="H329" s="10"/>
    </row>
    <row r="330" spans="1:8">
      <c r="A330" s="1">
        <f ca="1">IFERROR(__xludf.DUMMYFUNCTION("""COMPUTED_VALUE"""),45300.3843521643)</f>
        <v>45300.384352164299</v>
      </c>
      <c r="B330" s="2">
        <v>1160612279</v>
      </c>
      <c r="C330" s="2" t="s">
        <v>491</v>
      </c>
      <c r="D330" s="2" t="s">
        <v>142</v>
      </c>
      <c r="E330" s="3" t="s">
        <v>6</v>
      </c>
      <c r="F330" s="2" t="str">
        <f ca="1">IFERROR(__xludf.DUMMYFUNCTION("""COMPUTED_VALUE"""),"BAEZ FERNANDO DANIEL")</f>
        <v>BAEZ FERNANDO DANIEL</v>
      </c>
      <c r="G330" s="2" t="str">
        <f ca="1">IFERROR(__xludf.DUMMYFUNCTION("""COMPUTED_VALUE"""),"FERNANDEZ ROCIO ELIZABETH")</f>
        <v>FERNANDEZ ROCIO ELIZABETH</v>
      </c>
      <c r="H330" s="4" t="s">
        <v>7</v>
      </c>
    </row>
    <row r="331" spans="1:8">
      <c r="A331" s="5">
        <f ca="1">IFERROR(__xludf.DUMMYFUNCTION("""COMPUTED_VALUE"""),45300.4128401388)</f>
        <v>45300.412840138801</v>
      </c>
      <c r="B331" s="6">
        <v>1160794836</v>
      </c>
      <c r="C331" s="6" t="s">
        <v>492</v>
      </c>
      <c r="D331" s="6" t="s">
        <v>465</v>
      </c>
      <c r="E331" s="7" t="s">
        <v>12</v>
      </c>
      <c r="F331" s="6" t="str">
        <f ca="1">IFERROR(__xludf.DUMMYFUNCTION("""COMPUTED_VALUE"""),"GOMEZ LUCILA VICTORIA")</f>
        <v>GOMEZ LUCILA VICTORIA</v>
      </c>
      <c r="G331" s="6" t="str">
        <f ca="1">IFERROR(__xludf.DUMMYFUNCTION("""COMPUTED_VALUE"""),"ZAMPA JUAN SANTIAGO")</f>
        <v>ZAMPA JUAN SANTIAGO</v>
      </c>
      <c r="H331" s="6" t="s">
        <v>493</v>
      </c>
    </row>
    <row r="332" spans="1:8">
      <c r="A332" s="1">
        <f ca="1">IFERROR(__xludf.DUMMYFUNCTION("""COMPUTED_VALUE"""),45300.4207536921)</f>
        <v>45300.420753692102</v>
      </c>
      <c r="B332" s="2">
        <v>2204830274</v>
      </c>
      <c r="C332" s="2" t="s">
        <v>494</v>
      </c>
      <c r="D332" s="2" t="s">
        <v>465</v>
      </c>
      <c r="E332" s="3" t="s">
        <v>6</v>
      </c>
      <c r="F332" s="2" t="str">
        <f ca="1">IFERROR(__xludf.DUMMYFUNCTION("""COMPUTED_VALUE"""),"GUTIERREZ ALEJANDRO DAVID")</f>
        <v>GUTIERREZ ALEJANDRO DAVID</v>
      </c>
      <c r="G332" s="2" t="str">
        <f ca="1">IFERROR(__xludf.DUMMYFUNCTION("""COMPUTED_VALUE"""),"FOSCHIATTI MARIA DE LOS ANGELES")</f>
        <v>FOSCHIATTI MARIA DE LOS ANGELES</v>
      </c>
      <c r="H332" s="4" t="s">
        <v>7</v>
      </c>
    </row>
    <row r="333" spans="1:8">
      <c r="A333" s="5">
        <f ca="1">IFERROR(__xludf.DUMMYFUNCTION("""COMPUTED_VALUE"""),45300.4379263541)</f>
        <v>45300.437926354098</v>
      </c>
      <c r="B333" s="6">
        <v>2374836563</v>
      </c>
      <c r="C333" s="6" t="s">
        <v>495</v>
      </c>
      <c r="D333" s="6" t="s">
        <v>184</v>
      </c>
      <c r="E333" s="7" t="s">
        <v>91</v>
      </c>
      <c r="F333" s="6" t="str">
        <f ca="1">IFERROR(__xludf.DUMMYFUNCTION("""COMPUTED_VALUE"""),"CACERES FACUNDO DANIEL")</f>
        <v>CACERES FACUNDO DANIEL</v>
      </c>
      <c r="G333" s="6" t="str">
        <f ca="1">IFERROR(__xludf.DUMMYFUNCTION("""COMPUTED_VALUE"""),"ZAMPA JUAN SANTIAGO")</f>
        <v>ZAMPA JUAN SANTIAGO</v>
      </c>
      <c r="H333" s="6" t="s">
        <v>496</v>
      </c>
    </row>
    <row r="334" spans="1:8">
      <c r="A334" s="1">
        <f ca="1">IFERROR(__xludf.DUMMYFUNCTION("""COMPUTED_VALUE"""),45300.438753993)</f>
        <v>45300.438753993003</v>
      </c>
      <c r="B334" s="2">
        <v>1148802355</v>
      </c>
      <c r="C334" s="2" t="s">
        <v>497</v>
      </c>
      <c r="D334" s="2" t="s">
        <v>117</v>
      </c>
      <c r="E334" s="3" t="s">
        <v>6</v>
      </c>
      <c r="F334" s="2" t="str">
        <f ca="1">IFERROR(__xludf.DUMMYFUNCTION("""COMPUTED_VALUE"""),"ALMEIDA EDGARDO MATIAS")</f>
        <v>ALMEIDA EDGARDO MATIAS</v>
      </c>
      <c r="G334" s="2" t="str">
        <f ca="1">IFERROR(__xludf.DUMMYFUNCTION("""COMPUTED_VALUE"""),"FALCON ALEJANDRO JAVIER")</f>
        <v>FALCON ALEJANDRO JAVIER</v>
      </c>
      <c r="H334" s="4" t="s">
        <v>7</v>
      </c>
    </row>
    <row r="335" spans="1:8">
      <c r="A335" s="5">
        <f ca="1">IFERROR(__xludf.DUMMYFUNCTION("""COMPUTED_VALUE"""),45300.4543792939)</f>
        <v>45300.4543792939</v>
      </c>
      <c r="B335" s="6">
        <v>2477376766</v>
      </c>
      <c r="C335" s="6" t="s">
        <v>498</v>
      </c>
      <c r="D335" s="6" t="s">
        <v>37</v>
      </c>
      <c r="E335" s="3" t="s">
        <v>6</v>
      </c>
      <c r="F335" s="6" t="str">
        <f ca="1">IFERROR(__xludf.DUMMYFUNCTION("""COMPUTED_VALUE"""),"ALSINA BARBARA AYELEN")</f>
        <v>ALSINA BARBARA AYELEN</v>
      </c>
      <c r="G335" s="6" t="str">
        <f ca="1">IFERROR(__xludf.DUMMYFUNCTION("""COMPUTED_VALUE"""),"FERNANDEZ ROCIO ELIZABETH")</f>
        <v>FERNANDEZ ROCIO ELIZABETH</v>
      </c>
      <c r="H335" s="4" t="s">
        <v>7</v>
      </c>
    </row>
    <row r="336" spans="1:8">
      <c r="A336" s="1">
        <f ca="1">IFERROR(__xludf.DUMMYFUNCTION("""COMPUTED_VALUE"""),45300.4604559143)</f>
        <v>45300.460455914297</v>
      </c>
      <c r="B336" s="2">
        <v>1160648723</v>
      </c>
      <c r="C336" s="2" t="s">
        <v>499</v>
      </c>
      <c r="D336" s="2" t="s">
        <v>93</v>
      </c>
      <c r="E336" s="7" t="s">
        <v>12</v>
      </c>
      <c r="F336" s="2" t="str">
        <f ca="1">IFERROR(__xludf.DUMMYFUNCTION("""COMPUTED_VALUE"""),"Gonzalez Xavier Ignacio")</f>
        <v>Gonzalez Xavier Ignacio</v>
      </c>
      <c r="G336" s="2" t="str">
        <f ca="1">IFERROR(__xludf.DUMMYFUNCTION("""COMPUTED_VALUE"""),"POLZONI MARIA NATALIA")</f>
        <v>POLZONI MARIA NATALIA</v>
      </c>
      <c r="H336" s="2" t="s">
        <v>500</v>
      </c>
    </row>
    <row r="337" spans="1:8">
      <c r="A337" s="5">
        <f ca="1">IFERROR(__xludf.DUMMYFUNCTION("""COMPUTED_VALUE"""),45300.4686720717)</f>
        <v>45300.4686720717</v>
      </c>
      <c r="B337" s="6">
        <v>2644215054</v>
      </c>
      <c r="C337" s="6" t="s">
        <v>501</v>
      </c>
      <c r="D337" s="6" t="s">
        <v>72</v>
      </c>
      <c r="E337" s="3" t="s">
        <v>6</v>
      </c>
      <c r="F337" s="6" t="str">
        <f ca="1">IFERROR(__xludf.DUMMYFUNCTION("""COMPUTED_VALUE"""),"MAIDANA GABRIELA ELIANA ANABELLA")</f>
        <v>MAIDANA GABRIELA ELIANA ANABELLA</v>
      </c>
      <c r="G337" s="6" t="str">
        <f ca="1">IFERROR(__xludf.DUMMYFUNCTION("""COMPUTED_VALUE"""),"GOMEZ MARIANA LUCIA")</f>
        <v>GOMEZ MARIANA LUCIA</v>
      </c>
      <c r="H337" s="4" t="s">
        <v>7</v>
      </c>
    </row>
    <row r="338" spans="1:8">
      <c r="A338" s="1">
        <f ca="1">IFERROR(__xludf.DUMMYFUNCTION("""COMPUTED_VALUE"""),45300.4840172453)</f>
        <v>45300.484017245297</v>
      </c>
      <c r="B338" s="2">
        <v>1122045726</v>
      </c>
      <c r="C338" s="2" t="s">
        <v>502</v>
      </c>
      <c r="D338" s="2" t="s">
        <v>184</v>
      </c>
      <c r="E338" s="3" t="s">
        <v>6</v>
      </c>
      <c r="F338" s="2" t="str">
        <f ca="1">IFERROR(__xludf.DUMMYFUNCTION("""COMPUTED_VALUE"""),"CASTILLO ANDREA SOLEDAD")</f>
        <v>CASTILLO ANDREA SOLEDAD</v>
      </c>
      <c r="G338" s="2" t="str">
        <f ca="1">IFERROR(__xludf.DUMMYFUNCTION("""COMPUTED_VALUE"""),"CANTERO ELIANA LUCILA ESTEFANIA")</f>
        <v>CANTERO ELIANA LUCILA ESTEFANIA</v>
      </c>
      <c r="H338" s="4" t="s">
        <v>7</v>
      </c>
    </row>
    <row r="339" spans="1:8">
      <c r="A339" s="5">
        <f ca="1">IFERROR(__xludf.DUMMYFUNCTION("""COMPUTED_VALUE"""),45300.4942871643)</f>
        <v>45300.4942871643</v>
      </c>
      <c r="B339" s="6">
        <v>1122049364</v>
      </c>
      <c r="C339" s="6" t="s">
        <v>503</v>
      </c>
      <c r="D339" s="6" t="s">
        <v>124</v>
      </c>
      <c r="E339" s="3" t="s">
        <v>6</v>
      </c>
      <c r="F339" s="6" t="str">
        <f ca="1">IFERROR(__xludf.DUMMYFUNCTION("""COMPUTED_VALUE"""),"RODRIGUEZ FERNANDO GABRIEL")</f>
        <v>RODRIGUEZ FERNANDO GABRIEL</v>
      </c>
      <c r="G339" s="6" t="str">
        <f ca="1">IFERROR(__xludf.DUMMYFUNCTION("""COMPUTED_VALUE"""),"ZAMPA JUAN SANTIAGO")</f>
        <v>ZAMPA JUAN SANTIAGO</v>
      </c>
      <c r="H339" s="4" t="s">
        <v>7</v>
      </c>
    </row>
    <row r="340" spans="1:8">
      <c r="A340" s="1">
        <f ca="1">IFERROR(__xludf.DUMMYFUNCTION("""COMPUTED_VALUE"""),45300.5143995023)</f>
        <v>45300.514399502303</v>
      </c>
      <c r="B340" s="2">
        <v>1122052796</v>
      </c>
      <c r="C340" s="2" t="s">
        <v>504</v>
      </c>
      <c r="D340" s="2" t="s">
        <v>505</v>
      </c>
      <c r="E340" s="7" t="s">
        <v>113</v>
      </c>
      <c r="F340" s="2" t="str">
        <f ca="1">IFERROR(__xludf.DUMMYFUNCTION("""COMPUTED_VALUE"""),"PINTOS GONZALO EZEQUIEL")</f>
        <v>PINTOS GONZALO EZEQUIEL</v>
      </c>
      <c r="G340" s="2" t="str">
        <f ca="1">IFERROR(__xludf.DUMMYFUNCTION("""COMPUTED_VALUE"""),"ROMERO RAUL CRISTIAN ALEJANDRO")</f>
        <v>ROMERO RAUL CRISTIAN ALEJANDRO</v>
      </c>
      <c r="H340" s="2" t="s">
        <v>506</v>
      </c>
    </row>
    <row r="341" spans="1:8">
      <c r="A341" s="5">
        <f ca="1">IFERROR(__xludf.DUMMYFUNCTION("""COMPUTED_VALUE"""),45300.5323963194)</f>
        <v>45300.532396319402</v>
      </c>
      <c r="B341" s="6">
        <v>2234954187</v>
      </c>
      <c r="C341" s="6" t="s">
        <v>507</v>
      </c>
      <c r="D341" s="6" t="s">
        <v>72</v>
      </c>
      <c r="E341" s="3" t="s">
        <v>6</v>
      </c>
      <c r="F341" s="6" t="str">
        <f ca="1">IFERROR(__xludf.DUMMYFUNCTION("""COMPUTED_VALUE"""),"ORTIZ FABRINA EVELYN")</f>
        <v>ORTIZ FABRINA EVELYN</v>
      </c>
      <c r="G341" s="6" t="str">
        <f ca="1">IFERROR(__xludf.DUMMYFUNCTION("""COMPUTED_VALUE"""),"FIMIANI VICTOR LUCIANO")</f>
        <v>FIMIANI VICTOR LUCIANO</v>
      </c>
      <c r="H341" s="4" t="s">
        <v>7</v>
      </c>
    </row>
    <row r="342" spans="1:8">
      <c r="A342" s="1">
        <f ca="1">IFERROR(__xludf.DUMMYFUNCTION("""COMPUTED_VALUE"""),45300.5350728472)</f>
        <v>45300.535072847197</v>
      </c>
      <c r="B342" s="2">
        <v>2942421800</v>
      </c>
      <c r="C342" s="2" t="s">
        <v>508</v>
      </c>
      <c r="D342" s="2" t="s">
        <v>29</v>
      </c>
      <c r="E342" s="3" t="s">
        <v>6</v>
      </c>
      <c r="F342" s="2" t="str">
        <f ca="1">IFERROR(__xludf.DUMMYFUNCTION("""COMPUTED_VALUE"""),"GOMEZ LUCILA VICTORIA")</f>
        <v>GOMEZ LUCILA VICTORIA</v>
      </c>
      <c r="G342" s="2" t="str">
        <f ca="1">IFERROR(__xludf.DUMMYFUNCTION("""COMPUTED_VALUE"""),"ZAMPA JUAN SANTIAGO")</f>
        <v>ZAMPA JUAN SANTIAGO</v>
      </c>
      <c r="H342" s="4" t="s">
        <v>7</v>
      </c>
    </row>
    <row r="343" spans="1:8">
      <c r="A343" s="5">
        <f ca="1">IFERROR(__xludf.DUMMYFUNCTION("""COMPUTED_VALUE"""),45300.5423410995)</f>
        <v>45300.542341099499</v>
      </c>
      <c r="B343" s="6">
        <v>2974440553</v>
      </c>
      <c r="C343" s="6" t="s">
        <v>509</v>
      </c>
      <c r="D343" s="6" t="s">
        <v>510</v>
      </c>
      <c r="E343" s="3" t="s">
        <v>6</v>
      </c>
      <c r="F343" s="6" t="str">
        <f ca="1">IFERROR(__xludf.DUMMYFUNCTION("""COMPUTED_VALUE"""),"MARTINETTI ROCIO BELEN")</f>
        <v>MARTINETTI ROCIO BELEN</v>
      </c>
      <c r="G343" s="6" t="str">
        <f ca="1">IFERROR(__xludf.DUMMYFUNCTION("""COMPUTED_VALUE"""),"LEONHART PEDRO NAHUEL")</f>
        <v>LEONHART PEDRO NAHUEL</v>
      </c>
      <c r="H343" s="4" t="s">
        <v>7</v>
      </c>
    </row>
    <row r="344" spans="1:8">
      <c r="A344" s="1">
        <f ca="1">IFERROR(__xludf.DUMMYFUNCTION("""COMPUTED_VALUE"""),45300.5440610763)</f>
        <v>45300.544061076303</v>
      </c>
      <c r="B344" s="2">
        <v>1128202114</v>
      </c>
      <c r="C344" s="2" t="s">
        <v>511</v>
      </c>
      <c r="D344" s="2" t="s">
        <v>301</v>
      </c>
      <c r="E344" s="7" t="s">
        <v>91</v>
      </c>
      <c r="F344" s="2" t="str">
        <f ca="1">IFERROR(__xludf.DUMMYFUNCTION("""COMPUTED_VALUE"""),"COLLADO CAMILA ESPERANZA")</f>
        <v>COLLADO CAMILA ESPERANZA</v>
      </c>
      <c r="G344" s="2" t="str">
        <f ca="1">IFERROR(__xludf.DUMMYFUNCTION("""COMPUTED_VALUE"""),"FERNANDEZ ROCIO ELIZABETH")</f>
        <v>FERNANDEZ ROCIO ELIZABETH</v>
      </c>
      <c r="H344" s="2" t="s">
        <v>512</v>
      </c>
    </row>
    <row r="345" spans="1:8">
      <c r="A345" s="5">
        <f ca="1">IFERROR(__xludf.DUMMYFUNCTION("""COMPUTED_VALUE"""),45300.5542415624)</f>
        <v>45300.5542415624</v>
      </c>
      <c r="B345" s="6">
        <v>1150673506</v>
      </c>
      <c r="C345" s="6" t="s">
        <v>513</v>
      </c>
      <c r="D345" s="6" t="s">
        <v>184</v>
      </c>
      <c r="E345" s="3" t="s">
        <v>6</v>
      </c>
      <c r="F345" s="6" t="str">
        <f ca="1">IFERROR(__xludf.DUMMYFUNCTION("""COMPUTED_VALUE"""),"KLUCHIK GABRIELA ANDREA")</f>
        <v>KLUCHIK GABRIELA ANDREA</v>
      </c>
      <c r="G345" s="6" t="str">
        <f ca="1">IFERROR(__xludf.DUMMYFUNCTION("""COMPUTED_VALUE"""),"FOSCHIATTI MARIA DE LOS ANGELES")</f>
        <v>FOSCHIATTI MARIA DE LOS ANGELES</v>
      </c>
      <c r="H345" s="4" t="s">
        <v>7</v>
      </c>
    </row>
    <row r="346" spans="1:8">
      <c r="A346" s="1">
        <f ca="1">IFERROR(__xludf.DUMMYFUNCTION("""COMPUTED_VALUE"""),45300.5560068055)</f>
        <v>45300.556006805498</v>
      </c>
      <c r="B346" s="2">
        <v>1160881377</v>
      </c>
      <c r="C346" s="2" t="s">
        <v>514</v>
      </c>
      <c r="D346" s="2" t="s">
        <v>93</v>
      </c>
      <c r="E346" s="3" t="s">
        <v>6</v>
      </c>
      <c r="F346" s="2" t="str">
        <f ca="1">IFERROR(__xludf.DUMMYFUNCTION("""COMPUTED_VALUE"""),"CARRIZO MARIANELA ANALIA")</f>
        <v>CARRIZO MARIANELA ANALIA</v>
      </c>
      <c r="G346" s="2" t="str">
        <f ca="1">IFERROR(__xludf.DUMMYFUNCTION("""COMPUTED_VALUE"""),"MOREYRA LABORIE RODRIGO AGUSTIN")</f>
        <v>MOREYRA LABORIE RODRIGO AGUSTIN</v>
      </c>
      <c r="H346" s="4" t="s">
        <v>7</v>
      </c>
    </row>
    <row r="347" spans="1:8">
      <c r="A347" s="5">
        <f ca="1">IFERROR(__xludf.DUMMYFUNCTION("""COMPUTED_VALUE"""),45300.558324456)</f>
        <v>45300.558324455997</v>
      </c>
      <c r="B347" s="6">
        <v>2613498330</v>
      </c>
      <c r="C347" s="6" t="s">
        <v>515</v>
      </c>
      <c r="D347" s="6" t="s">
        <v>37</v>
      </c>
      <c r="E347" s="3" t="s">
        <v>6</v>
      </c>
      <c r="F347" s="6" t="str">
        <f ca="1">IFERROR(__xludf.DUMMYFUNCTION("""COMPUTED_VALUE"""),"BAEZ FERNANDO DANIEL")</f>
        <v>BAEZ FERNANDO DANIEL</v>
      </c>
      <c r="G347" s="6" t="str">
        <f ca="1">IFERROR(__xludf.DUMMYFUNCTION("""COMPUTED_VALUE"""),"FERNANDEZ ROCIO ELIZABETH")</f>
        <v>FERNANDEZ ROCIO ELIZABETH</v>
      </c>
      <c r="H347" s="4" t="s">
        <v>7</v>
      </c>
    </row>
    <row r="348" spans="1:8">
      <c r="A348" s="1">
        <f ca="1">IFERROR(__xludf.DUMMYFUNCTION("""COMPUTED_VALUE"""),45300.5741574884)</f>
        <v>45300.574157488401</v>
      </c>
      <c r="B348" s="2">
        <v>2234878589</v>
      </c>
      <c r="C348" s="2" t="s">
        <v>516</v>
      </c>
      <c r="D348" s="2" t="s">
        <v>510</v>
      </c>
      <c r="E348" s="3" t="s">
        <v>6</v>
      </c>
      <c r="F348" s="2" t="str">
        <f ca="1">IFERROR(__xludf.DUMMYFUNCTION("""COMPUTED_VALUE"""),"ALEGRE DEBORA ALEJANDRA")</f>
        <v>ALEGRE DEBORA ALEJANDRA</v>
      </c>
      <c r="G348" s="2" t="str">
        <f ca="1">IFERROR(__xludf.DUMMYFUNCTION("""COMPUTED_VALUE"""),"AGUIRRE MAURO GABRIEL")</f>
        <v>AGUIRRE MAURO GABRIEL</v>
      </c>
      <c r="H348" s="4" t="s">
        <v>7</v>
      </c>
    </row>
    <row r="349" spans="1:8">
      <c r="A349" s="5">
        <f ca="1">IFERROR(__xludf.DUMMYFUNCTION("""COMPUTED_VALUE"""),45300.58273875)</f>
        <v>45300.582738750003</v>
      </c>
      <c r="B349" s="6">
        <v>1160703143</v>
      </c>
      <c r="C349" s="6" t="s">
        <v>517</v>
      </c>
      <c r="D349" s="6" t="s">
        <v>93</v>
      </c>
      <c r="E349" s="7" t="s">
        <v>91</v>
      </c>
      <c r="F349" s="6" t="str">
        <f ca="1">IFERROR(__xludf.DUMMYFUNCTION("""COMPUTED_VALUE"""),"FLORES MARIANA")</f>
        <v>FLORES MARIANA</v>
      </c>
      <c r="G349" s="6" t="str">
        <f ca="1">IFERROR(__xludf.DUMMYFUNCTION("""COMPUTED_VALUE"""),"CANTERO ELIANA LUCILA ESTEFANIA")</f>
        <v>CANTERO ELIANA LUCILA ESTEFANIA</v>
      </c>
      <c r="H349" s="6" t="s">
        <v>518</v>
      </c>
    </row>
    <row r="350" spans="1:8">
      <c r="A350" s="1">
        <f ca="1">IFERROR(__xludf.DUMMYFUNCTION("""COMPUTED_VALUE"""),45300.6025034722)</f>
        <v>45300.602503472197</v>
      </c>
      <c r="B350" s="2">
        <v>2214520001</v>
      </c>
      <c r="C350" s="2" t="s">
        <v>519</v>
      </c>
      <c r="D350" s="2" t="s">
        <v>226</v>
      </c>
      <c r="E350" s="7" t="s">
        <v>91</v>
      </c>
      <c r="F350" s="2" t="str">
        <f ca="1">IFERROR(__xludf.DUMMYFUNCTION("""COMPUTED_VALUE"""),"MARTINEZ RICARDO NICOLAS")</f>
        <v>MARTINEZ RICARDO NICOLAS</v>
      </c>
      <c r="G350" s="2" t="str">
        <f ca="1">IFERROR(__xludf.DUMMYFUNCTION("""COMPUTED_VALUE"""),"JANIEWICZ CINTHIA VIVIANA")</f>
        <v>JANIEWICZ CINTHIA VIVIANA</v>
      </c>
      <c r="H350" s="2" t="s">
        <v>520</v>
      </c>
    </row>
    <row r="351" spans="1:8">
      <c r="A351" s="5">
        <f ca="1">IFERROR(__xludf.DUMMYFUNCTION("""COMPUTED_VALUE"""),45300.6114409838)</f>
        <v>45300.611440983797</v>
      </c>
      <c r="B351" s="6">
        <v>1143601795</v>
      </c>
      <c r="C351" s="6" t="s">
        <v>521</v>
      </c>
      <c r="D351" s="6" t="s">
        <v>93</v>
      </c>
      <c r="E351" s="3" t="s">
        <v>6</v>
      </c>
      <c r="F351" s="6" t="str">
        <f ca="1">IFERROR(__xludf.DUMMYFUNCTION("""COMPUTED_VALUE"""),"SABAO GONZALO JOAQUIN")</f>
        <v>SABAO GONZALO JOAQUIN</v>
      </c>
      <c r="G351" s="6" t="str">
        <f ca="1">IFERROR(__xludf.DUMMYFUNCTION("""COMPUTED_VALUE"""),"FERNANDEZ ROCIO ELIZABETH")</f>
        <v>FERNANDEZ ROCIO ELIZABETH</v>
      </c>
      <c r="H351" s="4" t="s">
        <v>7</v>
      </c>
    </row>
    <row r="352" spans="1:8">
      <c r="A352" s="1">
        <f ca="1">IFERROR(__xludf.DUMMYFUNCTION("""COMPUTED_VALUE"""),45300.6145781481)</f>
        <v>45300.614578148103</v>
      </c>
      <c r="B352" s="2">
        <v>1141281325</v>
      </c>
      <c r="C352" s="2" t="s">
        <v>522</v>
      </c>
      <c r="D352" s="2" t="s">
        <v>301</v>
      </c>
      <c r="E352" s="3" t="s">
        <v>6</v>
      </c>
      <c r="F352" s="2" t="str">
        <f ca="1">IFERROR(__xludf.DUMMYFUNCTION("""COMPUTED_VALUE"""),"LLANES LOURDES SILVANA")</f>
        <v>LLANES LOURDES SILVANA</v>
      </c>
      <c r="G352" s="2" t="str">
        <f ca="1">IFERROR(__xludf.DUMMYFUNCTION("""COMPUTED_VALUE"""),"AGUIRRE MAURO GABRIEL")</f>
        <v>AGUIRRE MAURO GABRIEL</v>
      </c>
      <c r="H352" s="4" t="s">
        <v>7</v>
      </c>
    </row>
    <row r="353" spans="1:8">
      <c r="A353" s="5">
        <f ca="1">IFERROR(__xludf.DUMMYFUNCTION("""COMPUTED_VALUE"""),45300.6266573148)</f>
        <v>45300.626657314802</v>
      </c>
      <c r="B353" s="6">
        <v>1143571212</v>
      </c>
      <c r="C353" s="6" t="s">
        <v>523</v>
      </c>
      <c r="D353" s="6" t="s">
        <v>355</v>
      </c>
      <c r="E353" s="3" t="s">
        <v>6</v>
      </c>
      <c r="F353" s="6" t="str">
        <f ca="1">IFERROR(__xludf.DUMMYFUNCTION("""COMPUTED_VALUE"""),"MARTINEZ NELSON ALFREDO")</f>
        <v>MARTINEZ NELSON ALFREDO</v>
      </c>
      <c r="G353" s="6" t="str">
        <f ca="1">IFERROR(__xludf.DUMMYFUNCTION("""COMPUTED_VALUE"""),"JANIEWICZ CINTHIA VIVIANA")</f>
        <v>JANIEWICZ CINTHIA VIVIANA</v>
      </c>
      <c r="H353" s="4" t="s">
        <v>7</v>
      </c>
    </row>
    <row r="354" spans="1:8">
      <c r="A354" s="1">
        <f ca="1">IFERROR(__xludf.DUMMYFUNCTION("""COMPUTED_VALUE"""),45300.6664316782)</f>
        <v>45300.666431678197</v>
      </c>
      <c r="B354" s="2">
        <v>2614910995</v>
      </c>
      <c r="C354" s="2" t="s">
        <v>524</v>
      </c>
      <c r="D354" s="2" t="s">
        <v>142</v>
      </c>
      <c r="E354" s="3" t="s">
        <v>6</v>
      </c>
      <c r="F354" s="2" t="str">
        <f ca="1">IFERROR(__xludf.DUMMYFUNCTION("""COMPUTED_VALUE"""),"ALEGRE DEBORA ALEJANDRA")</f>
        <v>ALEGRE DEBORA ALEJANDRA</v>
      </c>
      <c r="G354" s="2" t="str">
        <f ca="1">IFERROR(__xludf.DUMMYFUNCTION("""COMPUTED_VALUE"""),"AGUIRRE MAURO GABRIEL")</f>
        <v>AGUIRRE MAURO GABRIEL</v>
      </c>
      <c r="H354" s="4" t="s">
        <v>7</v>
      </c>
    </row>
    <row r="355" spans="1:8">
      <c r="A355" s="5">
        <f ca="1">IFERROR(__xludf.DUMMYFUNCTION("""COMPUTED_VALUE"""),45300.6772013425)</f>
        <v>45300.6772013425</v>
      </c>
      <c r="B355" s="6">
        <v>2914030566</v>
      </c>
      <c r="C355" s="6" t="s">
        <v>525</v>
      </c>
      <c r="D355" s="6" t="s">
        <v>226</v>
      </c>
      <c r="E355" s="3" t="s">
        <v>6</v>
      </c>
      <c r="F355" s="6" t="str">
        <f ca="1">IFERROR(__xludf.DUMMYFUNCTION("""COMPUTED_VALUE"""),"FERNANDEZ JOANA BELEN")</f>
        <v>FERNANDEZ JOANA BELEN</v>
      </c>
      <c r="G355" s="6" t="str">
        <f ca="1">IFERROR(__xludf.DUMMYFUNCTION("""COMPUTED_VALUE"""),"CANTERO ELIANA LUCILA ESTEFANIA")</f>
        <v>CANTERO ELIANA LUCILA ESTEFANIA</v>
      </c>
      <c r="H355" s="4" t="s">
        <v>7</v>
      </c>
    </row>
    <row r="356" spans="1:8">
      <c r="A356" s="1">
        <f ca="1">IFERROR(__xludf.DUMMYFUNCTION("""COMPUTED_VALUE"""),45300.6866498958)</f>
        <v>45300.686649895797</v>
      </c>
      <c r="B356" s="2">
        <v>2215123852</v>
      </c>
      <c r="C356" s="2" t="s">
        <v>526</v>
      </c>
      <c r="D356" s="2" t="s">
        <v>72</v>
      </c>
      <c r="E356" s="3" t="s">
        <v>6</v>
      </c>
      <c r="F356" s="2" t="str">
        <f ca="1">IFERROR(__xludf.DUMMYFUNCTION("""COMPUTED_VALUE"""),"PONCE DE LEON CINTIA ANDREA FABIANA")</f>
        <v>PONCE DE LEON CINTIA ANDREA FABIANA</v>
      </c>
      <c r="G356" s="2" t="str">
        <f ca="1">IFERROR(__xludf.DUMMYFUNCTION("""COMPUTED_VALUE"""),"APOSTOLIDES MARTIN ANTONIO")</f>
        <v>APOSTOLIDES MARTIN ANTONIO</v>
      </c>
      <c r="H356" s="4" t="s">
        <v>7</v>
      </c>
    </row>
    <row r="357" spans="1:8">
      <c r="A357" s="5">
        <f ca="1">IFERROR(__xludf.DUMMYFUNCTION("""COMPUTED_VALUE"""),45300.7034036805)</f>
        <v>45300.703403680498</v>
      </c>
      <c r="B357" s="10"/>
      <c r="C357" s="6" t="s">
        <v>527</v>
      </c>
      <c r="D357" s="10"/>
      <c r="E357" s="3"/>
      <c r="F357" s="6" t="str">
        <f ca="1">IFERROR(__xludf.DUMMYFUNCTION("""COMPUTED_VALUE"""),"CAPPANARI AGUSTIN")</f>
        <v>CAPPANARI AGUSTIN</v>
      </c>
      <c r="G357" s="6" t="str">
        <f ca="1">IFERROR(__xludf.DUMMYFUNCTION("""COMPUTED_VALUE"""),"SANTANDER MATIAS NAHUEL")</f>
        <v>SANTANDER MATIAS NAHUEL</v>
      </c>
      <c r="H357" s="10"/>
    </row>
    <row r="358" spans="1:8">
      <c r="A358" s="1">
        <f ca="1">IFERROR(__xludf.DUMMYFUNCTION("""COMPUTED_VALUE"""),45300.7269153935)</f>
        <v>45300.726915393498</v>
      </c>
      <c r="B358" s="2">
        <v>2374621230</v>
      </c>
      <c r="C358" s="2" t="s">
        <v>528</v>
      </c>
      <c r="D358" s="2" t="s">
        <v>301</v>
      </c>
      <c r="E358" s="3" t="s">
        <v>6</v>
      </c>
      <c r="F358" s="2" t="str">
        <f ca="1">IFERROR(__xludf.DUMMYFUNCTION("""COMPUTED_VALUE"""),"GUILLEN ANA BARBARA")</f>
        <v>GUILLEN ANA BARBARA</v>
      </c>
      <c r="G358" s="2" t="str">
        <f ca="1">IFERROR(__xludf.DUMMYFUNCTION("""COMPUTED_VALUE"""),"JANIEWICZ CINTHIA VIVIANA")</f>
        <v>JANIEWICZ CINTHIA VIVIANA</v>
      </c>
      <c r="H358" s="4" t="s">
        <v>7</v>
      </c>
    </row>
    <row r="359" spans="1:8">
      <c r="A359" s="5">
        <f ca="1">IFERROR(__xludf.DUMMYFUNCTION("""COMPUTED_VALUE"""),45300.7858007176)</f>
        <v>45300.785800717596</v>
      </c>
      <c r="B359" s="6">
        <v>1122041406</v>
      </c>
      <c r="C359" s="6" t="s">
        <v>529</v>
      </c>
      <c r="D359" s="6" t="s">
        <v>48</v>
      </c>
      <c r="E359" s="3" t="s">
        <v>6</v>
      </c>
      <c r="F359" s="6" t="str">
        <f ca="1">IFERROR(__xludf.DUMMYFUNCTION("""COMPUTED_VALUE"""),"HERNANDEZ JOSE GONZALO FACUNDO")</f>
        <v>HERNANDEZ JOSE GONZALO FACUNDO</v>
      </c>
      <c r="G359" s="6" t="str">
        <f ca="1">IFERROR(__xludf.DUMMYFUNCTION("""COMPUTED_VALUE"""),"BAEZ GUILLERMO")</f>
        <v>BAEZ GUILLERMO</v>
      </c>
      <c r="H359" s="4" t="s">
        <v>7</v>
      </c>
    </row>
    <row r="360" spans="1:8">
      <c r="A360" s="8" t="str">
        <f ca="1">IFERROR(__xludf.DUMMYFUNCTION("""COMPUTED_VALUE"""),"")</f>
        <v/>
      </c>
      <c r="B360" s="4"/>
      <c r="C360" s="15" t="s">
        <v>530</v>
      </c>
      <c r="D360" s="4"/>
      <c r="E360" s="3"/>
      <c r="F360" s="4" t="str">
        <f ca="1">IFERROR(__xludf.DUMMYFUNCTION("""COMPUTED_VALUE"""),"")</f>
        <v/>
      </c>
      <c r="G360" s="4" t="str">
        <f ca="1">IFERROR(__xludf.DUMMYFUNCTION("""COMPUTED_VALUE"""),"")</f>
        <v/>
      </c>
      <c r="H360" s="4"/>
    </row>
    <row r="361" spans="1:8">
      <c r="A361" s="5">
        <f ca="1">IFERROR(__xludf.DUMMYFUNCTION("""COMPUTED_VALUE"""),45300.7877425)</f>
        <v>45300.787742499997</v>
      </c>
      <c r="B361" s="6">
        <v>2224470700</v>
      </c>
      <c r="C361" s="6" t="s">
        <v>531</v>
      </c>
      <c r="D361" s="6" t="s">
        <v>50</v>
      </c>
      <c r="E361" s="7" t="s">
        <v>12</v>
      </c>
      <c r="F361" s="6" t="str">
        <f ca="1">IFERROR(__xludf.DUMMYFUNCTION("""COMPUTED_VALUE"""),"HERNANDEZ JOSE GONZALO FACUNDO")</f>
        <v>HERNANDEZ JOSE GONZALO FACUNDO</v>
      </c>
      <c r="G361" s="6" t="str">
        <f ca="1">IFERROR(__xludf.DUMMYFUNCTION("""COMPUTED_VALUE"""),"BAEZ GUILLERMO")</f>
        <v>BAEZ GUILLERMO</v>
      </c>
      <c r="H361" s="6" t="s">
        <v>532</v>
      </c>
    </row>
    <row r="362" spans="1:8">
      <c r="A362" s="1">
        <f ca="1">IFERROR(__xludf.DUMMYFUNCTION("""COMPUTED_VALUE"""),45300.7884827546)</f>
        <v>45300.7884827546</v>
      </c>
      <c r="B362" s="2">
        <v>1160674435</v>
      </c>
      <c r="C362" s="2" t="s">
        <v>533</v>
      </c>
      <c r="D362" s="2" t="s">
        <v>142</v>
      </c>
      <c r="E362" s="3" t="s">
        <v>6</v>
      </c>
      <c r="F362" s="2" t="str">
        <f ca="1">IFERROR(__xludf.DUMMYFUNCTION("""COMPUTED_VALUE"""),"HERNANDEZ JOSE GONZALO FACUNDO")</f>
        <v>HERNANDEZ JOSE GONZALO FACUNDO</v>
      </c>
      <c r="G362" s="2" t="str">
        <f ca="1">IFERROR(__xludf.DUMMYFUNCTION("""COMPUTED_VALUE"""),"BAEZ GUILLERMO")</f>
        <v>BAEZ GUILLERMO</v>
      </c>
      <c r="H362" s="4" t="s">
        <v>7</v>
      </c>
    </row>
    <row r="363" spans="1:8">
      <c r="A363" s="5">
        <f ca="1">IFERROR(__xludf.DUMMYFUNCTION("""COMPUTED_VALUE"""),45300.7950688194)</f>
        <v>45300.795068819403</v>
      </c>
      <c r="B363" s="6">
        <v>2224474260</v>
      </c>
      <c r="C363" s="6" t="s">
        <v>534</v>
      </c>
      <c r="D363" s="6" t="s">
        <v>226</v>
      </c>
      <c r="E363" s="3" t="s">
        <v>6</v>
      </c>
      <c r="F363" s="6" t="str">
        <f ca="1">IFERROR(__xludf.DUMMYFUNCTION("""COMPUTED_VALUE"""),"ZARATE LEANDRO NICOLAS")</f>
        <v>ZARATE LEANDRO NICOLAS</v>
      </c>
      <c r="G363" s="6" t="str">
        <f ca="1">IFERROR(__xludf.DUMMYFUNCTION("""COMPUTED_VALUE"""),"JANIEWICZ CINTHIA VIVIANA")</f>
        <v>JANIEWICZ CINTHIA VIVIANA</v>
      </c>
      <c r="H363" s="4" t="s">
        <v>7</v>
      </c>
    </row>
    <row r="364" spans="1:8">
      <c r="A364" s="1">
        <f ca="1">IFERROR(__xludf.DUMMYFUNCTION("""COMPUTED_VALUE"""),45300.7966387962)</f>
        <v>45300.796638796201</v>
      </c>
      <c r="B364" s="2">
        <v>2942430944</v>
      </c>
      <c r="C364" s="2" t="s">
        <v>535</v>
      </c>
      <c r="D364" s="2" t="s">
        <v>37</v>
      </c>
      <c r="E364" s="3" t="s">
        <v>6</v>
      </c>
      <c r="F364" s="2" t="str">
        <f ca="1">IFERROR(__xludf.DUMMYFUNCTION("""COMPUTED_VALUE"""),"VALLEJOS SOFIA MARIA ITATI")</f>
        <v>VALLEJOS SOFIA MARIA ITATI</v>
      </c>
      <c r="G364" s="2" t="str">
        <f ca="1">IFERROR(__xludf.DUMMYFUNCTION("""COMPUTED_VALUE"""),"SAAVEDRA ROBERTO LEANDRO")</f>
        <v>SAAVEDRA ROBERTO LEANDRO</v>
      </c>
      <c r="H364" s="4" t="s">
        <v>7</v>
      </c>
    </row>
    <row r="365" spans="1:8">
      <c r="A365" s="9" t="str">
        <f ca="1">IFERROR(__xludf.DUMMYFUNCTION("""COMPUTED_VALUE"""),"")</f>
        <v/>
      </c>
      <c r="B365" s="10"/>
      <c r="C365" s="6" t="s">
        <v>536</v>
      </c>
      <c r="D365" s="6" t="s">
        <v>93</v>
      </c>
      <c r="E365" s="7" t="s">
        <v>91</v>
      </c>
      <c r="F365" s="10" t="str">
        <f ca="1">IFERROR(__xludf.DUMMYFUNCTION("""COMPUTED_VALUE"""),"")</f>
        <v/>
      </c>
      <c r="G365" s="10" t="str">
        <f ca="1">IFERROR(__xludf.DUMMYFUNCTION("""COMPUTED_VALUE"""),"")</f>
        <v/>
      </c>
      <c r="H365" s="6" t="s">
        <v>537</v>
      </c>
    </row>
    <row r="366" spans="1:8">
      <c r="A366" s="1">
        <f ca="1">IFERROR(__xludf.DUMMYFUNCTION("""COMPUTED_VALUE"""),45300.8169709027)</f>
        <v>45300.816970902699</v>
      </c>
      <c r="B366" s="2">
        <v>2634421085</v>
      </c>
      <c r="C366" s="2" t="s">
        <v>538</v>
      </c>
      <c r="D366" s="2" t="s">
        <v>44</v>
      </c>
      <c r="E366" s="3" t="s">
        <v>6</v>
      </c>
      <c r="F366" s="2" t="str">
        <f ca="1">IFERROR(__xludf.DUMMYFUNCTION("""COMPUTED_VALUE"""),"ESCOBAR CARLOS ALBERTO")</f>
        <v>ESCOBAR CARLOS ALBERTO</v>
      </c>
      <c r="G366" s="2" t="str">
        <f ca="1">IFERROR(__xludf.DUMMYFUNCTION("""COMPUTED_VALUE"""),"BAEZ GUILLERMO")</f>
        <v>BAEZ GUILLERMO</v>
      </c>
      <c r="H366" s="4" t="s">
        <v>7</v>
      </c>
    </row>
    <row r="367" spans="1:8">
      <c r="A367" s="5">
        <f ca="1">IFERROR(__xludf.DUMMYFUNCTION("""COMPUTED_VALUE"""),45300.8171645138)</f>
        <v>45300.817164513799</v>
      </c>
      <c r="B367" s="6">
        <v>2214504876</v>
      </c>
      <c r="C367" s="6" t="s">
        <v>539</v>
      </c>
      <c r="D367" s="6" t="s">
        <v>226</v>
      </c>
      <c r="E367" s="3" t="s">
        <v>6</v>
      </c>
      <c r="F367" s="6" t="str">
        <f ca="1">IFERROR(__xludf.DUMMYFUNCTION("""COMPUTED_VALUE"""),"RODRIGUEZ PARELLADA MELANI AYLEN")</f>
        <v>RODRIGUEZ PARELLADA MELANI AYLEN</v>
      </c>
      <c r="G367" s="6" t="str">
        <f ca="1">IFERROR(__xludf.DUMMYFUNCTION("""COMPUTED_VALUE"""),"APOSTOLIDES MARTIN ANTONIO")</f>
        <v>APOSTOLIDES MARTIN ANTONIO</v>
      </c>
      <c r="H367" s="4" t="s">
        <v>7</v>
      </c>
    </row>
    <row r="368" spans="1:8">
      <c r="A368" s="1">
        <f ca="1">IFERROR(__xludf.DUMMYFUNCTION("""COMPUTED_VALUE"""),45300.8179698842)</f>
        <v>45300.8179698842</v>
      </c>
      <c r="B368" s="2">
        <v>1142371407</v>
      </c>
      <c r="C368" s="2" t="s">
        <v>540</v>
      </c>
      <c r="D368" s="2" t="s">
        <v>301</v>
      </c>
      <c r="E368" s="3" t="s">
        <v>6</v>
      </c>
      <c r="F368" s="2" t="str">
        <f ca="1">IFERROR(__xludf.DUMMYFUNCTION("""COMPUTED_VALUE"""),"ESCOBAR CARLOS ALBERTO")</f>
        <v>ESCOBAR CARLOS ALBERTO</v>
      </c>
      <c r="G368" s="2" t="str">
        <f ca="1">IFERROR(__xludf.DUMMYFUNCTION("""COMPUTED_VALUE"""),"BAEZ GUILLERMO")</f>
        <v>BAEZ GUILLERMO</v>
      </c>
      <c r="H368" s="4" t="s">
        <v>7</v>
      </c>
    </row>
    <row r="369" spans="1:8">
      <c r="A369" s="5">
        <f ca="1">IFERROR(__xludf.DUMMYFUNCTION("""COMPUTED_VALUE"""),45300.8306698032)</f>
        <v>45300.830669803203</v>
      </c>
      <c r="B369" s="6">
        <v>1146473166</v>
      </c>
      <c r="C369" s="6" t="s">
        <v>541</v>
      </c>
      <c r="D369" s="6" t="s">
        <v>355</v>
      </c>
      <c r="E369" s="3" t="s">
        <v>6</v>
      </c>
      <c r="F369" s="6" t="str">
        <f ca="1">IFERROR(__xludf.DUMMYFUNCTION("""COMPUTED_VALUE"""),"YUCHERCHEN CYNTHIA YOHANA")</f>
        <v>YUCHERCHEN CYNTHIA YOHANA</v>
      </c>
      <c r="G369" s="6" t="str">
        <f ca="1">IFERROR(__xludf.DUMMYFUNCTION("""COMPUTED_VALUE"""),"PEREZ RODRIGUEZ ANDREA PAOLA")</f>
        <v>PEREZ RODRIGUEZ ANDREA PAOLA</v>
      </c>
      <c r="H369" s="4" t="s">
        <v>7</v>
      </c>
    </row>
    <row r="370" spans="1:8">
      <c r="A370" s="1">
        <f ca="1">IFERROR(__xludf.DUMMYFUNCTION("""COMPUTED_VALUE"""),45300.8364527546)</f>
        <v>45300.8364527546</v>
      </c>
      <c r="B370" s="2">
        <v>2204959800</v>
      </c>
      <c r="C370" s="2" t="s">
        <v>542</v>
      </c>
      <c r="D370" s="2" t="s">
        <v>93</v>
      </c>
      <c r="E370" s="3" t="s">
        <v>6</v>
      </c>
      <c r="F370" s="2" t="str">
        <f ca="1">IFERROR(__xludf.DUMMYFUNCTION("""COMPUTED_VALUE"""),"BARRETO MARIA BELEN")</f>
        <v>BARRETO MARIA BELEN</v>
      </c>
      <c r="G370" s="2" t="str">
        <f ca="1">IFERROR(__xludf.DUMMYFUNCTION("""COMPUTED_VALUE"""),"AGUIRRE MAURO GABRIEL")</f>
        <v>AGUIRRE MAURO GABRIEL</v>
      </c>
      <c r="H370" s="4" t="s">
        <v>7</v>
      </c>
    </row>
    <row r="371" spans="1:8">
      <c r="A371" s="5">
        <f ca="1">IFERROR(__xludf.DUMMYFUNCTION("""COMPUTED_VALUE"""),45300.860619155)</f>
        <v>45300.860619154999</v>
      </c>
      <c r="B371" s="6">
        <v>2644251490</v>
      </c>
      <c r="C371" s="6" t="s">
        <v>543</v>
      </c>
      <c r="D371" s="6" t="s">
        <v>72</v>
      </c>
      <c r="E371" s="3" t="s">
        <v>6</v>
      </c>
      <c r="F371" s="6" t="str">
        <f ca="1">IFERROR(__xludf.DUMMYFUNCTION("""COMPUTED_VALUE"""),"FERNANDEZ ALDANA MAGALI")</f>
        <v>FERNANDEZ ALDANA MAGALI</v>
      </c>
      <c r="G371" s="6" t="str">
        <f ca="1">IFERROR(__xludf.DUMMYFUNCTION("""COMPUTED_VALUE"""),"SAAVEDRA ROBERTO LEANDRO")</f>
        <v>SAAVEDRA ROBERTO LEANDRO</v>
      </c>
      <c r="H371" s="4" t="s">
        <v>7</v>
      </c>
    </row>
    <row r="372" spans="1:8">
      <c r="A372" s="1">
        <f ca="1">IFERROR(__xludf.DUMMYFUNCTION("""COMPUTED_VALUE"""),45300.8705861921)</f>
        <v>45300.870586192097</v>
      </c>
      <c r="B372" s="2">
        <v>1142914139</v>
      </c>
      <c r="C372" s="2" t="s">
        <v>544</v>
      </c>
      <c r="D372" s="2" t="s">
        <v>301</v>
      </c>
      <c r="E372" s="3" t="s">
        <v>6</v>
      </c>
      <c r="F372" s="2" t="str">
        <f ca="1">IFERROR(__xludf.DUMMYFUNCTION("""COMPUTED_VALUE"""),"MELGAREJO MACARENA MABEL")</f>
        <v>MELGAREJO MACARENA MABEL</v>
      </c>
      <c r="G372" s="2" t="str">
        <f ca="1">IFERROR(__xludf.DUMMYFUNCTION("""COMPUTED_VALUE"""),"SAAVEDRA ROBERTO LEANDRO")</f>
        <v>SAAVEDRA ROBERTO LEANDRO</v>
      </c>
      <c r="H372" s="4" t="s">
        <v>7</v>
      </c>
    </row>
    <row r="373" spans="1:8">
      <c r="A373" s="5">
        <f ca="1">IFERROR(__xludf.DUMMYFUNCTION("""COMPUTED_VALUE"""),45300.9262159953)</f>
        <v>45300.9262159953</v>
      </c>
      <c r="B373" s="6">
        <v>1142893280</v>
      </c>
      <c r="C373" s="6" t="s">
        <v>545</v>
      </c>
      <c r="D373" s="6" t="s">
        <v>465</v>
      </c>
      <c r="E373" s="3" t="s">
        <v>6</v>
      </c>
      <c r="F373" s="6" t="str">
        <f ca="1">IFERROR(__xludf.DUMMYFUNCTION("""COMPUTED_VALUE"""),"VILLARREAL LORENZO EZEQUIEL")</f>
        <v>VILLARREAL LORENZO EZEQUIEL</v>
      </c>
      <c r="G373" s="6" t="str">
        <f ca="1">IFERROR(__xludf.DUMMYFUNCTION("""COMPUTED_VALUE"""),"SAAVEDRA ROBERTO LEANDRO")</f>
        <v>SAAVEDRA ROBERTO LEANDRO</v>
      </c>
      <c r="H373" s="4" t="s">
        <v>7</v>
      </c>
    </row>
    <row r="374" spans="1:8">
      <c r="A374" s="1">
        <f ca="1">IFERROR(__xludf.DUMMYFUNCTION("""COMPUTED_VALUE"""),45300.9515831712)</f>
        <v>45300.951583171198</v>
      </c>
      <c r="B374" s="2">
        <v>1149260969</v>
      </c>
      <c r="C374" s="2" t="s">
        <v>546</v>
      </c>
      <c r="D374" s="2" t="s">
        <v>93</v>
      </c>
      <c r="E374" s="7" t="s">
        <v>113</v>
      </c>
      <c r="F374" s="2" t="str">
        <f ca="1">IFERROR(__xludf.DUMMYFUNCTION("""COMPUTED_VALUE"""),"PONCE GRACIELA DANIELA")</f>
        <v>PONCE GRACIELA DANIELA</v>
      </c>
      <c r="G374" s="2" t="str">
        <f ca="1">IFERROR(__xludf.DUMMYFUNCTION("""COMPUTED_VALUE"""),"SAAVEDRA ROBERTO LEANDRO")</f>
        <v>SAAVEDRA ROBERTO LEANDRO</v>
      </c>
      <c r="H374" s="2" t="s">
        <v>547</v>
      </c>
    </row>
    <row r="375" spans="1:8">
      <c r="A375" s="5">
        <f ca="1">IFERROR(__xludf.DUMMYFUNCTION("""COMPUTED_VALUE"""),45301.3486250115)</f>
        <v>45301.348625011502</v>
      </c>
      <c r="B375" s="6">
        <v>1160837251</v>
      </c>
      <c r="C375" s="6" t="s">
        <v>548</v>
      </c>
      <c r="D375" s="6" t="s">
        <v>505</v>
      </c>
      <c r="E375" s="3" t="s">
        <v>6</v>
      </c>
      <c r="F375" s="6" t="str">
        <f ca="1">IFERROR(__xludf.DUMMYFUNCTION("""COMPUTED_VALUE"""),"ESQUIVEL MARIA BELEN")</f>
        <v>ESQUIVEL MARIA BELEN</v>
      </c>
      <c r="G375" s="6" t="str">
        <f ca="1">IFERROR(__xludf.DUMMYFUNCTION("""COMPUTED_VALUE"""),"ZAMPA JUAN SANTIAGO")</f>
        <v>ZAMPA JUAN SANTIAGO</v>
      </c>
      <c r="H375" s="4" t="s">
        <v>7</v>
      </c>
    </row>
    <row r="376" spans="1:8">
      <c r="A376" s="1">
        <f ca="1">IFERROR(__xludf.DUMMYFUNCTION("""COMPUTED_VALUE"""),45301.3731374189)</f>
        <v>45301.373137418901</v>
      </c>
      <c r="B376" s="2">
        <v>1144684373</v>
      </c>
      <c r="C376" s="2" t="s">
        <v>549</v>
      </c>
      <c r="D376" s="2" t="s">
        <v>93</v>
      </c>
      <c r="E376" s="7" t="s">
        <v>12</v>
      </c>
      <c r="F376" s="2" t="str">
        <f ca="1">IFERROR(__xludf.DUMMYFUNCTION("""COMPUTED_VALUE"""),"KLUCHIK GABRIELA ANDREA")</f>
        <v>KLUCHIK GABRIELA ANDREA</v>
      </c>
      <c r="G376" s="2" t="str">
        <f ca="1">IFERROR(__xludf.DUMMYFUNCTION("""COMPUTED_VALUE"""),"FOSCHIATTI MARIA DE LOS ANGELES")</f>
        <v>FOSCHIATTI MARIA DE LOS ANGELES</v>
      </c>
      <c r="H376" s="2" t="s">
        <v>550</v>
      </c>
    </row>
    <row r="377" spans="1:8">
      <c r="A377" s="5">
        <f ca="1">IFERROR(__xludf.DUMMYFUNCTION("""COMPUTED_VALUE"""),45301.3938164699)</f>
        <v>45301.393816469899</v>
      </c>
      <c r="B377" s="6">
        <v>2202425274</v>
      </c>
      <c r="C377" s="6" t="s">
        <v>551</v>
      </c>
      <c r="D377" s="6" t="s">
        <v>93</v>
      </c>
      <c r="E377" s="3" t="s">
        <v>6</v>
      </c>
      <c r="F377" s="6" t="str">
        <f ca="1">IFERROR(__xludf.DUMMYFUNCTION("""COMPUTED_VALUE"""),"BARRIOS LUCAS MAXIMILIANO")</f>
        <v>BARRIOS LUCAS MAXIMILIANO</v>
      </c>
      <c r="G377" s="6" t="str">
        <f ca="1">IFERROR(__xludf.DUMMYFUNCTION("""COMPUTED_VALUE"""),"FOSCHIATTI MARIA DE LOS ANGELES")</f>
        <v>FOSCHIATTI MARIA DE LOS ANGELES</v>
      </c>
      <c r="H377" s="4" t="s">
        <v>7</v>
      </c>
    </row>
    <row r="378" spans="1:8">
      <c r="A378" s="1">
        <f ca="1">IFERROR(__xludf.DUMMYFUNCTION("""COMPUTED_VALUE"""),45301.4185079398)</f>
        <v>45301.418507939801</v>
      </c>
      <c r="B378" s="2">
        <v>3484418489</v>
      </c>
      <c r="C378" s="2" t="s">
        <v>552</v>
      </c>
      <c r="D378" s="2" t="s">
        <v>301</v>
      </c>
      <c r="E378" s="7" t="s">
        <v>12</v>
      </c>
      <c r="F378" s="2" t="str">
        <f ca="1">IFERROR(__xludf.DUMMYFUNCTION("""COMPUTED_VALUE"""),"GENOVESE IGNACIO DUILIO")</f>
        <v>GENOVESE IGNACIO DUILIO</v>
      </c>
      <c r="G378" s="2" t="str">
        <f ca="1">IFERROR(__xludf.DUMMYFUNCTION("""COMPUTED_VALUE"""),"POLZONI MARIA NATALIA")</f>
        <v>POLZONI MARIA NATALIA</v>
      </c>
      <c r="H378" s="2" t="s">
        <v>553</v>
      </c>
    </row>
    <row r="379" spans="1:8">
      <c r="A379" s="5">
        <f ca="1">IFERROR(__xludf.DUMMYFUNCTION("""COMPUTED_VALUE"""),45301.4497283449)</f>
        <v>45301.449728344902</v>
      </c>
      <c r="B379" s="6">
        <v>3484661182</v>
      </c>
      <c r="C379" s="6" t="s">
        <v>554</v>
      </c>
      <c r="D379" s="6" t="s">
        <v>93</v>
      </c>
      <c r="E379" s="3" t="s">
        <v>6</v>
      </c>
      <c r="F379" s="6" t="str">
        <f ca="1">IFERROR(__xludf.DUMMYFUNCTION("""COMPUTED_VALUE"""),"ZUISER MARISA CECILIA YOLANDA")</f>
        <v>ZUISER MARISA CECILIA YOLANDA</v>
      </c>
      <c r="G379" s="6" t="str">
        <f ca="1">IFERROR(__xludf.DUMMYFUNCTION("""COMPUTED_VALUE"""),"CANTERO ELIANA LUCILA ESTEFANIA")</f>
        <v>CANTERO ELIANA LUCILA ESTEFANIA</v>
      </c>
      <c r="H379" s="4" t="s">
        <v>7</v>
      </c>
    </row>
    <row r="380" spans="1:8">
      <c r="A380" s="1">
        <f ca="1">IFERROR(__xludf.DUMMYFUNCTION("""COMPUTED_VALUE"""),45301.4726123032)</f>
        <v>45301.472612303201</v>
      </c>
      <c r="B380" s="2">
        <v>2245441379</v>
      </c>
      <c r="C380" s="2" t="s">
        <v>555</v>
      </c>
      <c r="D380" s="2" t="s">
        <v>37</v>
      </c>
      <c r="E380" s="3" t="s">
        <v>6</v>
      </c>
      <c r="F380" s="2" t="str">
        <f ca="1">IFERROR(__xludf.DUMMYFUNCTION("""COMPUTED_VALUE"""),"DOMINGUEZ EMMANUEL MAXIMILIANO")</f>
        <v>DOMINGUEZ EMMANUEL MAXIMILIANO</v>
      </c>
      <c r="G380" s="2" t="str">
        <f ca="1">IFERROR(__xludf.DUMMYFUNCTION("""COMPUTED_VALUE"""),"GOMEZ MARIANA LUCIA")</f>
        <v>GOMEZ MARIANA LUCIA</v>
      </c>
      <c r="H380" s="4" t="s">
        <v>7</v>
      </c>
    </row>
    <row r="381" spans="1:8">
      <c r="A381" s="5">
        <f ca="1">IFERROR(__xludf.DUMMYFUNCTION("""COMPUTED_VALUE"""),45301.4776551504)</f>
        <v>45301.477655150396</v>
      </c>
      <c r="B381" s="6">
        <v>1160825375</v>
      </c>
      <c r="C381" s="6" t="s">
        <v>556</v>
      </c>
      <c r="D381" s="6" t="s">
        <v>27</v>
      </c>
      <c r="E381" s="7" t="s">
        <v>113</v>
      </c>
      <c r="F381" s="6" t="str">
        <f ca="1">IFERROR(__xludf.DUMMYFUNCTION("""COMPUTED_VALUE"""),"ACEVEDO DAIANA SOLEDAD")</f>
        <v>ACEVEDO DAIANA SOLEDAD</v>
      </c>
      <c r="G381" s="6" t="str">
        <f ca="1">IFERROR(__xludf.DUMMYFUNCTION("""COMPUTED_VALUE"""),"GOMEZ MARIANA LUCIA")</f>
        <v>GOMEZ MARIANA LUCIA</v>
      </c>
      <c r="H381" s="6" t="s">
        <v>557</v>
      </c>
    </row>
    <row r="382" spans="1:8">
      <c r="A382" s="1">
        <f ca="1">IFERROR(__xludf.DUMMYFUNCTION("""COMPUTED_VALUE"""),45301.4824275925)</f>
        <v>45301.482427592498</v>
      </c>
      <c r="B382" s="2">
        <v>1142210248</v>
      </c>
      <c r="C382" s="2" t="s">
        <v>558</v>
      </c>
      <c r="D382" s="2" t="s">
        <v>559</v>
      </c>
      <c r="E382" s="7" t="s">
        <v>12</v>
      </c>
      <c r="F382" s="2" t="str">
        <f ca="1">IFERROR(__xludf.DUMMYFUNCTION("""COMPUTED_VALUE"""),"GONZALEZ IVANA JANET")</f>
        <v>GONZALEZ IVANA JANET</v>
      </c>
      <c r="G382" s="2" t="str">
        <f ca="1">IFERROR(__xludf.DUMMYFUNCTION("""COMPUTED_VALUE"""),"LEONHART PEDRO NAHUEL")</f>
        <v>LEONHART PEDRO NAHUEL</v>
      </c>
      <c r="H382" s="2" t="s">
        <v>560</v>
      </c>
    </row>
    <row r="383" spans="1:8">
      <c r="A383" s="5">
        <f ca="1">IFERROR(__xludf.DUMMYFUNCTION("""COMPUTED_VALUE"""),45301.493834074)</f>
        <v>45301.493834073997</v>
      </c>
      <c r="B383" s="6">
        <v>2225451936</v>
      </c>
      <c r="C383" s="6" t="s">
        <v>561</v>
      </c>
      <c r="D383" s="6" t="s">
        <v>315</v>
      </c>
      <c r="E383" s="3" t="s">
        <v>6</v>
      </c>
      <c r="F383" s="6" t="str">
        <f ca="1">IFERROR(__xludf.DUMMYFUNCTION("""COMPUTED_VALUE"""),"SANDOVAL LUCAS SEBASTIAN")</f>
        <v>SANDOVAL LUCAS SEBASTIAN</v>
      </c>
      <c r="G383" s="6" t="str">
        <f ca="1">IFERROR(__xludf.DUMMYFUNCTION("""COMPUTED_VALUE"""),"FIMIANI VICTOR LUCIANO")</f>
        <v>FIMIANI VICTOR LUCIANO</v>
      </c>
      <c r="H383" s="4" t="s">
        <v>7</v>
      </c>
    </row>
    <row r="384" spans="1:8">
      <c r="A384" s="1">
        <f ca="1">IFERROR(__xludf.DUMMYFUNCTION("""COMPUTED_VALUE"""),45301.4992845601)</f>
        <v>45301.499284560101</v>
      </c>
      <c r="B384" s="2">
        <v>2234697484</v>
      </c>
      <c r="C384" s="2" t="s">
        <v>562</v>
      </c>
      <c r="D384" s="2" t="s">
        <v>563</v>
      </c>
      <c r="E384" s="7" t="s">
        <v>60</v>
      </c>
      <c r="F384" s="2" t="str">
        <f ca="1">IFERROR(__xludf.DUMMYFUNCTION("""COMPUTED_VALUE"""),"ZALAZAR BRUNO ERWIN")</f>
        <v>ZALAZAR BRUNO ERWIN</v>
      </c>
      <c r="G384" s="2" t="str">
        <f ca="1">IFERROR(__xludf.DUMMYFUNCTION("""COMPUTED_VALUE"""),"PIEDRABUENA LUCAS DAVID")</f>
        <v>PIEDRABUENA LUCAS DAVID</v>
      </c>
      <c r="H384" s="2" t="s">
        <v>564</v>
      </c>
    </row>
    <row r="385" spans="1:8">
      <c r="A385" s="5">
        <f ca="1">IFERROR(__xludf.DUMMYFUNCTION("""COMPUTED_VALUE"""),45301.5077982754)</f>
        <v>45301.507798275401</v>
      </c>
      <c r="B385" s="10"/>
      <c r="C385" s="6" t="s">
        <v>565</v>
      </c>
      <c r="D385" s="10"/>
      <c r="E385" s="3"/>
      <c r="F385" s="6" t="str">
        <f ca="1">IFERROR(__xludf.DUMMYFUNCTION("""COMPUTED_VALUE"""),"GOMEZ ELIANA ESTEFANIA")</f>
        <v>GOMEZ ELIANA ESTEFANIA</v>
      </c>
      <c r="G385" s="6" t="str">
        <f ca="1">IFERROR(__xludf.DUMMYFUNCTION("""COMPUTED_VALUE"""),"FERNANDEZ ROCIO ELIZABETH")</f>
        <v>FERNANDEZ ROCIO ELIZABETH</v>
      </c>
      <c r="H385" s="10"/>
    </row>
    <row r="386" spans="1:8">
      <c r="A386" s="1">
        <f ca="1">IFERROR(__xludf.DUMMYFUNCTION("""COMPUTED_VALUE"""),45301.5126772569)</f>
        <v>45301.512677256898</v>
      </c>
      <c r="B386" s="2">
        <v>1146676432</v>
      </c>
      <c r="C386" s="2" t="s">
        <v>566</v>
      </c>
      <c r="D386" s="2" t="s">
        <v>567</v>
      </c>
      <c r="E386" s="7" t="s">
        <v>12</v>
      </c>
      <c r="F386" s="2" t="str">
        <f ca="1">IFERROR(__xludf.DUMMYFUNCTION("""COMPUTED_VALUE"""),"MOLINA MARIANA ABIGAIL")</f>
        <v>MOLINA MARIANA ABIGAIL</v>
      </c>
      <c r="G386" s="2" t="str">
        <f ca="1">IFERROR(__xludf.DUMMYFUNCTION("""COMPUTED_VALUE"""),"POLZONI MARIA NATALIA")</f>
        <v>POLZONI MARIA NATALIA</v>
      </c>
      <c r="H386" s="2" t="s">
        <v>568</v>
      </c>
    </row>
    <row r="387" spans="1:8">
      <c r="A387" s="5">
        <f ca="1">IFERROR(__xludf.DUMMYFUNCTION("""COMPUTED_VALUE"""),45301.5248263773)</f>
        <v>45301.524826377303</v>
      </c>
      <c r="B387" s="6">
        <v>1128209848</v>
      </c>
      <c r="C387" s="6" t="s">
        <v>569</v>
      </c>
      <c r="D387" s="6" t="s">
        <v>355</v>
      </c>
      <c r="E387" s="3" t="s">
        <v>6</v>
      </c>
      <c r="F387" s="6" t="str">
        <f ca="1">IFERROR(__xludf.DUMMYFUNCTION("""COMPUTED_VALUE"""),"MARTINEZ DAVID AGUSTIN")</f>
        <v>MARTINEZ DAVID AGUSTIN</v>
      </c>
      <c r="G387" s="6" t="str">
        <f ca="1">IFERROR(__xludf.DUMMYFUNCTION("""COMPUTED_VALUE"""),"FALCON ALEJANDRO JAVIER")</f>
        <v>FALCON ALEJANDRO JAVIER</v>
      </c>
      <c r="H387" s="4" t="s">
        <v>7</v>
      </c>
    </row>
    <row r="388" spans="1:8">
      <c r="A388" s="1">
        <f ca="1">IFERROR(__xludf.DUMMYFUNCTION("""COMPUTED_VALUE"""),45301.5312206365)</f>
        <v>45301.531220636498</v>
      </c>
      <c r="B388" s="2">
        <v>1128209848</v>
      </c>
      <c r="C388" s="2" t="s">
        <v>570</v>
      </c>
      <c r="D388" s="2" t="s">
        <v>355</v>
      </c>
      <c r="E388" s="3" t="s">
        <v>6</v>
      </c>
      <c r="F388" s="2" t="str">
        <f ca="1">IFERROR(__xludf.DUMMYFUNCTION("""COMPUTED_VALUE"""),"IBARRA ARAUJO SANTIAGO NICOLAS")</f>
        <v>IBARRA ARAUJO SANTIAGO NICOLAS</v>
      </c>
      <c r="G388" s="2" t="str">
        <f ca="1">IFERROR(__xludf.DUMMYFUNCTION("""COMPUTED_VALUE"""),"MOREYRA LABORIE RODRIGO AGUSTIN")</f>
        <v>MOREYRA LABORIE RODRIGO AGUSTIN</v>
      </c>
      <c r="H388" s="4" t="s">
        <v>7</v>
      </c>
    </row>
    <row r="389" spans="1:8">
      <c r="A389" s="5">
        <f ca="1">IFERROR(__xludf.DUMMYFUNCTION("""COMPUTED_VALUE"""),45301.5317086111)</f>
        <v>45301.531708611103</v>
      </c>
      <c r="B389" s="6">
        <v>2320424925</v>
      </c>
      <c r="C389" s="6" t="s">
        <v>571</v>
      </c>
      <c r="D389" s="6" t="s">
        <v>93</v>
      </c>
      <c r="E389" s="3" t="s">
        <v>6</v>
      </c>
      <c r="F389" s="6" t="str">
        <f ca="1">IFERROR(__xludf.DUMMYFUNCTION("""COMPUTED_VALUE"""),"CARRIZO CINTIA ROMINA")</f>
        <v>CARRIZO CINTIA ROMINA</v>
      </c>
      <c r="G389" s="6" t="str">
        <f ca="1">IFERROR(__xludf.DUMMYFUNCTION("""COMPUTED_VALUE"""),"POLZONI MARIA NATALIA")</f>
        <v>POLZONI MARIA NATALIA</v>
      </c>
      <c r="H389" s="4" t="s">
        <v>7</v>
      </c>
    </row>
    <row r="390" spans="1:8">
      <c r="A390" s="1">
        <f ca="1">IFERROR(__xludf.DUMMYFUNCTION("""COMPUTED_VALUE"""),45301.5323940393)</f>
        <v>45301.532394039299</v>
      </c>
      <c r="B390" s="2">
        <v>2204957873</v>
      </c>
      <c r="C390" s="2" t="s">
        <v>572</v>
      </c>
      <c r="D390" s="2" t="s">
        <v>93</v>
      </c>
      <c r="E390" s="3" t="s">
        <v>6</v>
      </c>
      <c r="F390" s="2" t="str">
        <f ca="1">IFERROR(__xludf.DUMMYFUNCTION("""COMPUTED_VALUE"""),"VALLEJOS VICTORIA VERONICA")</f>
        <v>VALLEJOS VICTORIA VERONICA</v>
      </c>
      <c r="G390" s="2" t="str">
        <f ca="1">IFERROR(__xludf.DUMMYFUNCTION("""COMPUTED_VALUE"""),"FIMIANI VICTOR LUCIANO")</f>
        <v>FIMIANI VICTOR LUCIANO</v>
      </c>
      <c r="H390" s="4" t="s">
        <v>7</v>
      </c>
    </row>
    <row r="391" spans="1:8">
      <c r="A391" s="5">
        <f ca="1">IFERROR(__xludf.DUMMYFUNCTION("""COMPUTED_VALUE"""),45301.5452454861)</f>
        <v>45301.545245486101</v>
      </c>
      <c r="B391" s="6">
        <v>1142373542</v>
      </c>
      <c r="C391" s="6" t="s">
        <v>573</v>
      </c>
      <c r="D391" s="6" t="s">
        <v>142</v>
      </c>
      <c r="E391" s="7" t="s">
        <v>91</v>
      </c>
      <c r="F391" s="6" t="str">
        <f ca="1">IFERROR(__xludf.DUMMYFUNCTION("""COMPUTED_VALUE"""),"CABRERA GISELA DAIANA")</f>
        <v>CABRERA GISELA DAIANA</v>
      </c>
      <c r="G391" s="6" t="str">
        <f ca="1">IFERROR(__xludf.DUMMYFUNCTION("""COMPUTED_VALUE"""),"GOMEZ MARIANA LUCIA")</f>
        <v>GOMEZ MARIANA LUCIA</v>
      </c>
      <c r="H391" s="6" t="s">
        <v>574</v>
      </c>
    </row>
    <row r="392" spans="1:8">
      <c r="A392" s="1">
        <f ca="1">IFERROR(__xludf.DUMMYFUNCTION("""COMPUTED_VALUE"""),45301.547639074)</f>
        <v>45301.547639074</v>
      </c>
      <c r="B392" s="2">
        <v>2214506191</v>
      </c>
      <c r="C392" s="2" t="s">
        <v>575</v>
      </c>
      <c r="D392" s="2" t="s">
        <v>15</v>
      </c>
      <c r="E392" s="3" t="s">
        <v>6</v>
      </c>
      <c r="F392" s="2" t="str">
        <f ca="1">IFERROR(__xludf.DUMMYFUNCTION("""COMPUTED_VALUE"""),"LEDESMA GIMENA IVONE")</f>
        <v>LEDESMA GIMENA IVONE</v>
      </c>
      <c r="G392" s="2" t="str">
        <f ca="1">IFERROR(__xludf.DUMMYFUNCTION("""COMPUTED_VALUE"""),"PIEDRABUENA LUCAS DAVID")</f>
        <v>PIEDRABUENA LUCAS DAVID</v>
      </c>
      <c r="H392" s="4" t="s">
        <v>7</v>
      </c>
    </row>
    <row r="393" spans="1:8">
      <c r="A393" s="5">
        <f ca="1">IFERROR(__xludf.DUMMYFUNCTION("""COMPUTED_VALUE"""),45301.5533506134)</f>
        <v>45301.553350613402</v>
      </c>
      <c r="B393" s="6">
        <v>2644220486</v>
      </c>
      <c r="C393" s="6" t="s">
        <v>576</v>
      </c>
      <c r="D393" s="6" t="s">
        <v>226</v>
      </c>
      <c r="E393" s="3" t="s">
        <v>6</v>
      </c>
      <c r="F393" s="6" t="str">
        <f ca="1">IFERROR(__xludf.DUMMYFUNCTION("""COMPUTED_VALUE"""),"GARCIA BRENDA ANTONELLA")</f>
        <v>GARCIA BRENDA ANTONELLA</v>
      </c>
      <c r="G393" s="6" t="str">
        <f ca="1">IFERROR(__xludf.DUMMYFUNCTION("""COMPUTED_VALUE"""),"JANIEWICZ CINTHIA VIVIANA")</f>
        <v>JANIEWICZ CINTHIA VIVIANA</v>
      </c>
      <c r="H393" s="4" t="s">
        <v>7</v>
      </c>
    </row>
    <row r="394" spans="1:8">
      <c r="A394" s="1">
        <f ca="1">IFERROR(__xludf.DUMMYFUNCTION("""COMPUTED_VALUE"""),45301.5613057638)</f>
        <v>45301.561305763797</v>
      </c>
      <c r="B394" s="2">
        <v>1142634813</v>
      </c>
      <c r="C394" s="2" t="s">
        <v>577</v>
      </c>
      <c r="D394" s="2" t="s">
        <v>301</v>
      </c>
      <c r="E394" s="7" t="s">
        <v>91</v>
      </c>
      <c r="F394" s="2" t="str">
        <f ca="1">IFERROR(__xludf.DUMMYFUNCTION("""COMPUTED_VALUE"""),"CARRIZO MARIANELA ANALIA")</f>
        <v>CARRIZO MARIANELA ANALIA</v>
      </c>
      <c r="G394" s="2" t="str">
        <f ca="1">IFERROR(__xludf.DUMMYFUNCTION("""COMPUTED_VALUE"""),"MOREYRA LABORIE RODRIGO AGUSTIN")</f>
        <v>MOREYRA LABORIE RODRIGO AGUSTIN</v>
      </c>
      <c r="H394" s="2" t="s">
        <v>578</v>
      </c>
    </row>
    <row r="395" spans="1:8">
      <c r="A395" s="5">
        <f ca="1">IFERROR(__xludf.DUMMYFUNCTION("""COMPUTED_VALUE"""),45301.5640560879)</f>
        <v>45301.564056087896</v>
      </c>
      <c r="B395" s="6">
        <v>1144530441</v>
      </c>
      <c r="C395" s="6" t="s">
        <v>579</v>
      </c>
      <c r="D395" s="6" t="s">
        <v>93</v>
      </c>
      <c r="E395" s="3" t="s">
        <v>6</v>
      </c>
      <c r="F395" s="6" t="str">
        <f ca="1">IFERROR(__xludf.DUMMYFUNCTION("""COMPUTED_VALUE"""),"FLORES MARIANA")</f>
        <v>FLORES MARIANA</v>
      </c>
      <c r="G395" s="6" t="str">
        <f ca="1">IFERROR(__xludf.DUMMYFUNCTION("""COMPUTED_VALUE"""),"CANTERO ELIANA LUCILA ESTEFANIA")</f>
        <v>CANTERO ELIANA LUCILA ESTEFANIA</v>
      </c>
      <c r="H395" s="4" t="s">
        <v>7</v>
      </c>
    </row>
    <row r="396" spans="1:8">
      <c r="A396" s="1">
        <f ca="1">IFERROR(__xludf.DUMMYFUNCTION("""COMPUTED_VALUE"""),45301.5661710995)</f>
        <v>45301.566171099497</v>
      </c>
      <c r="B396" s="2">
        <v>2942422508</v>
      </c>
      <c r="C396" s="2" t="s">
        <v>580</v>
      </c>
      <c r="D396" s="2" t="s">
        <v>44</v>
      </c>
      <c r="E396" s="3" t="s">
        <v>6</v>
      </c>
      <c r="F396" s="2" t="str">
        <f ca="1">IFERROR(__xludf.DUMMYFUNCTION("""COMPUTED_VALUE"""),"OJEDA DAIANA ELIZABETH")</f>
        <v>OJEDA DAIANA ELIZABETH</v>
      </c>
      <c r="G396" s="2" t="str">
        <f ca="1">IFERROR(__xludf.DUMMYFUNCTION("""COMPUTED_VALUE"""),"FERNANDEZ ROCIO ELIZABETH")</f>
        <v>FERNANDEZ ROCIO ELIZABETH</v>
      </c>
      <c r="H396" s="4" t="s">
        <v>7</v>
      </c>
    </row>
    <row r="397" spans="1:8">
      <c r="A397" s="5">
        <f ca="1">IFERROR(__xludf.DUMMYFUNCTION("""COMPUTED_VALUE"""),45301.5671751736)</f>
        <v>45301.567175173601</v>
      </c>
      <c r="B397" s="6">
        <v>1179176394</v>
      </c>
      <c r="C397" s="6" t="s">
        <v>581</v>
      </c>
      <c r="D397" s="6" t="s">
        <v>505</v>
      </c>
      <c r="E397" s="3" t="s">
        <v>6</v>
      </c>
      <c r="F397" s="6" t="str">
        <f ca="1">IFERROR(__xludf.DUMMYFUNCTION("""COMPUTED_VALUE"""),"GONZALEZ MARTIN ALEXANDER")</f>
        <v>GONZALEZ MARTIN ALEXANDER</v>
      </c>
      <c r="G397" s="6" t="str">
        <f ca="1">IFERROR(__xludf.DUMMYFUNCTION("""COMPUTED_VALUE"""),"MOREYRA LABORIE RODRIGO AGUSTIN")</f>
        <v>MOREYRA LABORIE RODRIGO AGUSTIN</v>
      </c>
      <c r="H397" s="4" t="s">
        <v>7</v>
      </c>
    </row>
    <row r="398" spans="1:8">
      <c r="A398" s="1">
        <f ca="1">IFERROR(__xludf.DUMMYFUNCTION("""COMPUTED_VALUE"""),45301.5793726504)</f>
        <v>45301.579372650398</v>
      </c>
      <c r="B398" s="2">
        <v>1146745230</v>
      </c>
      <c r="C398" s="2" t="s">
        <v>582</v>
      </c>
      <c r="D398" s="2" t="s">
        <v>93</v>
      </c>
      <c r="E398" s="7" t="s">
        <v>113</v>
      </c>
      <c r="F398" s="2" t="str">
        <f ca="1">IFERROR(__xludf.DUMMYFUNCTION("""COMPUTED_VALUE"""),"BARON JOHANA GISELLE")</f>
        <v>BARON JOHANA GISELLE</v>
      </c>
      <c r="G398" s="2" t="str">
        <f ca="1">IFERROR(__xludf.DUMMYFUNCTION("""COMPUTED_VALUE"""),"FALCON ALEJANDRO JAVIER")</f>
        <v>FALCON ALEJANDRO JAVIER</v>
      </c>
      <c r="H398" s="2" t="s">
        <v>583</v>
      </c>
    </row>
    <row r="399" spans="1:8">
      <c r="A399" s="5">
        <f ca="1">IFERROR(__xludf.DUMMYFUNCTION("""COMPUTED_VALUE"""),45301.5847080902)</f>
        <v>45301.584708090202</v>
      </c>
      <c r="B399" s="6">
        <v>2229476901</v>
      </c>
      <c r="C399" s="6" t="s">
        <v>584</v>
      </c>
      <c r="D399" s="6" t="s">
        <v>567</v>
      </c>
      <c r="E399" s="7" t="s">
        <v>12</v>
      </c>
      <c r="F399" s="6" t="str">
        <f ca="1">IFERROR(__xludf.DUMMYFUNCTION("""COMPUTED_VALUE"""),"MENA CECILIA BEAT")</f>
        <v>MENA CECILIA BEAT</v>
      </c>
      <c r="G399" s="6" t="str">
        <f ca="1">IFERROR(__xludf.DUMMYFUNCTION("""COMPUTED_VALUE"""),"FIMIANI VICTOR LUCIANO")</f>
        <v>FIMIANI VICTOR LUCIANO</v>
      </c>
      <c r="H399" s="6" t="s">
        <v>585</v>
      </c>
    </row>
    <row r="400" spans="1:8">
      <c r="A400" s="1">
        <f ca="1">IFERROR(__xludf.DUMMYFUNCTION("""COMPUTED_VALUE"""),45301.6020950347)</f>
        <v>45301.602095034701</v>
      </c>
      <c r="B400" s="2">
        <v>1146676736</v>
      </c>
      <c r="C400" s="2" t="s">
        <v>586</v>
      </c>
      <c r="D400" s="2" t="s">
        <v>93</v>
      </c>
      <c r="E400" s="3" t="s">
        <v>6</v>
      </c>
      <c r="F400" s="2" t="str">
        <f ca="1">IFERROR(__xludf.DUMMYFUNCTION("""COMPUTED_VALUE"""),"ZANIER LEANDRO MARTIN ORLANDO")</f>
        <v>ZANIER LEANDRO MARTIN ORLANDO</v>
      </c>
      <c r="G400" s="2" t="str">
        <f ca="1">IFERROR(__xludf.DUMMYFUNCTION("""COMPUTED_VALUE"""),"ROMERO RAUL CRISTIAN ALEJANDRO")</f>
        <v>ROMERO RAUL CRISTIAN ALEJANDRO</v>
      </c>
      <c r="H400" s="4" t="s">
        <v>7</v>
      </c>
    </row>
    <row r="401" spans="1:8">
      <c r="A401" s="5">
        <f ca="1">IFERROR(__xludf.DUMMYFUNCTION("""COMPUTED_VALUE"""),45301.6112970949)</f>
        <v>45301.611297094903</v>
      </c>
      <c r="B401" s="6">
        <v>2202453662</v>
      </c>
      <c r="C401" s="6" t="s">
        <v>587</v>
      </c>
      <c r="D401" s="6" t="s">
        <v>93</v>
      </c>
      <c r="E401" s="7" t="s">
        <v>113</v>
      </c>
      <c r="F401" s="6" t="str">
        <f ca="1">IFERROR(__xludf.DUMMYFUNCTION("""COMPUTED_VALUE"""),"MEDINA LUZ ESTRELLA")</f>
        <v>MEDINA LUZ ESTRELLA</v>
      </c>
      <c r="G401" s="6" t="str">
        <f ca="1">IFERROR(__xludf.DUMMYFUNCTION("""COMPUTED_VALUE"""),"PIEDRABUENA LUCAS DAVID")</f>
        <v>PIEDRABUENA LUCAS DAVID</v>
      </c>
      <c r="H401" s="6" t="s">
        <v>588</v>
      </c>
    </row>
    <row r="402" spans="1:8">
      <c r="A402" s="1">
        <f ca="1">IFERROR(__xludf.DUMMYFUNCTION("""COMPUTED_VALUE"""),45301.6124053472)</f>
        <v>45301.612405347201</v>
      </c>
      <c r="B402" s="2">
        <v>2614215084</v>
      </c>
      <c r="C402" s="2" t="s">
        <v>589</v>
      </c>
      <c r="D402" s="2" t="s">
        <v>25</v>
      </c>
      <c r="E402" s="3" t="s">
        <v>6</v>
      </c>
      <c r="F402" s="2" t="str">
        <f ca="1">IFERROR(__xludf.DUMMYFUNCTION("""COMPUTED_VALUE"""),"CHARLESMOR NELSON ROBINSON")</f>
        <v>CHARLESMOR NELSON ROBINSON</v>
      </c>
      <c r="G402" s="2" t="str">
        <f ca="1">IFERROR(__xludf.DUMMYFUNCTION("""COMPUTED_VALUE"""),"JANIEWICZ CINTHIA VIVIANA")</f>
        <v>JANIEWICZ CINTHIA VIVIANA</v>
      </c>
      <c r="H402" s="4" t="s">
        <v>7</v>
      </c>
    </row>
    <row r="403" spans="1:8">
      <c r="A403" s="5">
        <f ca="1">IFERROR(__xludf.DUMMYFUNCTION("""COMPUTED_VALUE"""),45301.6263854398)</f>
        <v>45301.626385439798</v>
      </c>
      <c r="B403" s="6">
        <v>2614447928</v>
      </c>
      <c r="C403" s="6" t="s">
        <v>590</v>
      </c>
      <c r="D403" s="6" t="s">
        <v>315</v>
      </c>
      <c r="E403" s="3" t="s">
        <v>6</v>
      </c>
      <c r="F403" s="6" t="str">
        <f ca="1">IFERROR(__xludf.DUMMYFUNCTION("""COMPUTED_VALUE"""),"ZARATE MARCOS DAVID")</f>
        <v>ZARATE MARCOS DAVID</v>
      </c>
      <c r="G403" s="6" t="str">
        <f ca="1">IFERROR(__xludf.DUMMYFUNCTION("""COMPUTED_VALUE"""),"JANIEWICZ CINTHIA VIVIANA")</f>
        <v>JANIEWICZ CINTHIA VIVIANA</v>
      </c>
      <c r="H403" s="4" t="s">
        <v>7</v>
      </c>
    </row>
    <row r="404" spans="1:8">
      <c r="A404" s="1">
        <f ca="1">IFERROR(__xludf.DUMMYFUNCTION("""COMPUTED_VALUE"""),45301.6331834259)</f>
        <v>45301.633183425904</v>
      </c>
      <c r="B404" s="2">
        <v>2942423114</v>
      </c>
      <c r="C404" s="2" t="s">
        <v>591</v>
      </c>
      <c r="D404" s="2" t="s">
        <v>25</v>
      </c>
      <c r="E404" s="3" t="s">
        <v>6</v>
      </c>
      <c r="F404" s="2" t="str">
        <f ca="1">IFERROR(__xludf.DUMMYFUNCTION("""COMPUTED_VALUE"""),"SOSA ENZO EXEQUIEL")</f>
        <v>SOSA ENZO EXEQUIEL</v>
      </c>
      <c r="G404" s="2" t="str">
        <f ca="1">IFERROR(__xludf.DUMMYFUNCTION("""COMPUTED_VALUE"""),"ROMERO RAUL CRISTIAN ALEJANDRO")</f>
        <v>ROMERO RAUL CRISTIAN ALEJANDRO</v>
      </c>
      <c r="H404" s="4" t="s">
        <v>7</v>
      </c>
    </row>
    <row r="405" spans="1:8">
      <c r="A405" s="5">
        <f ca="1">IFERROR(__xludf.DUMMYFUNCTION("""COMPUTED_VALUE"""),45301.6361111111)</f>
        <v>45301.636111111096</v>
      </c>
      <c r="B405" s="6">
        <v>2245440618</v>
      </c>
      <c r="C405" s="6" t="s">
        <v>592</v>
      </c>
      <c r="D405" s="6" t="s">
        <v>315</v>
      </c>
      <c r="E405" s="3" t="s">
        <v>6</v>
      </c>
      <c r="F405" s="6" t="str">
        <f ca="1">IFERROR(__xludf.DUMMYFUNCTION("""COMPUTED_VALUE"""),"GARCIA BRENDA ANTONELLA")</f>
        <v>GARCIA BRENDA ANTONELLA</v>
      </c>
      <c r="G405" s="6" t="str">
        <f ca="1">IFERROR(__xludf.DUMMYFUNCTION("""COMPUTED_VALUE"""),"JANIEWICZ CINTHIA VIVIANA")</f>
        <v>JANIEWICZ CINTHIA VIVIANA</v>
      </c>
      <c r="H405" s="4" t="s">
        <v>7</v>
      </c>
    </row>
    <row r="406" spans="1:8">
      <c r="A406" s="1">
        <f ca="1">IFERROR(__xludf.DUMMYFUNCTION("""COMPUTED_VALUE"""),45301.6383038425)</f>
        <v>45301.638303842497</v>
      </c>
      <c r="B406" s="2">
        <v>1143521560</v>
      </c>
      <c r="C406" s="2" t="s">
        <v>593</v>
      </c>
      <c r="D406" s="2" t="s">
        <v>93</v>
      </c>
      <c r="E406" s="3" t="s">
        <v>6</v>
      </c>
      <c r="F406" s="2" t="str">
        <f ca="1">IFERROR(__xludf.DUMMYFUNCTION("""COMPUTED_VALUE"""),"MENDOZA CRISTINA JULIETA")</f>
        <v>MENDOZA CRISTINA JULIETA</v>
      </c>
      <c r="G406" s="2" t="str">
        <f ca="1">IFERROR(__xludf.DUMMYFUNCTION("""COMPUTED_VALUE"""),"CANTERO ELIANA LUCILA ESTEFANIA")</f>
        <v>CANTERO ELIANA LUCILA ESTEFANIA</v>
      </c>
      <c r="H406" s="4" t="s">
        <v>7</v>
      </c>
    </row>
    <row r="407" spans="1:8">
      <c r="A407" s="5">
        <f ca="1">IFERROR(__xludf.DUMMYFUNCTION("""COMPUTED_VALUE"""),45301.6471854513)</f>
        <v>45301.6471854513</v>
      </c>
      <c r="B407" s="6">
        <v>1160619344</v>
      </c>
      <c r="C407" s="6" t="s">
        <v>594</v>
      </c>
      <c r="D407" s="6" t="s">
        <v>93</v>
      </c>
      <c r="E407" s="3" t="s">
        <v>6</v>
      </c>
      <c r="F407" s="6" t="str">
        <f ca="1">IFERROR(__xludf.DUMMYFUNCTION("""COMPUTED_VALUE"""),"CONS MARCOS ISAAC")</f>
        <v>CONS MARCOS ISAAC</v>
      </c>
      <c r="G407" s="6" t="str">
        <f ca="1">IFERROR(__xludf.DUMMYFUNCTION("""COMPUTED_VALUE"""),"MOREYRA LABORIE RODRIGO AGUSTIN")</f>
        <v>MOREYRA LABORIE RODRIGO AGUSTIN</v>
      </c>
      <c r="H407" s="4" t="s">
        <v>7</v>
      </c>
    </row>
    <row r="408" spans="1:8">
      <c r="A408" s="1">
        <f ca="1">IFERROR(__xludf.DUMMYFUNCTION("""COMPUTED_VALUE"""),45301.6620820833)</f>
        <v>45301.662082083298</v>
      </c>
      <c r="B408" s="2">
        <v>1143001364</v>
      </c>
      <c r="C408" s="2" t="s">
        <v>595</v>
      </c>
      <c r="D408" s="2" t="s">
        <v>93</v>
      </c>
      <c r="E408" s="3"/>
      <c r="F408" s="2" t="str">
        <f ca="1">IFERROR(__xludf.DUMMYFUNCTION("""COMPUTED_VALUE"""),"CASTILLO CESAR NICOLAS")</f>
        <v>CASTILLO CESAR NICOLAS</v>
      </c>
      <c r="G408" s="2" t="str">
        <f ca="1">IFERROR(__xludf.DUMMYFUNCTION("""COMPUTED_VALUE"""),"MOREYRA LABORIE RODRIGO AGUSTIN")</f>
        <v>MOREYRA LABORIE RODRIGO AGUSTIN</v>
      </c>
      <c r="H408" s="4"/>
    </row>
    <row r="409" spans="1:8">
      <c r="A409" s="5">
        <f ca="1">IFERROR(__xludf.DUMMYFUNCTION("""COMPUTED_VALUE"""),45301.6754866319)</f>
        <v>45301.675486631902</v>
      </c>
      <c r="B409" s="6">
        <v>2942422913</v>
      </c>
      <c r="C409" s="6" t="s">
        <v>596</v>
      </c>
      <c r="D409" s="6" t="s">
        <v>226</v>
      </c>
      <c r="E409" s="3" t="s">
        <v>6</v>
      </c>
      <c r="F409" s="6" t="str">
        <f ca="1">IFERROR(__xludf.DUMMYFUNCTION("""COMPUTED_VALUE"""),"CUEVAS ARIANA RAQUEL")</f>
        <v>CUEVAS ARIANA RAQUEL</v>
      </c>
      <c r="G409" s="6" t="str">
        <f ca="1">IFERROR(__xludf.DUMMYFUNCTION("""COMPUTED_VALUE"""),"SANTANDER MATIAS NAHUEL")</f>
        <v>SANTANDER MATIAS NAHUEL</v>
      </c>
      <c r="H409" s="4" t="s">
        <v>7</v>
      </c>
    </row>
    <row r="410" spans="1:8">
      <c r="A410" s="1">
        <f ca="1">IFERROR(__xludf.DUMMYFUNCTION("""COMPUTED_VALUE"""),45301.6780145486)</f>
        <v>45301.678014548597</v>
      </c>
      <c r="B410" s="2">
        <v>2204930154</v>
      </c>
      <c r="C410" s="2" t="s">
        <v>597</v>
      </c>
      <c r="D410" s="2" t="s">
        <v>93</v>
      </c>
      <c r="E410" s="7" t="s">
        <v>113</v>
      </c>
      <c r="F410" s="2" t="str">
        <f ca="1">IFERROR(__xludf.DUMMYFUNCTION("""COMPUTED_VALUE"""),"LIQUITAYA SOFIA BELEN")</f>
        <v>LIQUITAYA SOFIA BELEN</v>
      </c>
      <c r="G410" s="2" t="str">
        <f ca="1">IFERROR(__xludf.DUMMYFUNCTION("""COMPUTED_VALUE"""),"POLZONI MARIA NATALIA")</f>
        <v>POLZONI MARIA NATALIA</v>
      </c>
      <c r="H410" s="2" t="s">
        <v>598</v>
      </c>
    </row>
    <row r="411" spans="1:8">
      <c r="A411" s="5">
        <f ca="1">IFERROR(__xludf.DUMMYFUNCTION("""COMPUTED_VALUE"""),45301.6794011342)</f>
        <v>45301.679401134199</v>
      </c>
      <c r="B411" s="10"/>
      <c r="C411" s="6" t="s">
        <v>599</v>
      </c>
      <c r="D411" s="10"/>
      <c r="E411" s="3"/>
      <c r="F411" s="6" t="str">
        <f ca="1">IFERROR(__xludf.DUMMYFUNCTION("""COMPUTED_VALUE"""),"LIQUITAYA SOFIA BELEN")</f>
        <v>LIQUITAYA SOFIA BELEN</v>
      </c>
      <c r="G411" s="6" t="str">
        <f ca="1">IFERROR(__xludf.DUMMYFUNCTION("""COMPUTED_VALUE"""),"POLZONI MARIA NATALIA")</f>
        <v>POLZONI MARIA NATALIA</v>
      </c>
      <c r="H411" s="10"/>
    </row>
    <row r="412" spans="1:8">
      <c r="A412" s="1">
        <f ca="1">IFERROR(__xludf.DUMMYFUNCTION("""COMPUTED_VALUE"""),45301.6815033796)</f>
        <v>45301.681503379601</v>
      </c>
      <c r="B412" s="2">
        <v>1179179856</v>
      </c>
      <c r="C412" s="2" t="s">
        <v>600</v>
      </c>
      <c r="D412" s="2" t="s">
        <v>559</v>
      </c>
      <c r="E412" s="7" t="s">
        <v>60</v>
      </c>
      <c r="F412" s="2" t="str">
        <f ca="1">IFERROR(__xludf.DUMMYFUNCTION("""COMPUTED_VALUE"""),"MARTINEZ NELSON ALFREDO")</f>
        <v>MARTINEZ NELSON ALFREDO</v>
      </c>
      <c r="G412" s="2" t="str">
        <f ca="1">IFERROR(__xludf.DUMMYFUNCTION("""COMPUTED_VALUE"""),"JANIEWICZ CINTHIA VIVIANA")</f>
        <v>JANIEWICZ CINTHIA VIVIANA</v>
      </c>
      <c r="H412" s="2" t="s">
        <v>601</v>
      </c>
    </row>
    <row r="413" spans="1:8">
      <c r="A413" s="5">
        <f ca="1">IFERROR(__xludf.DUMMYFUNCTION("""COMPUTED_VALUE"""),45301.6916830439)</f>
        <v>45301.6916830439</v>
      </c>
      <c r="B413" s="6">
        <v>2614302562</v>
      </c>
      <c r="C413" s="6" t="s">
        <v>602</v>
      </c>
      <c r="D413" s="6" t="s">
        <v>226</v>
      </c>
      <c r="E413" s="3" t="s">
        <v>6</v>
      </c>
      <c r="F413" s="6" t="str">
        <f ca="1">IFERROR(__xludf.DUMMYFUNCTION("""COMPUTED_VALUE"""),"ZARATE LEANDRO NICOLAS")</f>
        <v>ZARATE LEANDRO NICOLAS</v>
      </c>
      <c r="G413" s="6" t="str">
        <f ca="1">IFERROR(__xludf.DUMMYFUNCTION("""COMPUTED_VALUE"""),"JANIEWICZ CINTHIA VIVIANA")</f>
        <v>JANIEWICZ CINTHIA VIVIANA</v>
      </c>
      <c r="H413" s="4" t="s">
        <v>7</v>
      </c>
    </row>
    <row r="414" spans="1:8">
      <c r="A414" s="1">
        <f ca="1">IFERROR(__xludf.DUMMYFUNCTION("""COMPUTED_VALUE"""),45301.6982511458)</f>
        <v>45301.698251145797</v>
      </c>
      <c r="B414" s="2">
        <v>2214506718</v>
      </c>
      <c r="C414" s="2" t="s">
        <v>603</v>
      </c>
      <c r="D414" s="2" t="s">
        <v>27</v>
      </c>
      <c r="E414" s="7" t="s">
        <v>12</v>
      </c>
      <c r="F414" s="2" t="str">
        <f ca="1">IFERROR(__xludf.DUMMYFUNCTION("""COMPUTED_VALUE"""),"CASTILLO ANDREA SOLEDAD")</f>
        <v>CASTILLO ANDREA SOLEDAD</v>
      </c>
      <c r="G414" s="2" t="str">
        <f ca="1">IFERROR(__xludf.DUMMYFUNCTION("""COMPUTED_VALUE"""),"CANTERO ELIANA LUCILA ESTEFANIA")</f>
        <v>CANTERO ELIANA LUCILA ESTEFANIA</v>
      </c>
      <c r="H414" s="2" t="s">
        <v>604</v>
      </c>
    </row>
    <row r="415" spans="1:8">
      <c r="A415" s="5">
        <f ca="1">IFERROR(__xludf.DUMMYFUNCTION("""COMPUTED_VALUE"""),45301.7047009027)</f>
        <v>45301.704700902701</v>
      </c>
      <c r="B415" s="6">
        <v>1142156050</v>
      </c>
      <c r="C415" s="6" t="s">
        <v>605</v>
      </c>
      <c r="D415" s="6" t="s">
        <v>559</v>
      </c>
      <c r="E415" s="3" t="s">
        <v>6</v>
      </c>
      <c r="F415" s="6" t="str">
        <f ca="1">IFERROR(__xludf.DUMMYFUNCTION("""COMPUTED_VALUE"""),"SOLON NICOLAS")</f>
        <v>SOLON NICOLAS</v>
      </c>
      <c r="G415" s="6" t="str">
        <f ca="1">IFERROR(__xludf.DUMMYFUNCTION("""COMPUTED_VALUE"""),"PEREZ RODRIGUEZ ANDREA PAOLA")</f>
        <v>PEREZ RODRIGUEZ ANDREA PAOLA</v>
      </c>
      <c r="H415" s="4" t="s">
        <v>7</v>
      </c>
    </row>
    <row r="416" spans="1:8">
      <c r="A416" s="1">
        <f ca="1">IFERROR(__xludf.DUMMYFUNCTION("""COMPUTED_VALUE"""),45301.7093072916)</f>
        <v>45301.709307291603</v>
      </c>
      <c r="B416" s="2">
        <v>2204946603</v>
      </c>
      <c r="C416" s="2" t="s">
        <v>606</v>
      </c>
      <c r="D416" s="2" t="s">
        <v>93</v>
      </c>
      <c r="E416" s="3" t="s">
        <v>6</v>
      </c>
      <c r="F416" s="2" t="str">
        <f ca="1">IFERROR(__xludf.DUMMYFUNCTION("""COMPUTED_VALUE"""),"AMARILLA DIANA CAROLINA")</f>
        <v>AMARILLA DIANA CAROLINA</v>
      </c>
      <c r="G416" s="2" t="str">
        <f ca="1">IFERROR(__xludf.DUMMYFUNCTION("""COMPUTED_VALUE"""),"APOSTOLIDES MARTIN ANTONIO")</f>
        <v>APOSTOLIDES MARTIN ANTONIO</v>
      </c>
      <c r="H416" s="4" t="s">
        <v>7</v>
      </c>
    </row>
    <row r="417" spans="1:8">
      <c r="A417" s="5">
        <f ca="1">IFERROR(__xludf.DUMMYFUNCTION("""COMPUTED_VALUE"""),45301.7112125925)</f>
        <v>45301.711212592498</v>
      </c>
      <c r="B417" s="6">
        <v>2614921545</v>
      </c>
      <c r="C417" s="6" t="s">
        <v>607</v>
      </c>
      <c r="D417" s="6" t="s">
        <v>221</v>
      </c>
      <c r="E417" s="7" t="s">
        <v>12</v>
      </c>
      <c r="F417" s="6" t="str">
        <f ca="1">IFERROR(__xludf.DUMMYFUNCTION("""COMPUTED_VALUE"""),"MULLER LETICIA BETINA")</f>
        <v>MULLER LETICIA BETINA</v>
      </c>
      <c r="G417" s="6" t="str">
        <f ca="1">IFERROR(__xludf.DUMMYFUNCTION("""COMPUTED_VALUE"""),"JANIEWICZ CINTHIA VIVIANA")</f>
        <v>JANIEWICZ CINTHIA VIVIANA</v>
      </c>
      <c r="H417" s="6" t="s">
        <v>608</v>
      </c>
    </row>
    <row r="418" spans="1:8">
      <c r="A418" s="1">
        <f ca="1">IFERROR(__xludf.DUMMYFUNCTION("""COMPUTED_VALUE"""),45301.7119384838)</f>
        <v>45301.711938483801</v>
      </c>
      <c r="B418" s="2">
        <v>1143562703</v>
      </c>
      <c r="C418" s="2" t="s">
        <v>609</v>
      </c>
      <c r="D418" s="2" t="s">
        <v>355</v>
      </c>
      <c r="E418" s="7" t="s">
        <v>12</v>
      </c>
      <c r="F418" s="2" t="str">
        <f ca="1">IFERROR(__xludf.DUMMYFUNCTION("""COMPUTED_VALUE"""),"MULLER LETICIA BETINA")</f>
        <v>MULLER LETICIA BETINA</v>
      </c>
      <c r="G418" s="2" t="str">
        <f ca="1">IFERROR(__xludf.DUMMYFUNCTION("""COMPUTED_VALUE"""),"JANIEWICZ CINTHIA VIVIANA")</f>
        <v>JANIEWICZ CINTHIA VIVIANA</v>
      </c>
      <c r="H418" s="2" t="s">
        <v>610</v>
      </c>
    </row>
    <row r="419" spans="1:8">
      <c r="A419" s="5">
        <f ca="1">IFERROR(__xludf.DUMMYFUNCTION("""COMPUTED_VALUE"""),45301.7814115625)</f>
        <v>45301.781411562501</v>
      </c>
      <c r="B419" s="6">
        <v>1160628883</v>
      </c>
      <c r="C419" s="6" t="s">
        <v>611</v>
      </c>
      <c r="D419" s="6" t="s">
        <v>93</v>
      </c>
      <c r="E419" s="3" t="s">
        <v>6</v>
      </c>
      <c r="F419" s="6" t="str">
        <f ca="1">IFERROR(__xludf.DUMMYFUNCTION("""COMPUTED_VALUE"""),"VILLALBA SILVINA EDITH")</f>
        <v>VILLALBA SILVINA EDITH</v>
      </c>
      <c r="G419" s="6" t="str">
        <f ca="1">IFERROR(__xludf.DUMMYFUNCTION("""COMPUTED_VALUE"""),"PEREZ RODRIGUEZ ANDREA PAOLA")</f>
        <v>PEREZ RODRIGUEZ ANDREA PAOLA</v>
      </c>
      <c r="H419" s="4" t="s">
        <v>7</v>
      </c>
    </row>
    <row r="420" spans="1:8">
      <c r="A420" s="1">
        <f ca="1">IFERROR(__xludf.DUMMYFUNCTION("""COMPUTED_VALUE"""),45301.7834384606)</f>
        <v>45301.783438460603</v>
      </c>
      <c r="B420" s="2">
        <v>2204800247</v>
      </c>
      <c r="C420" s="2" t="s">
        <v>612</v>
      </c>
      <c r="D420" s="2" t="s">
        <v>93</v>
      </c>
      <c r="E420" s="7" t="s">
        <v>12</v>
      </c>
      <c r="F420" s="2" t="str">
        <f ca="1">IFERROR(__xludf.DUMMYFUNCTION("""COMPUTED_VALUE"""),"VALLEJOS ALEGRE EMILIO JOAQUIN")</f>
        <v>VALLEJOS ALEGRE EMILIO JOAQUIN</v>
      </c>
      <c r="G420" s="2" t="str">
        <f ca="1">IFERROR(__xludf.DUMMYFUNCTION("""COMPUTED_VALUE"""),"SAAVEDRA ROBERTO LEANDRO")</f>
        <v>SAAVEDRA ROBERTO LEANDRO</v>
      </c>
      <c r="H420" s="2" t="s">
        <v>613</v>
      </c>
    </row>
    <row r="421" spans="1:8">
      <c r="A421" s="5">
        <f ca="1">IFERROR(__xludf.DUMMYFUNCTION("""COMPUTED_VALUE"""),45301.7838895486)</f>
        <v>45301.783889548598</v>
      </c>
      <c r="B421" s="6">
        <v>1150892730</v>
      </c>
      <c r="C421" s="6" t="s">
        <v>614</v>
      </c>
      <c r="D421" s="6" t="s">
        <v>559</v>
      </c>
      <c r="E421" s="3" t="s">
        <v>6</v>
      </c>
      <c r="F421" s="6" t="str">
        <f ca="1">IFERROR(__xludf.DUMMYFUNCTION("""COMPUTED_VALUE"""),"MARTINEZ RICARDO NICOLAS")</f>
        <v>MARTINEZ RICARDO NICOLAS</v>
      </c>
      <c r="G421" s="6" t="str">
        <f ca="1">IFERROR(__xludf.DUMMYFUNCTION("""COMPUTED_VALUE"""),"JANIEWICZ CINTHIA VIVIANA")</f>
        <v>JANIEWICZ CINTHIA VIVIANA</v>
      </c>
      <c r="H421" s="4" t="s">
        <v>7</v>
      </c>
    </row>
    <row r="422" spans="1:8">
      <c r="A422" s="1">
        <f ca="1">IFERROR(__xludf.DUMMYFUNCTION("""COMPUTED_VALUE"""),45301.7912765856)</f>
        <v>45301.791276585602</v>
      </c>
      <c r="B422" s="2">
        <v>2942423123</v>
      </c>
      <c r="C422" s="2" t="s">
        <v>615</v>
      </c>
      <c r="D422" s="2" t="s">
        <v>226</v>
      </c>
      <c r="E422" s="3" t="s">
        <v>6</v>
      </c>
      <c r="F422" s="2" t="str">
        <f ca="1">IFERROR(__xludf.DUMMYFUNCTION("""COMPUTED_VALUE"""),"ROMERO DARIO CARLOS")</f>
        <v>ROMERO DARIO CARLOS</v>
      </c>
      <c r="G422" s="2" t="str">
        <f ca="1">IFERROR(__xludf.DUMMYFUNCTION("""COMPUTED_VALUE"""),"BAEZ GUILLERMO")</f>
        <v>BAEZ GUILLERMO</v>
      </c>
      <c r="H422" s="4" t="s">
        <v>7</v>
      </c>
    </row>
    <row r="423" spans="1:8">
      <c r="A423" s="5">
        <f ca="1">IFERROR(__xludf.DUMMYFUNCTION("""COMPUTED_VALUE"""),45301.798963912)</f>
        <v>45301.798963911999</v>
      </c>
      <c r="B423" s="6">
        <v>1144888614</v>
      </c>
      <c r="C423" s="6" t="s">
        <v>616</v>
      </c>
      <c r="D423" s="6" t="s">
        <v>93</v>
      </c>
      <c r="E423" s="3" t="s">
        <v>6</v>
      </c>
      <c r="F423" s="6" t="str">
        <f ca="1">IFERROR(__xludf.DUMMYFUNCTION("""COMPUTED_VALUE"""),"NIZ KIARA ALSIRA")</f>
        <v>NIZ KIARA ALSIRA</v>
      </c>
      <c r="G423" s="6" t="str">
        <f ca="1">IFERROR(__xludf.DUMMYFUNCTION("""COMPUTED_VALUE"""),"JANIEWICZ CINTHIA VIVIANA")</f>
        <v>JANIEWICZ CINTHIA VIVIANA</v>
      </c>
      <c r="H423" s="4" t="s">
        <v>7</v>
      </c>
    </row>
    <row r="424" spans="1:8">
      <c r="A424" s="1">
        <f ca="1">IFERROR(__xludf.DUMMYFUNCTION("""COMPUTED_VALUE"""),45301.8169864814)</f>
        <v>45301.816986481397</v>
      </c>
      <c r="B424" s="2">
        <v>2320425767</v>
      </c>
      <c r="C424" s="2" t="s">
        <v>617</v>
      </c>
      <c r="D424" s="2" t="s">
        <v>93</v>
      </c>
      <c r="E424" s="3" t="s">
        <v>6</v>
      </c>
      <c r="F424" s="2" t="str">
        <f ca="1">IFERROR(__xludf.DUMMYFUNCTION("""COMPUTED_VALUE"""),"DIAZ RACH ALEJANDRA DANIELA")</f>
        <v>DIAZ RACH ALEJANDRA DANIELA</v>
      </c>
      <c r="G424" s="2" t="str">
        <f ca="1">IFERROR(__xludf.DUMMYFUNCTION("""COMPUTED_VALUE"""),"BAEZ GUILLERMO")</f>
        <v>BAEZ GUILLERMO</v>
      </c>
      <c r="H424" s="4" t="s">
        <v>7</v>
      </c>
    </row>
    <row r="425" spans="1:8">
      <c r="A425" s="5">
        <f ca="1">IFERROR(__xludf.DUMMYFUNCTION("""COMPUTED_VALUE"""),45301.8266957175)</f>
        <v>45301.8266957175</v>
      </c>
      <c r="B425" s="6">
        <v>1142374795</v>
      </c>
      <c r="C425" s="6" t="s">
        <v>618</v>
      </c>
      <c r="D425" s="6" t="s">
        <v>559</v>
      </c>
      <c r="E425" s="3" t="s">
        <v>6</v>
      </c>
      <c r="F425" s="6" t="str">
        <f ca="1">IFERROR(__xludf.DUMMYFUNCTION("""COMPUTED_VALUE"""),"GONZALEZ ISMAEL HORACIO")</f>
        <v>GONZALEZ ISMAEL HORACIO</v>
      </c>
      <c r="G425" s="6" t="str">
        <f ca="1">IFERROR(__xludf.DUMMYFUNCTION("""COMPUTED_VALUE"""),"SANTANDER MATIAS NAHUEL")</f>
        <v>SANTANDER MATIAS NAHUEL</v>
      </c>
      <c r="H425" s="4" t="s">
        <v>7</v>
      </c>
    </row>
    <row r="426" spans="1:8">
      <c r="A426" s="1">
        <f ca="1">IFERROR(__xludf.DUMMYFUNCTION("""COMPUTED_VALUE"""),45301.872550706)</f>
        <v>45301.872550706001</v>
      </c>
      <c r="B426" s="2">
        <v>1142107610</v>
      </c>
      <c r="C426" s="2" t="s">
        <v>619</v>
      </c>
      <c r="D426" s="2" t="s">
        <v>567</v>
      </c>
      <c r="E426" s="3" t="s">
        <v>6</v>
      </c>
      <c r="F426" s="2" t="str">
        <f ca="1">IFERROR(__xludf.DUMMYFUNCTION("""COMPUTED_VALUE"""),"NUÑEZ GUSTAVO ADRIAN")</f>
        <v>NUÑEZ GUSTAVO ADRIAN</v>
      </c>
      <c r="G426" s="2" t="str">
        <f ca="1">IFERROR(__xludf.DUMMYFUNCTION("""COMPUTED_VALUE"""),"PYZIOL RYSZARD GERARDO")</f>
        <v>PYZIOL RYSZARD GERARDO</v>
      </c>
      <c r="H426" s="4" t="s">
        <v>7</v>
      </c>
    </row>
    <row r="427" spans="1:8">
      <c r="A427" s="5">
        <f ca="1">IFERROR(__xludf.DUMMYFUNCTION("""COMPUTED_VALUE"""),45301.8789569213)</f>
        <v>45301.878956921297</v>
      </c>
      <c r="B427" s="6">
        <v>2974462838</v>
      </c>
      <c r="C427" s="6" t="s">
        <v>620</v>
      </c>
      <c r="D427" s="6" t="s">
        <v>621</v>
      </c>
      <c r="E427" s="3" t="s">
        <v>6</v>
      </c>
      <c r="F427" s="6" t="str">
        <f ca="1">IFERROR(__xludf.DUMMYFUNCTION("""COMPUTED_VALUE"""),"VILLALBA SILVINA EDITH")</f>
        <v>VILLALBA SILVINA EDITH</v>
      </c>
      <c r="G427" s="6" t="str">
        <f ca="1">IFERROR(__xludf.DUMMYFUNCTION("""COMPUTED_VALUE"""),"PEREZ RODRIGUEZ ANDREA PAOLA")</f>
        <v>PEREZ RODRIGUEZ ANDREA PAOLA</v>
      </c>
      <c r="H427" s="4" t="s">
        <v>7</v>
      </c>
    </row>
    <row r="428" spans="1:8">
      <c r="A428" s="1">
        <f ca="1">IFERROR(__xludf.DUMMYFUNCTION("""COMPUTED_VALUE"""),45301.9100057638)</f>
        <v>45301.910005763799</v>
      </c>
      <c r="B428" s="2">
        <v>2614303305</v>
      </c>
      <c r="C428" s="2" t="s">
        <v>622</v>
      </c>
      <c r="D428" s="2" t="s">
        <v>315</v>
      </c>
      <c r="E428" s="3" t="s">
        <v>6</v>
      </c>
      <c r="F428" s="2" t="str">
        <f ca="1">IFERROR(__xludf.DUMMYFUNCTION("""COMPUTED_VALUE"""),"ARRIETA JOSE MANUEL")</f>
        <v>ARRIETA JOSE MANUEL</v>
      </c>
      <c r="G428" s="2" t="str">
        <f ca="1">IFERROR(__xludf.DUMMYFUNCTION("""COMPUTED_VALUE"""),"SAAVEDRA ROBERTO LEANDRO")</f>
        <v>SAAVEDRA ROBERTO LEANDRO</v>
      </c>
      <c r="H428" s="4" t="s">
        <v>7</v>
      </c>
    </row>
    <row r="429" spans="1:8">
      <c r="A429" s="5">
        <f ca="1">IFERROR(__xludf.DUMMYFUNCTION("""COMPUTED_VALUE"""),45301.9125323726)</f>
        <v>45301.912532372597</v>
      </c>
      <c r="B429" s="6">
        <v>1160787189</v>
      </c>
      <c r="C429" s="6" t="s">
        <v>623</v>
      </c>
      <c r="D429" s="6" t="s">
        <v>93</v>
      </c>
      <c r="E429" s="7" t="s">
        <v>12</v>
      </c>
      <c r="F429" s="6" t="str">
        <f ca="1">IFERROR(__xludf.DUMMYFUNCTION("""COMPUTED_VALUE"""),"GOMEZ RAMON MANUEL")</f>
        <v>GOMEZ RAMON MANUEL</v>
      </c>
      <c r="G429" s="6" t="str">
        <f ca="1">IFERROR(__xludf.DUMMYFUNCTION("""COMPUTED_VALUE"""),"PEREZ RODRIGUEZ ANDREA PAOLA")</f>
        <v>PEREZ RODRIGUEZ ANDREA PAOLA</v>
      </c>
      <c r="H429" s="6" t="s">
        <v>624</v>
      </c>
    </row>
    <row r="430" spans="1:8">
      <c r="A430" s="1">
        <f ca="1">IFERROR(__xludf.DUMMYFUNCTION("""COMPUTED_VALUE"""),45301.9735265856)</f>
        <v>45301.9735265856</v>
      </c>
      <c r="B430" s="2">
        <v>1146482149</v>
      </c>
      <c r="C430" s="2" t="s">
        <v>625</v>
      </c>
      <c r="D430" s="2" t="s">
        <v>93</v>
      </c>
      <c r="E430" s="7" t="s">
        <v>91</v>
      </c>
      <c r="F430" s="2" t="str">
        <f ca="1">IFERROR(__xludf.DUMMYFUNCTION("""COMPUTED_VALUE"""),"FRETTE SILVIA MACARENA")</f>
        <v>FRETTE SILVIA MACARENA</v>
      </c>
      <c r="G430" s="2" t="str">
        <f ca="1">IFERROR(__xludf.DUMMYFUNCTION("""COMPUTED_VALUE"""),"ROJAS LUIS MARTIN")</f>
        <v>ROJAS LUIS MARTIN</v>
      </c>
      <c r="H430" s="2" t="s">
        <v>626</v>
      </c>
    </row>
    <row r="431" spans="1:8">
      <c r="A431" s="5">
        <f ca="1">IFERROR(__xludf.DUMMYFUNCTION("""COMPUTED_VALUE"""),45302.3422968634)</f>
        <v>45302.342296863397</v>
      </c>
      <c r="B431" s="6">
        <v>1146011010</v>
      </c>
      <c r="C431" s="6" t="s">
        <v>627</v>
      </c>
      <c r="D431" s="6" t="s">
        <v>44</v>
      </c>
      <c r="E431" s="3" t="s">
        <v>6</v>
      </c>
      <c r="F431" s="6" t="str">
        <f ca="1">IFERROR(__xludf.DUMMYFUNCTION("""COMPUTED_VALUE"""),"ACOSTA AGUSTINA MICAELA")</f>
        <v>ACOSTA AGUSTINA MICAELA</v>
      </c>
      <c r="G431" s="6" t="str">
        <f ca="1">IFERROR(__xludf.DUMMYFUNCTION("""COMPUTED_VALUE"""),"FERNANDEZ ROCIO ELIZABETH")</f>
        <v>FERNANDEZ ROCIO ELIZABETH</v>
      </c>
      <c r="H431" s="4" t="s">
        <v>7</v>
      </c>
    </row>
    <row r="432" spans="1:8">
      <c r="A432" s="1">
        <f ca="1">IFERROR(__xludf.DUMMYFUNCTION("""COMPUTED_VALUE"""),45302.3764798842)</f>
        <v>45302.376479884202</v>
      </c>
      <c r="B432" s="2">
        <v>1150672084</v>
      </c>
      <c r="C432" s="2" t="s">
        <v>628</v>
      </c>
      <c r="D432" s="2" t="s">
        <v>93</v>
      </c>
      <c r="E432" s="3" t="s">
        <v>6</v>
      </c>
      <c r="F432" s="2" t="str">
        <f ca="1">IFERROR(__xludf.DUMMYFUNCTION("""COMPUTED_VALUE"""),"GOMEZ ANA SOFIA")</f>
        <v>GOMEZ ANA SOFIA</v>
      </c>
      <c r="G432" s="2" t="str">
        <f ca="1">IFERROR(__xludf.DUMMYFUNCTION("""COMPUTED_VALUE"""),"GOMEZ MARIANA LUCIA")</f>
        <v>GOMEZ MARIANA LUCIA</v>
      </c>
      <c r="H432" s="4" t="s">
        <v>7</v>
      </c>
    </row>
    <row r="433" spans="1:8">
      <c r="A433" s="5">
        <f ca="1">IFERROR(__xludf.DUMMYFUNCTION("""COMPUTED_VALUE"""),45302.3964337037)</f>
        <v>45302.396433703703</v>
      </c>
      <c r="B433" s="6">
        <v>2634445078</v>
      </c>
      <c r="C433" s="6" t="s">
        <v>629</v>
      </c>
      <c r="D433" s="6" t="s">
        <v>315</v>
      </c>
      <c r="E433" s="7" t="s">
        <v>91</v>
      </c>
      <c r="F433" s="6" t="str">
        <f ca="1">IFERROR(__xludf.DUMMYFUNCTION("""COMPUTED_VALUE"""),"HERRERA MIRIAM SILVINA")</f>
        <v>HERRERA MIRIAM SILVINA</v>
      </c>
      <c r="G433" s="6" t="str">
        <f ca="1">IFERROR(__xludf.DUMMYFUNCTION("""COMPUTED_VALUE"""),"POLZONI MARIA NATALIA")</f>
        <v>POLZONI MARIA NATALIA</v>
      </c>
      <c r="H433" s="6" t="s">
        <v>630</v>
      </c>
    </row>
    <row r="434" spans="1:8">
      <c r="A434" s="1">
        <f ca="1">IFERROR(__xludf.DUMMYFUNCTION("""COMPUTED_VALUE"""),45302.4171782638)</f>
        <v>45302.4171782638</v>
      </c>
      <c r="B434" s="2">
        <v>2634492975</v>
      </c>
      <c r="C434" s="2" t="s">
        <v>631</v>
      </c>
      <c r="D434" s="2" t="s">
        <v>27</v>
      </c>
      <c r="E434" s="3" t="s">
        <v>6</v>
      </c>
      <c r="F434" s="2" t="str">
        <f ca="1">IFERROR(__xludf.DUMMYFUNCTION("""COMPUTED_VALUE"""),"JARQUE CAMILA BELEN")</f>
        <v>JARQUE CAMILA BELEN</v>
      </c>
      <c r="G434" s="2" t="str">
        <f ca="1">IFERROR(__xludf.DUMMYFUNCTION("""COMPUTED_VALUE"""),"FALCON ALEJANDRO JAVIER")</f>
        <v>FALCON ALEJANDRO JAVIER</v>
      </c>
      <c r="H434" s="4" t="s">
        <v>7</v>
      </c>
    </row>
    <row r="435" spans="1:8">
      <c r="A435" s="5">
        <f ca="1">IFERROR(__xludf.DUMMYFUNCTION("""COMPUTED_VALUE"""),45302.4271399768)</f>
        <v>45302.427139976797</v>
      </c>
      <c r="B435" s="6">
        <v>1160800198</v>
      </c>
      <c r="C435" s="6" t="s">
        <v>632</v>
      </c>
      <c r="D435" s="6" t="s">
        <v>124</v>
      </c>
      <c r="E435" s="3" t="s">
        <v>6</v>
      </c>
      <c r="F435" s="6" t="str">
        <f ca="1">IFERROR(__xludf.DUMMYFUNCTION("""COMPUTED_VALUE"""),"ROTELA MARIA CECILIA")</f>
        <v>ROTELA MARIA CECILIA</v>
      </c>
      <c r="G435" s="6" t="str">
        <f ca="1">IFERROR(__xludf.DUMMYFUNCTION("""COMPUTED_VALUE"""),"ZAMPA JUAN SANTIAGO")</f>
        <v>ZAMPA JUAN SANTIAGO</v>
      </c>
      <c r="H435" s="4" t="s">
        <v>7</v>
      </c>
    </row>
    <row r="436" spans="1:8">
      <c r="A436" s="1">
        <f ca="1">IFERROR(__xludf.DUMMYFUNCTION("""COMPUTED_VALUE"""),45302.4324387037)</f>
        <v>45302.432438703698</v>
      </c>
      <c r="B436" s="2">
        <v>1160649539</v>
      </c>
      <c r="C436" s="11" t="s">
        <v>633</v>
      </c>
      <c r="D436" s="2" t="s">
        <v>301</v>
      </c>
      <c r="E436" s="7" t="s">
        <v>12</v>
      </c>
      <c r="F436" s="2" t="str">
        <f ca="1">IFERROR(__xludf.DUMMYFUNCTION("""COMPUTED_VALUE"""),"ROTELA MARIA CECILIA")</f>
        <v>ROTELA MARIA CECILIA</v>
      </c>
      <c r="G436" s="2" t="str">
        <f ca="1">IFERROR(__xludf.DUMMYFUNCTION("""COMPUTED_VALUE"""),"ZAMPA JUAN SANTIAGO")</f>
        <v>ZAMPA JUAN SANTIAGO</v>
      </c>
      <c r="H436" s="2" t="s">
        <v>634</v>
      </c>
    </row>
    <row r="437" spans="1:8">
      <c r="A437" s="5">
        <f ca="1">IFERROR(__xludf.DUMMYFUNCTION("""COMPUTED_VALUE"""),45302.4324387037)</f>
        <v>45302.432438703698</v>
      </c>
      <c r="B437" s="6">
        <v>1160649539</v>
      </c>
      <c r="C437" s="11" t="s">
        <v>633</v>
      </c>
      <c r="D437" s="6" t="s">
        <v>301</v>
      </c>
      <c r="E437" s="7" t="s">
        <v>12</v>
      </c>
      <c r="F437" s="6" t="str">
        <f ca="1">IFERROR(__xludf.DUMMYFUNCTION("""COMPUTED_VALUE"""),"ROTELA MARIA CECILIA")</f>
        <v>ROTELA MARIA CECILIA</v>
      </c>
      <c r="G437" s="6" t="str">
        <f ca="1">IFERROR(__xludf.DUMMYFUNCTION("""COMPUTED_VALUE"""),"ZAMPA JUAN SANTIAGO")</f>
        <v>ZAMPA JUAN SANTIAGO</v>
      </c>
      <c r="H437" s="6" t="s">
        <v>634</v>
      </c>
    </row>
    <row r="438" spans="1:8">
      <c r="A438" s="1">
        <f ca="1">IFERROR(__xludf.DUMMYFUNCTION("""COMPUTED_VALUE"""),45302.4429765856)</f>
        <v>45302.442976585597</v>
      </c>
      <c r="B438" s="2">
        <v>2214742712</v>
      </c>
      <c r="C438" s="2" t="s">
        <v>635</v>
      </c>
      <c r="D438" s="2" t="s">
        <v>23</v>
      </c>
      <c r="E438" s="7" t="s">
        <v>91</v>
      </c>
      <c r="F438" s="2" t="str">
        <f ca="1">IFERROR(__xludf.DUMMYFUNCTION("""COMPUTED_VALUE"""),"VALENZUELA JUAN MANUEL")</f>
        <v>VALENZUELA JUAN MANUEL</v>
      </c>
      <c r="G438" s="2" t="str">
        <f ca="1">IFERROR(__xludf.DUMMYFUNCTION("""COMPUTED_VALUE"""),"FALCON ALEJANDRO JAVIER")</f>
        <v>FALCON ALEJANDRO JAVIER</v>
      </c>
      <c r="H438" s="2" t="s">
        <v>636</v>
      </c>
    </row>
    <row r="439" spans="1:8">
      <c r="A439" s="5">
        <f ca="1">IFERROR(__xludf.DUMMYFUNCTION("""COMPUTED_VALUE"""),45302.4601459722)</f>
        <v>45302.460145972203</v>
      </c>
      <c r="B439" s="6">
        <v>2942421731</v>
      </c>
      <c r="C439" s="6" t="s">
        <v>637</v>
      </c>
      <c r="D439" s="6" t="s">
        <v>226</v>
      </c>
      <c r="E439" s="7" t="s">
        <v>113</v>
      </c>
      <c r="F439" s="6" t="str">
        <f ca="1">IFERROR(__xludf.DUMMYFUNCTION("""COMPUTED_VALUE"""),"GUTIERREZ LAUTARO ANDRES")</f>
        <v>GUTIERREZ LAUTARO ANDRES</v>
      </c>
      <c r="G439" s="6" t="str">
        <f ca="1">IFERROR(__xludf.DUMMYFUNCTION("""COMPUTED_VALUE"""),"LEONHART PEDRO NAHUEL")</f>
        <v>LEONHART PEDRO NAHUEL</v>
      </c>
      <c r="H439" s="6" t="s">
        <v>638</v>
      </c>
    </row>
    <row r="440" spans="1:8">
      <c r="A440" s="1">
        <f ca="1">IFERROR(__xludf.DUMMYFUNCTION("""COMPUTED_VALUE"""),45302.4668254976)</f>
        <v>45302.466825497599</v>
      </c>
      <c r="B440" s="2">
        <v>1146005781</v>
      </c>
      <c r="C440" s="2" t="s">
        <v>639</v>
      </c>
      <c r="D440" s="2" t="s">
        <v>93</v>
      </c>
      <c r="E440" s="3" t="s">
        <v>6</v>
      </c>
      <c r="F440" s="2" t="str">
        <f ca="1">IFERROR(__xludf.DUMMYFUNCTION("""COMPUTED_VALUE"""),"SALAMON ANDRES ALBERTO")</f>
        <v>SALAMON ANDRES ALBERTO</v>
      </c>
      <c r="G440" s="2" t="str">
        <f ca="1">IFERROR(__xludf.DUMMYFUNCTION("""COMPUTED_VALUE"""),"GOMEZ MARIANA LUCIA")</f>
        <v>GOMEZ MARIANA LUCIA</v>
      </c>
      <c r="H440" s="4" t="s">
        <v>7</v>
      </c>
    </row>
    <row r="441" spans="1:8">
      <c r="A441" s="5">
        <f ca="1">IFERROR(__xludf.DUMMYFUNCTION("""COMPUTED_VALUE"""),45302.4687920833)</f>
        <v>45302.468792083302</v>
      </c>
      <c r="B441" s="6">
        <v>1128201296</v>
      </c>
      <c r="C441" s="6" t="s">
        <v>640</v>
      </c>
      <c r="D441" s="6" t="s">
        <v>117</v>
      </c>
      <c r="E441" s="3" t="s">
        <v>6</v>
      </c>
      <c r="F441" s="6" t="str">
        <f ca="1">IFERROR(__xludf.DUMMYFUNCTION("""COMPUTED_VALUE"""),"BUSTOS MARIA SOLEDAD")</f>
        <v>BUSTOS MARIA SOLEDAD</v>
      </c>
      <c r="G441" s="6" t="str">
        <f ca="1">IFERROR(__xludf.DUMMYFUNCTION("""COMPUTED_VALUE"""),"POLZONI MARIA NATALIA")</f>
        <v>POLZONI MARIA NATALIA</v>
      </c>
      <c r="H441" s="4" t="s">
        <v>7</v>
      </c>
    </row>
    <row r="442" spans="1:8">
      <c r="A442" s="1">
        <f ca="1">IFERROR(__xludf.DUMMYFUNCTION("""COMPUTED_VALUE"""),45302.4716960416)</f>
        <v>45302.471696041597</v>
      </c>
      <c r="B442" s="2">
        <v>2374836944</v>
      </c>
      <c r="C442" s="2" t="s">
        <v>641</v>
      </c>
      <c r="D442" s="2" t="s">
        <v>93</v>
      </c>
      <c r="E442" s="7" t="s">
        <v>60</v>
      </c>
      <c r="F442" s="2" t="str">
        <f ca="1">IFERROR(__xludf.DUMMYFUNCTION("""COMPUTED_VALUE"""),"IBARRA MIGUEL ANTONIO")</f>
        <v>IBARRA MIGUEL ANTONIO</v>
      </c>
      <c r="G442" s="2" t="str">
        <f ca="1">IFERROR(__xludf.DUMMYFUNCTION("""COMPUTED_VALUE"""),"FALCON ALEJANDRO JAVIER")</f>
        <v>FALCON ALEJANDRO JAVIER</v>
      </c>
      <c r="H442" s="2" t="s">
        <v>642</v>
      </c>
    </row>
    <row r="443" spans="1:8">
      <c r="A443" s="5">
        <f ca="1">IFERROR(__xludf.DUMMYFUNCTION("""COMPUTED_VALUE"""),45302.4760670486)</f>
        <v>45302.476067048599</v>
      </c>
      <c r="B443" s="6">
        <v>1146008301</v>
      </c>
      <c r="C443" s="6" t="s">
        <v>643</v>
      </c>
      <c r="D443" s="6" t="s">
        <v>355</v>
      </c>
      <c r="E443" s="3" t="s">
        <v>6</v>
      </c>
      <c r="F443" s="6" t="str">
        <f ca="1">IFERROR(__xludf.DUMMYFUNCTION("""COMPUTED_VALUE"""),"SANDOVAL MARIA BELEN")</f>
        <v>SANDOVAL MARIA BELEN</v>
      </c>
      <c r="G443" s="6" t="str">
        <f ca="1">IFERROR(__xludf.DUMMYFUNCTION("""COMPUTED_VALUE"""),"CANTERO ELIANA LUCILA ESTEFANIA")</f>
        <v>CANTERO ELIANA LUCILA ESTEFANIA</v>
      </c>
      <c r="H443" s="4" t="s">
        <v>7</v>
      </c>
    </row>
    <row r="444" spans="1:8">
      <c r="A444" s="1">
        <f ca="1">IFERROR(__xludf.DUMMYFUNCTION("""COMPUTED_VALUE"""),45302.4785232291)</f>
        <v>45302.478523229103</v>
      </c>
      <c r="B444" s="2">
        <v>1160768150</v>
      </c>
      <c r="C444" s="2" t="s">
        <v>644</v>
      </c>
      <c r="D444" s="2" t="s">
        <v>93</v>
      </c>
      <c r="E444" s="7" t="s">
        <v>91</v>
      </c>
      <c r="F444" s="2" t="str">
        <f ca="1">IFERROR(__xludf.DUMMYFUNCTION("""COMPUTED_VALUE"""),"ORTIZ FABRINA EVELYN")</f>
        <v>ORTIZ FABRINA EVELYN</v>
      </c>
      <c r="G444" s="2" t="str">
        <f ca="1">IFERROR(__xludf.DUMMYFUNCTION("""COMPUTED_VALUE"""),"FIMIANI VICTOR LUCIANO")</f>
        <v>FIMIANI VICTOR LUCIANO</v>
      </c>
      <c r="H444" s="2" t="s">
        <v>645</v>
      </c>
    </row>
    <row r="445" spans="1:8">
      <c r="A445" s="5">
        <f ca="1">IFERROR(__xludf.DUMMYFUNCTION("""COMPUTED_VALUE"""),45302.480710625)</f>
        <v>45302.480710625001</v>
      </c>
      <c r="B445" s="6">
        <v>2214500242</v>
      </c>
      <c r="C445" s="6" t="s">
        <v>646</v>
      </c>
      <c r="D445" s="6" t="s">
        <v>117</v>
      </c>
      <c r="E445" s="3" t="s">
        <v>6</v>
      </c>
      <c r="F445" s="6" t="str">
        <f ca="1">IFERROR(__xludf.DUMMYFUNCTION("""COMPUTED_VALUE"""),"PALACIOS FALCON RODRIGO GASTON")</f>
        <v>PALACIOS FALCON RODRIGO GASTON</v>
      </c>
      <c r="G445" s="6" t="str">
        <f ca="1">IFERROR(__xludf.DUMMYFUNCTION("""COMPUTED_VALUE"""),"FOSCHIATTI MARIA DE LOS ANGELES")</f>
        <v>FOSCHIATTI MARIA DE LOS ANGELES</v>
      </c>
      <c r="H445" s="4" t="s">
        <v>7</v>
      </c>
    </row>
    <row r="446" spans="1:8">
      <c r="A446" s="1">
        <f ca="1">IFERROR(__xludf.DUMMYFUNCTION("""COMPUTED_VALUE"""),45302.4905017824)</f>
        <v>45302.490501782398</v>
      </c>
      <c r="B446" s="2">
        <v>1137507102</v>
      </c>
      <c r="C446" s="2" t="s">
        <v>647</v>
      </c>
      <c r="D446" s="2" t="s">
        <v>505</v>
      </c>
      <c r="E446" s="3" t="s">
        <v>6</v>
      </c>
      <c r="F446" s="2" t="str">
        <f ca="1">IFERROR(__xludf.DUMMYFUNCTION("""COMPUTED_VALUE"""),"BRUNET YOHANA BEATRIZ")</f>
        <v>BRUNET YOHANA BEATRIZ</v>
      </c>
      <c r="G446" s="2" t="str">
        <f ca="1">IFERROR(__xludf.DUMMYFUNCTION("""COMPUTED_VALUE"""),"FERNANDEZ ROCIO ELIZABETH")</f>
        <v>FERNANDEZ ROCIO ELIZABETH</v>
      </c>
      <c r="H446" s="4" t="s">
        <v>7</v>
      </c>
    </row>
    <row r="447" spans="1:8">
      <c r="A447" s="5">
        <f ca="1">IFERROR(__xludf.DUMMYFUNCTION("""COMPUTED_VALUE"""),45302.4971247222)</f>
        <v>45302.497124722198</v>
      </c>
      <c r="B447" s="6">
        <v>1137506447</v>
      </c>
      <c r="C447" s="6" t="s">
        <v>648</v>
      </c>
      <c r="D447" s="6" t="s">
        <v>117</v>
      </c>
      <c r="E447" s="7" t="s">
        <v>12</v>
      </c>
      <c r="F447" s="6" t="str">
        <f ca="1">IFERROR(__xludf.DUMMYFUNCTION("""COMPUTED_VALUE"""),"DOMINGUEZ EMMANUEL MAXIMILIANO")</f>
        <v>DOMINGUEZ EMMANUEL MAXIMILIANO</v>
      </c>
      <c r="G447" s="6" t="str">
        <f ca="1">IFERROR(__xludf.DUMMYFUNCTION("""COMPUTED_VALUE"""),"GOMEZ MARIANA LUCIA")</f>
        <v>GOMEZ MARIANA LUCIA</v>
      </c>
      <c r="H447" s="6" t="s">
        <v>649</v>
      </c>
    </row>
    <row r="448" spans="1:8">
      <c r="A448" s="1">
        <f ca="1">IFERROR(__xludf.DUMMYFUNCTION("""COMPUTED_VALUE"""),45302.505351956)</f>
        <v>45302.505351956002</v>
      </c>
      <c r="B448" s="2">
        <v>1160799594</v>
      </c>
      <c r="C448" s="2" t="s">
        <v>650</v>
      </c>
      <c r="D448" s="2" t="s">
        <v>465</v>
      </c>
      <c r="E448" s="3" t="s">
        <v>6</v>
      </c>
      <c r="F448" s="2" t="str">
        <f ca="1">IFERROR(__xludf.DUMMYFUNCTION("""COMPUTED_VALUE"""),"ROMERO NADIA LUCIANA")</f>
        <v>ROMERO NADIA LUCIANA</v>
      </c>
      <c r="G448" s="2" t="str">
        <f ca="1">IFERROR(__xludf.DUMMYFUNCTION("""COMPUTED_VALUE"""),"MOREYRA LABORIE RODRIGO AGUSTIN")</f>
        <v>MOREYRA LABORIE RODRIGO AGUSTIN</v>
      </c>
      <c r="H448" s="4" t="s">
        <v>7</v>
      </c>
    </row>
    <row r="449" spans="1:8">
      <c r="A449" s="5">
        <f ca="1">IFERROR(__xludf.DUMMYFUNCTION("""COMPUTED_VALUE"""),45302.5156612731)</f>
        <v>45302.515661273101</v>
      </c>
      <c r="B449" s="6">
        <v>1160769690</v>
      </c>
      <c r="C449" s="6" t="s">
        <v>651</v>
      </c>
      <c r="D449" s="6" t="s">
        <v>184</v>
      </c>
      <c r="E449" s="3"/>
      <c r="F449" s="6" t="str">
        <f ca="1">IFERROR(__xludf.DUMMYFUNCTION("""COMPUTED_VALUE"""),"IBARRA ARAUJO SANTIAGO NICOLAS")</f>
        <v>IBARRA ARAUJO SANTIAGO NICOLAS</v>
      </c>
      <c r="G449" s="6" t="str">
        <f ca="1">IFERROR(__xludf.DUMMYFUNCTION("""COMPUTED_VALUE"""),"MOREYRA LABORIE RODRIGO AGUSTIN")</f>
        <v>MOREYRA LABORIE RODRIGO AGUSTIN</v>
      </c>
      <c r="H449" s="10"/>
    </row>
    <row r="450" spans="1:8">
      <c r="A450" s="1">
        <f ca="1">IFERROR(__xludf.DUMMYFUNCTION("""COMPUTED_VALUE"""),45302.5379794444)</f>
        <v>45302.537979444402</v>
      </c>
      <c r="B450" s="2">
        <v>3327561278</v>
      </c>
      <c r="C450" s="2" t="s">
        <v>652</v>
      </c>
      <c r="D450" s="2" t="s">
        <v>23</v>
      </c>
      <c r="E450" s="7" t="s">
        <v>12</v>
      </c>
      <c r="F450" s="2" t="str">
        <f ca="1">IFERROR(__xludf.DUMMYFUNCTION("""COMPUTED_VALUE"""),"MAIDANA GIULIANA BELEN")</f>
        <v>MAIDANA GIULIANA BELEN</v>
      </c>
      <c r="G450" s="2" t="str">
        <f ca="1">IFERROR(__xludf.DUMMYFUNCTION("""COMPUTED_VALUE"""),"ZAMPA JUAN SANTIAGO")</f>
        <v>ZAMPA JUAN SANTIAGO</v>
      </c>
      <c r="H450" s="2" t="s">
        <v>653</v>
      </c>
    </row>
    <row r="451" spans="1:8">
      <c r="A451" s="5">
        <f ca="1">IFERROR(__xludf.DUMMYFUNCTION("""COMPUTED_VALUE"""),45302.5450223379)</f>
        <v>45302.545022337901</v>
      </c>
      <c r="B451" s="6">
        <v>1137502029</v>
      </c>
      <c r="C451" s="6" t="s">
        <v>654</v>
      </c>
      <c r="D451" s="6" t="s">
        <v>226</v>
      </c>
      <c r="E451" s="3"/>
      <c r="F451" s="6" t="str">
        <f ca="1">IFERROR(__xludf.DUMMYFUNCTION("""COMPUTED_VALUE"""),"FLORES LUCIA RAFAELA")</f>
        <v>FLORES LUCIA RAFAELA</v>
      </c>
      <c r="G451" s="6" t="str">
        <f ca="1">IFERROR(__xludf.DUMMYFUNCTION("""COMPUTED_VALUE"""),"BLANCO GABRIELA BELEN")</f>
        <v>BLANCO GABRIELA BELEN</v>
      </c>
      <c r="H451" s="10"/>
    </row>
    <row r="452" spans="1:8">
      <c r="A452" s="1">
        <f ca="1">IFERROR(__xludf.DUMMYFUNCTION("""COMPUTED_VALUE"""),45302.5556771296)</f>
        <v>45302.555677129603</v>
      </c>
      <c r="B452" s="2">
        <v>1142708897</v>
      </c>
      <c r="C452" s="2" t="s">
        <v>655</v>
      </c>
      <c r="D452" s="2" t="s">
        <v>184</v>
      </c>
      <c r="E452" s="3" t="s">
        <v>6</v>
      </c>
      <c r="F452" s="2" t="str">
        <f ca="1">IFERROR(__xludf.DUMMYFUNCTION("""COMPUTED_VALUE"""),"TORRES YAMILA DAIANA")</f>
        <v>TORRES YAMILA DAIANA</v>
      </c>
      <c r="G452" s="2" t="str">
        <f ca="1">IFERROR(__xludf.DUMMYFUNCTION("""COMPUTED_VALUE"""),"ROMERO RAUL CRISTIAN ALEJANDRO")</f>
        <v>ROMERO RAUL CRISTIAN ALEJANDRO</v>
      </c>
      <c r="H452" s="4" t="s">
        <v>7</v>
      </c>
    </row>
    <row r="453" spans="1:8">
      <c r="A453" s="5">
        <f ca="1">IFERROR(__xludf.DUMMYFUNCTION("""COMPUTED_VALUE"""),45302.5573073958)</f>
        <v>45302.5573073958</v>
      </c>
      <c r="B453" s="6">
        <v>1142707508</v>
      </c>
      <c r="C453" s="6" t="s">
        <v>656</v>
      </c>
      <c r="D453" s="6" t="s">
        <v>315</v>
      </c>
      <c r="E453" s="3" t="s">
        <v>6</v>
      </c>
      <c r="F453" s="6" t="str">
        <f ca="1">IFERROR(__xludf.DUMMYFUNCTION("""COMPUTED_VALUE"""),"BARRIOS LUCAS MAXIMILIANO")</f>
        <v>BARRIOS LUCAS MAXIMILIANO</v>
      </c>
      <c r="G453" s="6" t="str">
        <f ca="1">IFERROR(__xludf.DUMMYFUNCTION("""COMPUTED_VALUE"""),"FOSCHIATTI MARIA DE LOS ANGELES")</f>
        <v>FOSCHIATTI MARIA DE LOS ANGELES</v>
      </c>
      <c r="H453" s="4" t="s">
        <v>7</v>
      </c>
    </row>
    <row r="454" spans="1:8">
      <c r="A454" s="1">
        <f ca="1">IFERROR(__xludf.DUMMYFUNCTION("""COMPUTED_VALUE"""),45302.5610793981)</f>
        <v>45302.561079398103</v>
      </c>
      <c r="B454" s="2">
        <v>1137502820</v>
      </c>
      <c r="C454" s="2" t="s">
        <v>657</v>
      </c>
      <c r="D454" s="2" t="s">
        <v>184</v>
      </c>
      <c r="E454" s="7" t="s">
        <v>12</v>
      </c>
      <c r="F454" s="2" t="str">
        <f ca="1">IFERROR(__xludf.DUMMYFUNCTION("""COMPUTED_VALUE"""),"MALAJOVICH IVANA VERONICA BEATRIZ")</f>
        <v>MALAJOVICH IVANA VERONICA BEATRIZ</v>
      </c>
      <c r="G454" s="2" t="str">
        <f ca="1">IFERROR(__xludf.DUMMYFUNCTION("""COMPUTED_VALUE"""),"MOREYRA LABORIE RODRIGO AGUSTIN")</f>
        <v>MOREYRA LABORIE RODRIGO AGUSTIN</v>
      </c>
      <c r="H454" s="2" t="s">
        <v>658</v>
      </c>
    </row>
    <row r="455" spans="1:8">
      <c r="A455" s="5">
        <f ca="1">IFERROR(__xludf.DUMMYFUNCTION("""COMPUTED_VALUE"""),45302.5783311342)</f>
        <v>45302.578331134202</v>
      </c>
      <c r="B455" s="6">
        <v>2804429679</v>
      </c>
      <c r="C455" s="6" t="s">
        <v>659</v>
      </c>
      <c r="D455" s="6" t="s">
        <v>465</v>
      </c>
      <c r="E455" s="3" t="s">
        <v>6</v>
      </c>
      <c r="F455" s="6" t="str">
        <f ca="1">IFERROR(__xludf.DUMMYFUNCTION("""COMPUTED_VALUE"""),"OSUST ROXANA LORENA")</f>
        <v>OSUST ROXANA LORENA</v>
      </c>
      <c r="G455" s="6" t="str">
        <f ca="1">IFERROR(__xludf.DUMMYFUNCTION("""COMPUTED_VALUE"""),"PIEDRABUENA LUCAS DAVID")</f>
        <v>PIEDRABUENA LUCAS DAVID</v>
      </c>
      <c r="H455" s="4" t="s">
        <v>7</v>
      </c>
    </row>
    <row r="456" spans="1:8">
      <c r="A456" s="1">
        <f ca="1">IFERROR(__xludf.DUMMYFUNCTION("""COMPUTED_VALUE"""),45302.5784848379)</f>
        <v>45302.578484837897</v>
      </c>
      <c r="B456" s="2">
        <v>1150697876</v>
      </c>
      <c r="C456" s="2" t="s">
        <v>660</v>
      </c>
      <c r="D456" s="2" t="s">
        <v>117</v>
      </c>
      <c r="E456" s="7" t="s">
        <v>12</v>
      </c>
      <c r="F456" s="2" t="str">
        <f ca="1">IFERROR(__xludf.DUMMYFUNCTION("""COMPUTED_VALUE"""),"AGÜERO MELISA AYELEN")</f>
        <v>AGÜERO MELISA AYELEN</v>
      </c>
      <c r="G456" s="2" t="str">
        <f ca="1">IFERROR(__xludf.DUMMYFUNCTION("""COMPUTED_VALUE"""),"BLANCO GABRIELA BELEN")</f>
        <v>BLANCO GABRIELA BELEN</v>
      </c>
      <c r="H456" s="2" t="s">
        <v>661</v>
      </c>
    </row>
    <row r="457" spans="1:8">
      <c r="A457" s="5">
        <f ca="1">IFERROR(__xludf.DUMMYFUNCTION("""COMPUTED_VALUE"""),45302.5848653588)</f>
        <v>45302.584865358796</v>
      </c>
      <c r="B457" s="6">
        <v>2644332296</v>
      </c>
      <c r="C457" s="6" t="s">
        <v>662</v>
      </c>
      <c r="D457" s="6" t="s">
        <v>315</v>
      </c>
      <c r="E457" s="3" t="s">
        <v>6</v>
      </c>
      <c r="F457" s="6" t="str">
        <f ca="1">IFERROR(__xludf.DUMMYFUNCTION("""COMPUTED_VALUE"""),"IBARRA MIGUEL ANTONIO")</f>
        <v>IBARRA MIGUEL ANTONIO</v>
      </c>
      <c r="G457" s="6" t="str">
        <f ca="1">IFERROR(__xludf.DUMMYFUNCTION("""COMPUTED_VALUE"""),"FALCON ALEJANDRO JAVIER")</f>
        <v>FALCON ALEJANDRO JAVIER</v>
      </c>
      <c r="H457" s="4" t="s">
        <v>7</v>
      </c>
    </row>
    <row r="458" spans="1:8">
      <c r="A458" s="1">
        <f ca="1">IFERROR(__xludf.DUMMYFUNCTION("""COMPUTED_VALUE"""),45302.5864179629)</f>
        <v>45302.586417962899</v>
      </c>
      <c r="B458" s="2">
        <v>2644285872</v>
      </c>
      <c r="C458" s="2" t="s">
        <v>663</v>
      </c>
      <c r="D458" s="2" t="s">
        <v>315</v>
      </c>
      <c r="E458" s="3" t="s">
        <v>6</v>
      </c>
      <c r="F458" s="2" t="str">
        <f ca="1">IFERROR(__xludf.DUMMYFUNCTION("""COMPUTED_VALUE"""),"FLORES LUCIA RAFAELA")</f>
        <v>FLORES LUCIA RAFAELA</v>
      </c>
      <c r="G458" s="2" t="str">
        <f ca="1">IFERROR(__xludf.DUMMYFUNCTION("""COMPUTED_VALUE"""),"BLANCO GABRIELA BELEN")</f>
        <v>BLANCO GABRIELA BELEN</v>
      </c>
      <c r="H458" s="4" t="s">
        <v>7</v>
      </c>
    </row>
    <row r="459" spans="1:8">
      <c r="A459" s="5">
        <f ca="1">IFERROR(__xludf.DUMMYFUNCTION("""COMPUTED_VALUE"""),45302.6075438078)</f>
        <v>45302.607543807797</v>
      </c>
      <c r="B459" s="6">
        <v>1142707388</v>
      </c>
      <c r="C459" s="6" t="s">
        <v>664</v>
      </c>
      <c r="D459" s="6" t="s">
        <v>23</v>
      </c>
      <c r="E459" s="3" t="s">
        <v>6</v>
      </c>
      <c r="F459" s="6" t="str">
        <f ca="1">IFERROR(__xludf.DUMMYFUNCTION("""COMPUTED_VALUE"""),"TORRES YAMILA DAIANA")</f>
        <v>TORRES YAMILA DAIANA</v>
      </c>
      <c r="G459" s="6" t="str">
        <f ca="1">IFERROR(__xludf.DUMMYFUNCTION("""COMPUTED_VALUE"""),"ROMERO RAUL CRISTIAN ALEJANDRO")</f>
        <v>ROMERO RAUL CRISTIAN ALEJANDRO</v>
      </c>
      <c r="H459" s="4" t="s">
        <v>7</v>
      </c>
    </row>
    <row r="460" spans="1:8">
      <c r="A460" s="1">
        <f ca="1">IFERROR(__xludf.DUMMYFUNCTION("""COMPUTED_VALUE"""),45302.6137412731)</f>
        <v>45302.613741273097</v>
      </c>
      <c r="B460" s="2">
        <v>1141281557</v>
      </c>
      <c r="C460" s="2" t="s">
        <v>665</v>
      </c>
      <c r="D460" s="2" t="s">
        <v>465</v>
      </c>
      <c r="E460" s="7" t="s">
        <v>113</v>
      </c>
      <c r="F460" s="2" t="str">
        <f ca="1">IFERROR(__xludf.DUMMYFUNCTION("""COMPUTED_VALUE"""),"ALMEIDA EDGARDO MATIAS")</f>
        <v>ALMEIDA EDGARDO MATIAS</v>
      </c>
      <c r="G460" s="2" t="str">
        <f ca="1">IFERROR(__xludf.DUMMYFUNCTION("""COMPUTED_VALUE"""),"FALCON ALEJANDRO JAVIER")</f>
        <v>FALCON ALEJANDRO JAVIER</v>
      </c>
      <c r="H460" s="2" t="s">
        <v>666</v>
      </c>
    </row>
    <row r="461" spans="1:8">
      <c r="A461" s="5">
        <f ca="1">IFERROR(__xludf.DUMMYFUNCTION("""COMPUTED_VALUE"""),45302.6170271643)</f>
        <v>45302.617027164299</v>
      </c>
      <c r="B461" s="6">
        <v>1142365673</v>
      </c>
      <c r="C461" s="6" t="s">
        <v>667</v>
      </c>
      <c r="D461" s="6" t="s">
        <v>184</v>
      </c>
      <c r="E461" s="3" t="s">
        <v>6</v>
      </c>
      <c r="F461" s="6" t="str">
        <f ca="1">IFERROR(__xludf.DUMMYFUNCTION("""COMPUTED_VALUE"""),"MENA CECILIA BEAT")</f>
        <v>MENA CECILIA BEAT</v>
      </c>
      <c r="G461" s="6" t="str">
        <f ca="1">IFERROR(__xludf.DUMMYFUNCTION("""COMPUTED_VALUE"""),"FIMIANI VICTOR LUCIANO")</f>
        <v>FIMIANI VICTOR LUCIANO</v>
      </c>
      <c r="H461" s="4" t="s">
        <v>7</v>
      </c>
    </row>
    <row r="462" spans="1:8">
      <c r="A462" s="1">
        <f ca="1">IFERROR(__xludf.DUMMYFUNCTION("""COMPUTED_VALUE"""),45302.6248840625)</f>
        <v>45302.624884062498</v>
      </c>
      <c r="B462" s="2">
        <v>1142361348</v>
      </c>
      <c r="C462" s="2" t="s">
        <v>668</v>
      </c>
      <c r="D462" s="2" t="s">
        <v>124</v>
      </c>
      <c r="E462" s="3" t="s">
        <v>6</v>
      </c>
      <c r="F462" s="2" t="str">
        <f ca="1">IFERROR(__xludf.DUMMYFUNCTION("""COMPUTED_VALUE"""),"FERNANDEZ JOAQUIN")</f>
        <v>FERNANDEZ JOAQUIN</v>
      </c>
      <c r="G462" s="2" t="str">
        <f ca="1">IFERROR(__xludf.DUMMYFUNCTION("""COMPUTED_VALUE"""),"CANTERO ELIANA LUCILA ESTEFANIA")</f>
        <v>CANTERO ELIANA LUCILA ESTEFANIA</v>
      </c>
      <c r="H462" s="4" t="s">
        <v>7</v>
      </c>
    </row>
    <row r="463" spans="1:8">
      <c r="A463" s="5">
        <f ca="1">IFERROR(__xludf.DUMMYFUNCTION("""COMPUTED_VALUE"""),45302.6390195254)</f>
        <v>45302.639019525399</v>
      </c>
      <c r="B463" s="6">
        <v>1160801255</v>
      </c>
      <c r="C463" s="6" t="s">
        <v>669</v>
      </c>
      <c r="D463" s="6" t="s">
        <v>465</v>
      </c>
      <c r="E463" s="3" t="s">
        <v>6</v>
      </c>
      <c r="F463" s="6" t="str">
        <f ca="1">IFERROR(__xludf.DUMMYFUNCTION("""COMPUTED_VALUE"""),"PEREZ MARTIN ANDRES")</f>
        <v>PEREZ MARTIN ANDRES</v>
      </c>
      <c r="G463" s="6" t="str">
        <f ca="1">IFERROR(__xludf.DUMMYFUNCTION("""COMPUTED_VALUE"""),"ROMERO RAUL CRISTIAN ALEJANDRO")</f>
        <v>ROMERO RAUL CRISTIAN ALEJANDRO</v>
      </c>
      <c r="H463" s="4" t="s">
        <v>7</v>
      </c>
    </row>
    <row r="464" spans="1:8">
      <c r="A464" s="1">
        <f ca="1">IFERROR(__xludf.DUMMYFUNCTION("""COMPUTED_VALUE"""),45302.6423571064)</f>
        <v>45302.642357106401</v>
      </c>
      <c r="B464" s="2">
        <v>2942423142</v>
      </c>
      <c r="C464" s="2" t="s">
        <v>670</v>
      </c>
      <c r="D464" s="2" t="s">
        <v>109</v>
      </c>
      <c r="E464" s="7" t="s">
        <v>60</v>
      </c>
      <c r="F464" s="2" t="str">
        <f ca="1">IFERROR(__xludf.DUMMYFUNCTION("""COMPUTED_VALUE"""),"ZANIER LEANDRO MARTIN ORLANDO")</f>
        <v>ZANIER LEANDRO MARTIN ORLANDO</v>
      </c>
      <c r="G464" s="2" t="str">
        <f ca="1">IFERROR(__xludf.DUMMYFUNCTION("""COMPUTED_VALUE"""),"ROMERO RAUL CRISTIAN ALEJANDRO")</f>
        <v>ROMERO RAUL CRISTIAN ALEJANDRO</v>
      </c>
      <c r="H464" s="2" t="s">
        <v>671</v>
      </c>
    </row>
    <row r="465" spans="1:8">
      <c r="A465" s="5">
        <f ca="1">IFERROR(__xludf.DUMMYFUNCTION("""COMPUTED_VALUE"""),45302.6494257754)</f>
        <v>45302.649425775402</v>
      </c>
      <c r="B465" s="6">
        <v>1142911686</v>
      </c>
      <c r="C465" s="6" t="s">
        <v>672</v>
      </c>
      <c r="D465" s="6" t="s">
        <v>184</v>
      </c>
      <c r="E465" s="7" t="s">
        <v>113</v>
      </c>
      <c r="F465" s="6" t="str">
        <f ca="1">IFERROR(__xludf.DUMMYFUNCTION("""COMPUTED_VALUE"""),"ALEGRE ROMINA VANESA")</f>
        <v>ALEGRE ROMINA VANESA</v>
      </c>
      <c r="G465" s="6" t="str">
        <f ca="1">IFERROR(__xludf.DUMMYFUNCTION("""COMPUTED_VALUE"""),"GOMEZ MARIANA LUCIA")</f>
        <v>GOMEZ MARIANA LUCIA</v>
      </c>
      <c r="H465" s="6" t="s">
        <v>673</v>
      </c>
    </row>
    <row r="466" spans="1:8">
      <c r="A466" s="1">
        <f ca="1">IFERROR(__xludf.DUMMYFUNCTION("""COMPUTED_VALUE"""),45302.6538194444)</f>
        <v>45302.6538194444</v>
      </c>
      <c r="B466" s="2">
        <v>2204867729</v>
      </c>
      <c r="C466" s="2" t="s">
        <v>674</v>
      </c>
      <c r="D466" s="2" t="s">
        <v>465</v>
      </c>
      <c r="E466" s="7" t="s">
        <v>12</v>
      </c>
      <c r="F466" s="2" t="str">
        <f ca="1">IFERROR(__xludf.DUMMYFUNCTION("""COMPUTED_VALUE"""),"Gonzalez Xavier Ignacio")</f>
        <v>Gonzalez Xavier Ignacio</v>
      </c>
      <c r="G466" s="2" t="str">
        <f ca="1">IFERROR(__xludf.DUMMYFUNCTION("""COMPUTED_VALUE"""),"POLZONI MARIA NATALIA")</f>
        <v>POLZONI MARIA NATALIA</v>
      </c>
      <c r="H466" s="2" t="s">
        <v>675</v>
      </c>
    </row>
    <row r="467" spans="1:8">
      <c r="A467" s="5">
        <f ca="1">IFERROR(__xludf.DUMMYFUNCTION("""COMPUTED_VALUE"""),45302.6668463657)</f>
        <v>45302.666846365697</v>
      </c>
      <c r="B467" s="6">
        <v>1137508889</v>
      </c>
      <c r="C467" s="6" t="s">
        <v>676</v>
      </c>
      <c r="D467" s="6" t="s">
        <v>355</v>
      </c>
      <c r="E467" s="3" t="s">
        <v>6</v>
      </c>
      <c r="F467" s="6" t="str">
        <f ca="1">IFERROR(__xludf.DUMMYFUNCTION("""COMPUTED_VALUE"""),"BILLORDO ROMERO NAHILA DEL ROSARIO")</f>
        <v>BILLORDO ROMERO NAHILA DEL ROSARIO</v>
      </c>
      <c r="G467" s="6" t="str">
        <f ca="1">IFERROR(__xludf.DUMMYFUNCTION("""COMPUTED_VALUE"""),"CANTERO ELIANA LUCILA ESTEFANIA")</f>
        <v>CANTERO ELIANA LUCILA ESTEFANIA</v>
      </c>
      <c r="H467" s="4" t="s">
        <v>7</v>
      </c>
    </row>
    <row r="468" spans="1:8">
      <c r="A468" s="1">
        <f ca="1">IFERROR(__xludf.DUMMYFUNCTION("""COMPUTED_VALUE"""),45302.6707877083)</f>
        <v>45302.670787708303</v>
      </c>
      <c r="B468" s="2">
        <v>1142914299</v>
      </c>
      <c r="C468" s="2" t="s">
        <v>677</v>
      </c>
      <c r="D468" s="2" t="s">
        <v>124</v>
      </c>
      <c r="E468" s="3" t="s">
        <v>6</v>
      </c>
      <c r="F468" s="2" t="str">
        <f ca="1">IFERROR(__xludf.DUMMYFUNCTION("""COMPUTED_VALUE"""),"ALEGRE ROMINA VANESA")</f>
        <v>ALEGRE ROMINA VANESA</v>
      </c>
      <c r="G468" s="2" t="str">
        <f ca="1">IFERROR(__xludf.DUMMYFUNCTION("""COMPUTED_VALUE"""),"GOMEZ MARIANA LUCIA")</f>
        <v>GOMEZ MARIANA LUCIA</v>
      </c>
      <c r="H468" s="4" t="s">
        <v>7</v>
      </c>
    </row>
    <row r="469" spans="1:8">
      <c r="A469" s="5">
        <f ca="1">IFERROR(__xludf.DUMMYFUNCTION("""COMPUTED_VALUE"""),45302.6802588657)</f>
        <v>45302.680258865701</v>
      </c>
      <c r="B469" s="6">
        <v>2204949271</v>
      </c>
      <c r="C469" s="6" t="s">
        <v>678</v>
      </c>
      <c r="D469" s="6" t="s">
        <v>465</v>
      </c>
      <c r="E469" s="3" t="s">
        <v>6</v>
      </c>
      <c r="F469" s="6" t="str">
        <f ca="1">IFERROR(__xludf.DUMMYFUNCTION("""COMPUTED_VALUE"""),"GONZALEZ MARTIN ALEXANDER")</f>
        <v>GONZALEZ MARTIN ALEXANDER</v>
      </c>
      <c r="G469" s="6" t="str">
        <f ca="1">IFERROR(__xludf.DUMMYFUNCTION("""COMPUTED_VALUE"""),"MOREYRA LABORIE RODRIGO AGUSTIN")</f>
        <v>MOREYRA LABORIE RODRIGO AGUSTIN</v>
      </c>
      <c r="H469" s="4" t="s">
        <v>7</v>
      </c>
    </row>
    <row r="470" spans="1:8">
      <c r="A470" s="1">
        <f ca="1">IFERROR(__xludf.DUMMYFUNCTION("""COMPUTED_VALUE"""),45302.6972124537)</f>
        <v>45302.697212453699</v>
      </c>
      <c r="B470" s="2">
        <v>2614393239</v>
      </c>
      <c r="C470" s="2" t="s">
        <v>679</v>
      </c>
      <c r="D470" s="2" t="s">
        <v>27</v>
      </c>
      <c r="E470" s="3" t="s">
        <v>6</v>
      </c>
      <c r="F470" s="2" t="str">
        <f ca="1">IFERROR(__xludf.DUMMYFUNCTION("""COMPUTED_VALUE"""),"Gonzalez Xavier Ignacio")</f>
        <v>Gonzalez Xavier Ignacio</v>
      </c>
      <c r="G470" s="2" t="str">
        <f ca="1">IFERROR(__xludf.DUMMYFUNCTION("""COMPUTED_VALUE"""),"POLZONI MARIA NATALIA")</f>
        <v>POLZONI MARIA NATALIA</v>
      </c>
      <c r="H470" s="4" t="s">
        <v>7</v>
      </c>
    </row>
    <row r="471" spans="1:8">
      <c r="A471" s="5">
        <f ca="1">IFERROR(__xludf.DUMMYFUNCTION("""COMPUTED_VALUE"""),45302.6980944213)</f>
        <v>45302.698094421299</v>
      </c>
      <c r="B471" s="6">
        <v>1160802102</v>
      </c>
      <c r="C471" s="6" t="s">
        <v>680</v>
      </c>
      <c r="D471" s="6" t="s">
        <v>465</v>
      </c>
      <c r="E471" s="3" t="s">
        <v>6</v>
      </c>
      <c r="F471" s="6" t="str">
        <f ca="1">IFERROR(__xludf.DUMMYFUNCTION("""COMPUTED_VALUE"""),"CAPPANARI AGUSTIN")</f>
        <v>CAPPANARI AGUSTIN</v>
      </c>
      <c r="G471" s="6" t="str">
        <f ca="1">IFERROR(__xludf.DUMMYFUNCTION("""COMPUTED_VALUE"""),"SANTANDER MATIAS NAHUEL")</f>
        <v>SANTANDER MATIAS NAHUEL</v>
      </c>
      <c r="H471" s="4" t="s">
        <v>7</v>
      </c>
    </row>
    <row r="472" spans="1:8">
      <c r="A472" s="1">
        <f ca="1">IFERROR(__xludf.DUMMYFUNCTION("""COMPUTED_VALUE"""),45302.7074740162)</f>
        <v>45302.707474016199</v>
      </c>
      <c r="B472" s="2">
        <v>1142915722</v>
      </c>
      <c r="C472" s="2" t="s">
        <v>681</v>
      </c>
      <c r="D472" s="2" t="s">
        <v>117</v>
      </c>
      <c r="E472" s="3" t="s">
        <v>6</v>
      </c>
      <c r="F472" s="2" t="str">
        <f ca="1">IFERROR(__xludf.DUMMYFUNCTION("""COMPUTED_VALUE"""),"AMARILLA DIANA CAROLINA")</f>
        <v>AMARILLA DIANA CAROLINA</v>
      </c>
      <c r="G472" s="2" t="str">
        <f ca="1">IFERROR(__xludf.DUMMYFUNCTION("""COMPUTED_VALUE"""),"APOSTOLIDES MARTIN ANTONIO")</f>
        <v>APOSTOLIDES MARTIN ANTONIO</v>
      </c>
      <c r="H472" s="4" t="s">
        <v>7</v>
      </c>
    </row>
    <row r="473" spans="1:8">
      <c r="A473" s="5">
        <f ca="1">IFERROR(__xludf.DUMMYFUNCTION("""COMPUTED_VALUE"""),45302.7252510995)</f>
        <v>45302.725251099502</v>
      </c>
      <c r="B473" s="6">
        <v>1144861656</v>
      </c>
      <c r="C473" s="6" t="s">
        <v>682</v>
      </c>
      <c r="D473" s="6" t="s">
        <v>301</v>
      </c>
      <c r="E473" s="3" t="s">
        <v>6</v>
      </c>
      <c r="F473" s="6" t="str">
        <f ca="1">IFERROR(__xludf.DUMMYFUNCTION("""COMPUTED_VALUE"""),"CAPPANARI AGUSTIN")</f>
        <v>CAPPANARI AGUSTIN</v>
      </c>
      <c r="G473" s="6" t="str">
        <f ca="1">IFERROR(__xludf.DUMMYFUNCTION("""COMPUTED_VALUE"""),"SANTANDER MATIAS NAHUEL")</f>
        <v>SANTANDER MATIAS NAHUEL</v>
      </c>
      <c r="H473" s="4" t="s">
        <v>7</v>
      </c>
    </row>
    <row r="474" spans="1:8">
      <c r="A474" s="1">
        <f ca="1">IFERROR(__xludf.DUMMYFUNCTION("""COMPUTED_VALUE"""),45302.7509327546)</f>
        <v>45302.750932754599</v>
      </c>
      <c r="B474" s="2">
        <v>1144861608</v>
      </c>
      <c r="C474" s="2" t="s">
        <v>683</v>
      </c>
      <c r="D474" s="2" t="s">
        <v>301</v>
      </c>
      <c r="E474" s="7" t="s">
        <v>12</v>
      </c>
      <c r="F474" s="2" t="str">
        <f ca="1">IFERROR(__xludf.DUMMYFUNCTION("""COMPUTED_VALUE"""),"AMARILLA DIANA CAROLINA")</f>
        <v>AMARILLA DIANA CAROLINA</v>
      </c>
      <c r="G474" s="2" t="str">
        <f ca="1">IFERROR(__xludf.DUMMYFUNCTION("""COMPUTED_VALUE"""),"APOSTOLIDES MARTIN ANTONIO")</f>
        <v>APOSTOLIDES MARTIN ANTONIO</v>
      </c>
      <c r="H474" s="2" t="s">
        <v>684</v>
      </c>
    </row>
    <row r="475" spans="1:8">
      <c r="A475" s="5">
        <f ca="1">IFERROR(__xludf.DUMMYFUNCTION("""COMPUTED_VALUE"""),45302.7533481134)</f>
        <v>45302.753348113401</v>
      </c>
      <c r="B475" s="6">
        <v>1144864403</v>
      </c>
      <c r="C475" s="6" t="s">
        <v>685</v>
      </c>
      <c r="D475" s="6" t="s">
        <v>93</v>
      </c>
      <c r="E475" s="7" t="s">
        <v>113</v>
      </c>
      <c r="F475" s="6" t="str">
        <f ca="1">IFERROR(__xludf.DUMMYFUNCTION("""COMPUTED_VALUE"""),"AMARILLA DIANA CAROLINA")</f>
        <v>AMARILLA DIANA CAROLINA</v>
      </c>
      <c r="G475" s="6" t="str">
        <f ca="1">IFERROR(__xludf.DUMMYFUNCTION("""COMPUTED_VALUE"""),"APOSTOLIDES MARTIN ANTONIO")</f>
        <v>APOSTOLIDES MARTIN ANTONIO</v>
      </c>
      <c r="H475" s="6" t="s">
        <v>686</v>
      </c>
    </row>
    <row r="476" spans="1:8">
      <c r="A476" s="1">
        <f ca="1">IFERROR(__xludf.DUMMYFUNCTION("""COMPUTED_VALUE"""),45302.7605930555)</f>
        <v>45302.7605930555</v>
      </c>
      <c r="B476" s="2">
        <v>2214509079</v>
      </c>
      <c r="C476" s="2" t="s">
        <v>687</v>
      </c>
      <c r="D476" s="2" t="s">
        <v>23</v>
      </c>
      <c r="E476" s="7" t="s">
        <v>91</v>
      </c>
      <c r="F476" s="2" t="str">
        <f ca="1">IFERROR(__xludf.DUMMYFUNCTION("""COMPUTED_VALUE"""),"PAREDES MARILYN ELISABETH")</f>
        <v>PAREDES MARILYN ELISABETH</v>
      </c>
      <c r="G476" s="2" t="str">
        <f ca="1">IFERROR(__xludf.DUMMYFUNCTION("""COMPUTED_VALUE"""),"LEONHART PEDRO NAHUEL")</f>
        <v>LEONHART PEDRO NAHUEL</v>
      </c>
      <c r="H476" s="2" t="s">
        <v>688</v>
      </c>
    </row>
    <row r="477" spans="1:8">
      <c r="A477" s="5">
        <f ca="1">IFERROR(__xludf.DUMMYFUNCTION("""COMPUTED_VALUE"""),45302.7674799537)</f>
        <v>45302.767479953698</v>
      </c>
      <c r="B477" s="6">
        <v>2942423078</v>
      </c>
      <c r="C477" s="6" t="s">
        <v>689</v>
      </c>
      <c r="D477" s="6" t="s">
        <v>29</v>
      </c>
      <c r="E477" s="3" t="s">
        <v>6</v>
      </c>
      <c r="F477" s="6" t="str">
        <f ca="1">IFERROR(__xludf.DUMMYFUNCTION("""COMPUTED_VALUE"""),"FERNANDEZ CABRERA GIANINA ANABEL")</f>
        <v>FERNANDEZ CABRERA GIANINA ANABEL</v>
      </c>
      <c r="G477" s="6" t="str">
        <f ca="1">IFERROR(__xludf.DUMMYFUNCTION("""COMPUTED_VALUE"""),"SAAVEDRA ROBERTO LEANDRO")</f>
        <v>SAAVEDRA ROBERTO LEANDRO</v>
      </c>
      <c r="H477" s="4" t="s">
        <v>7</v>
      </c>
    </row>
    <row r="478" spans="1:8">
      <c r="A478" s="1">
        <f ca="1">IFERROR(__xludf.DUMMYFUNCTION("""COMPUTED_VALUE"""),45302.7962430787)</f>
        <v>45302.796243078701</v>
      </c>
      <c r="B478" s="2">
        <v>1144857431</v>
      </c>
      <c r="C478" s="2" t="s">
        <v>690</v>
      </c>
      <c r="D478" s="2" t="s">
        <v>465</v>
      </c>
      <c r="E478" s="3" t="s">
        <v>6</v>
      </c>
      <c r="F478" s="2" t="str">
        <f ca="1">IFERROR(__xludf.DUMMYFUNCTION("""COMPUTED_VALUE"""),"RODRIGUEZ PARELLADA MELANI AYLEN")</f>
        <v>RODRIGUEZ PARELLADA MELANI AYLEN</v>
      </c>
      <c r="G478" s="2" t="str">
        <f ca="1">IFERROR(__xludf.DUMMYFUNCTION("""COMPUTED_VALUE"""),"APOSTOLIDES MARTIN ANTONIO")</f>
        <v>APOSTOLIDES MARTIN ANTONIO</v>
      </c>
      <c r="H478" s="4" t="s">
        <v>7</v>
      </c>
    </row>
    <row r="479" spans="1:8">
      <c r="A479" s="5">
        <f ca="1">IFERROR(__xludf.DUMMYFUNCTION("""COMPUTED_VALUE"""),45302.8102526041)</f>
        <v>45302.810252604097</v>
      </c>
      <c r="B479" s="6">
        <v>2214702948</v>
      </c>
      <c r="C479" s="6" t="s">
        <v>691</v>
      </c>
      <c r="D479" s="6" t="s">
        <v>124</v>
      </c>
      <c r="E479" s="3" t="s">
        <v>6</v>
      </c>
      <c r="F479" s="6" t="str">
        <f ca="1">IFERROR(__xludf.DUMMYFUNCTION("""COMPUTED_VALUE"""),"MASSI KAREN ANDREA")</f>
        <v>MASSI KAREN ANDREA</v>
      </c>
      <c r="G479" s="6" t="str">
        <f ca="1">IFERROR(__xludf.DUMMYFUNCTION("""COMPUTED_VALUE"""),"PEREZ RODRIGUEZ ANDREA PAOLA")</f>
        <v>PEREZ RODRIGUEZ ANDREA PAOLA</v>
      </c>
      <c r="H479" s="4" t="s">
        <v>7</v>
      </c>
    </row>
    <row r="480" spans="1:8">
      <c r="A480" s="1">
        <f ca="1">IFERROR(__xludf.DUMMYFUNCTION("""COMPUTED_VALUE"""),45302.8107432523)</f>
        <v>45302.810743252303</v>
      </c>
      <c r="B480" s="2">
        <v>1146692048</v>
      </c>
      <c r="C480" s="2" t="s">
        <v>692</v>
      </c>
      <c r="D480" s="2" t="s">
        <v>93</v>
      </c>
      <c r="E480" s="7" t="s">
        <v>12</v>
      </c>
      <c r="F480" s="2" t="str">
        <f ca="1">IFERROR(__xludf.DUMMYFUNCTION("""COMPUTED_VALUE"""),"AGUILAR MARIANGELES ANTONELLA")</f>
        <v>AGUILAR MARIANGELES ANTONELLA</v>
      </c>
      <c r="G480" s="2" t="str">
        <f ca="1">IFERROR(__xludf.DUMMYFUNCTION("""COMPUTED_VALUE"""),"PYZIOL RYSZARD GERARDO")</f>
        <v>PYZIOL RYSZARD GERARDO</v>
      </c>
      <c r="H480" s="2" t="s">
        <v>693</v>
      </c>
    </row>
    <row r="481" spans="1:8">
      <c r="A481" s="5">
        <f ca="1">IFERROR(__xludf.DUMMYFUNCTION("""COMPUTED_VALUE"""),45302.8244279745)</f>
        <v>45302.824427974498</v>
      </c>
      <c r="B481" s="6">
        <v>1146251145</v>
      </c>
      <c r="C481" s="6" t="s">
        <v>694</v>
      </c>
      <c r="D481" s="6" t="s">
        <v>465</v>
      </c>
      <c r="E481" s="7" t="s">
        <v>12</v>
      </c>
      <c r="F481" s="6" t="str">
        <f ca="1">IFERROR(__xludf.DUMMYFUNCTION("""COMPUTED_VALUE"""),"VALLEJOS SOFIA MARIA ITATI")</f>
        <v>VALLEJOS SOFIA MARIA ITATI</v>
      </c>
      <c r="G481" s="6" t="str">
        <f ca="1">IFERROR(__xludf.DUMMYFUNCTION("""COMPUTED_VALUE"""),"SAAVEDRA ROBERTO LEANDRO")</f>
        <v>SAAVEDRA ROBERTO LEANDRO</v>
      </c>
      <c r="H481" s="6" t="s">
        <v>695</v>
      </c>
    </row>
    <row r="482" spans="1:8">
      <c r="A482" s="1">
        <f ca="1">IFERROR(__xludf.DUMMYFUNCTION("""COMPUTED_VALUE"""),45302.8244602893)</f>
        <v>45302.824460289303</v>
      </c>
      <c r="B482" s="2">
        <v>2204801539</v>
      </c>
      <c r="C482" s="2" t="s">
        <v>696</v>
      </c>
      <c r="D482" s="2" t="s">
        <v>465</v>
      </c>
      <c r="E482" s="3" t="s">
        <v>6</v>
      </c>
      <c r="F482" s="2" t="str">
        <f ca="1">IFERROR(__xludf.DUMMYFUNCTION("""COMPUTED_VALUE"""),"HERNANDEZ JOSE GONZALO FACUNDO")</f>
        <v>HERNANDEZ JOSE GONZALO FACUNDO</v>
      </c>
      <c r="G482" s="2" t="str">
        <f ca="1">IFERROR(__xludf.DUMMYFUNCTION("""COMPUTED_VALUE"""),"BAEZ GUILLERMO")</f>
        <v>BAEZ GUILLERMO</v>
      </c>
      <c r="H482" s="4" t="s">
        <v>7</v>
      </c>
    </row>
    <row r="483" spans="1:8">
      <c r="A483" s="5">
        <f ca="1">IFERROR(__xludf.DUMMYFUNCTION("""COMPUTED_VALUE"""),45302.8259905092)</f>
        <v>45302.825990509198</v>
      </c>
      <c r="B483" s="6">
        <v>1146256180</v>
      </c>
      <c r="C483" s="6" t="s">
        <v>697</v>
      </c>
      <c r="D483" s="6" t="s">
        <v>93</v>
      </c>
      <c r="E483" s="7" t="s">
        <v>12</v>
      </c>
      <c r="F483" s="6" t="str">
        <f ca="1">IFERROR(__xludf.DUMMYFUNCTION("""COMPUTED_VALUE"""),"VALLEJOS SOFIA MARIA ITATI")</f>
        <v>VALLEJOS SOFIA MARIA ITATI</v>
      </c>
      <c r="G483" s="6" t="str">
        <f ca="1">IFERROR(__xludf.DUMMYFUNCTION("""COMPUTED_VALUE"""),"SAAVEDRA ROBERTO LEANDRO")</f>
        <v>SAAVEDRA ROBERTO LEANDRO</v>
      </c>
      <c r="H483" s="6" t="s">
        <v>698</v>
      </c>
    </row>
    <row r="484" spans="1:8">
      <c r="A484" s="1">
        <f ca="1">IFERROR(__xludf.DUMMYFUNCTION("""COMPUTED_VALUE"""),45302.85025728)</f>
        <v>45302.850257279999</v>
      </c>
      <c r="B484" s="2">
        <v>1146694264</v>
      </c>
      <c r="C484" s="2" t="s">
        <v>699</v>
      </c>
      <c r="D484" s="2" t="s">
        <v>301</v>
      </c>
      <c r="E484" s="7" t="s">
        <v>113</v>
      </c>
      <c r="F484" s="2" t="str">
        <f ca="1">IFERROR(__xludf.DUMMYFUNCTION("""COMPUTED_VALUE"""),"FERNANDEZ AIMARA SOLEDAD")</f>
        <v>FERNANDEZ AIMARA SOLEDAD</v>
      </c>
      <c r="G484" s="2" t="str">
        <f ca="1">IFERROR(__xludf.DUMMYFUNCTION("""COMPUTED_VALUE"""),"PYZIOL RYSZARD GERARDO")</f>
        <v>PYZIOL RYSZARD GERARDO</v>
      </c>
      <c r="H484" s="2" t="s">
        <v>700</v>
      </c>
    </row>
    <row r="485" spans="1:8">
      <c r="A485" s="5">
        <f ca="1">IFERROR(__xludf.DUMMYFUNCTION("""COMPUTED_VALUE"""),45302.877866412)</f>
        <v>45302.877866411996</v>
      </c>
      <c r="B485" s="6" t="s">
        <v>701</v>
      </c>
      <c r="C485" s="6" t="s">
        <v>701</v>
      </c>
      <c r="D485" s="6" t="s">
        <v>117</v>
      </c>
      <c r="E485" s="3" t="s">
        <v>6</v>
      </c>
      <c r="F485" s="6" t="str">
        <f ca="1">IFERROR(__xludf.DUMMYFUNCTION("""COMPUTED_VALUE"""),"SANCHEZ MARIA PAULA")</f>
        <v>SANCHEZ MARIA PAULA</v>
      </c>
      <c r="G485" s="6" t="str">
        <f ca="1">IFERROR(__xludf.DUMMYFUNCTION("""COMPUTED_VALUE"""),"SAAVEDRA ROBERTO LEANDRO")</f>
        <v>SAAVEDRA ROBERTO LEANDRO</v>
      </c>
      <c r="H485" s="4" t="s">
        <v>7</v>
      </c>
    </row>
    <row r="486" spans="1:8">
      <c r="A486" s="1">
        <f ca="1">IFERROR(__xludf.DUMMYFUNCTION("""COMPUTED_VALUE"""),45303.0481661805)</f>
        <v>45303.048166180502</v>
      </c>
      <c r="B486" s="2">
        <v>2234871513</v>
      </c>
      <c r="C486" s="2" t="s">
        <v>702</v>
      </c>
      <c r="D486" s="2" t="s">
        <v>15</v>
      </c>
      <c r="E486" s="7" t="s">
        <v>91</v>
      </c>
      <c r="F486" s="2" t="str">
        <f ca="1">IFERROR(__xludf.DUMMYFUNCTION("""COMPUTED_VALUE"""),"FRESCO CINTHIA VERONICA")</f>
        <v>FRESCO CINTHIA VERONICA</v>
      </c>
      <c r="G486" s="2" t="str">
        <f ca="1">IFERROR(__xludf.DUMMYFUNCTION("""COMPUTED_VALUE"""),"ROJAS LUIS MARTIN")</f>
        <v>ROJAS LUIS MARTIN</v>
      </c>
      <c r="H486" s="2" t="s">
        <v>703</v>
      </c>
    </row>
    <row r="487" spans="1:8">
      <c r="A487" s="5">
        <f ca="1">IFERROR(__xludf.DUMMYFUNCTION("""COMPUTED_VALUE"""),45303.3718218171)</f>
        <v>45303.371821817098</v>
      </c>
      <c r="B487" s="6">
        <v>2304498184</v>
      </c>
      <c r="C487" s="6" t="s">
        <v>704</v>
      </c>
      <c r="D487" s="6" t="s">
        <v>369</v>
      </c>
      <c r="E487" s="3" t="s">
        <v>6</v>
      </c>
      <c r="F487" s="6" t="str">
        <f ca="1">IFERROR(__xludf.DUMMYFUNCTION("""COMPUTED_VALUE"""),"GUTIERREZ ALEJANDRO DAVID")</f>
        <v>GUTIERREZ ALEJANDRO DAVID</v>
      </c>
      <c r="G487" s="6" t="str">
        <f ca="1">IFERROR(__xludf.DUMMYFUNCTION("""COMPUTED_VALUE"""),"FOSCHIATTI MARIA DE LOS ANGELES")</f>
        <v>FOSCHIATTI MARIA DE LOS ANGELES</v>
      </c>
      <c r="H487" s="4" t="s">
        <v>7</v>
      </c>
    </row>
    <row r="488" spans="1:8">
      <c r="A488" s="1">
        <f ca="1">IFERROR(__xludf.DUMMYFUNCTION("""COMPUTED_VALUE"""),45303.3815099305)</f>
        <v>45303.381509930499</v>
      </c>
      <c r="B488" s="2">
        <v>1137221551</v>
      </c>
      <c r="C488" s="2" t="s">
        <v>705</v>
      </c>
      <c r="D488" s="2" t="s">
        <v>706</v>
      </c>
      <c r="E488" s="3" t="s">
        <v>6</v>
      </c>
      <c r="F488" s="2" t="str">
        <f ca="1">IFERROR(__xludf.DUMMYFUNCTION("""COMPUTED_VALUE"""),"LEDEZMA MELISA VIVIANA")</f>
        <v>LEDEZMA MELISA VIVIANA</v>
      </c>
      <c r="G488" s="2" t="str">
        <f ca="1">IFERROR(__xludf.DUMMYFUNCTION("""COMPUTED_VALUE"""),"POLZONI MARIA NATALIA")</f>
        <v>POLZONI MARIA NATALIA</v>
      </c>
      <c r="H488" s="4" t="s">
        <v>7</v>
      </c>
    </row>
    <row r="489" spans="1:8">
      <c r="A489" s="5">
        <f ca="1">IFERROR(__xludf.DUMMYFUNCTION("""COMPUTED_VALUE"""),45303.3855712268)</f>
        <v>45303.385571226798</v>
      </c>
      <c r="B489" s="6">
        <v>2202425260</v>
      </c>
      <c r="C489" s="6" t="s">
        <v>707</v>
      </c>
      <c r="D489" s="6" t="s">
        <v>72</v>
      </c>
      <c r="E489" s="3" t="s">
        <v>6</v>
      </c>
      <c r="F489" s="6" t="str">
        <f ca="1">IFERROR(__xludf.DUMMYFUNCTION("""COMPUTED_VALUE"""),"FLEITA CONSTANZA DANIELA")</f>
        <v>FLEITA CONSTANZA DANIELA</v>
      </c>
      <c r="G489" s="6" t="str">
        <f ca="1">IFERROR(__xludf.DUMMYFUNCTION("""COMPUTED_VALUE"""),"ZAMPA JUAN SANTIAGO")</f>
        <v>ZAMPA JUAN SANTIAGO</v>
      </c>
      <c r="H489" s="4" t="s">
        <v>7</v>
      </c>
    </row>
    <row r="490" spans="1:8">
      <c r="A490" s="1">
        <f ca="1">IFERROR(__xludf.DUMMYFUNCTION("""COMPUTED_VALUE"""),45303.3871833217)</f>
        <v>45303.387183321698</v>
      </c>
      <c r="B490" s="2">
        <v>2202451765</v>
      </c>
      <c r="C490" s="2" t="s">
        <v>708</v>
      </c>
      <c r="D490" s="2" t="s">
        <v>709</v>
      </c>
      <c r="E490" s="7" t="s">
        <v>113</v>
      </c>
      <c r="F490" s="2" t="str">
        <f ca="1">IFERROR(__xludf.DUMMYFUNCTION("""COMPUTED_VALUE"""),"LEDEZMA MELISA VIVIANA")</f>
        <v>LEDEZMA MELISA VIVIANA</v>
      </c>
      <c r="G490" s="2" t="str">
        <f ca="1">IFERROR(__xludf.DUMMYFUNCTION("""COMPUTED_VALUE"""),"POLZONI MARIA NATALIA")</f>
        <v>POLZONI MARIA NATALIA</v>
      </c>
      <c r="H490" s="2" t="s">
        <v>710</v>
      </c>
    </row>
    <row r="491" spans="1:8">
      <c r="A491" s="5">
        <f ca="1">IFERROR(__xludf.DUMMYFUNCTION("""COMPUTED_VALUE"""),45303.4002198379)</f>
        <v>45303.400219837902</v>
      </c>
      <c r="B491" s="6">
        <v>1137220811</v>
      </c>
      <c r="C491" s="6" t="s">
        <v>711</v>
      </c>
      <c r="D491" s="6" t="s">
        <v>706</v>
      </c>
      <c r="E491" s="7" t="s">
        <v>12</v>
      </c>
      <c r="F491" s="6" t="str">
        <f ca="1">IFERROR(__xludf.DUMMYFUNCTION("""COMPUTED_VALUE"""),"ROTELA MARIA CECILIA")</f>
        <v>ROTELA MARIA CECILIA</v>
      </c>
      <c r="G491" s="6" t="str">
        <f ca="1">IFERROR(__xludf.DUMMYFUNCTION("""COMPUTED_VALUE"""),"ZAMPA JUAN SANTIAGO")</f>
        <v>ZAMPA JUAN SANTIAGO</v>
      </c>
      <c r="H491" s="6" t="s">
        <v>712</v>
      </c>
    </row>
    <row r="492" spans="1:8">
      <c r="A492" s="1">
        <f ca="1">IFERROR(__xludf.DUMMYFUNCTION("""COMPUTED_VALUE"""),45303.45086375)</f>
        <v>45303.450863749997</v>
      </c>
      <c r="B492" s="2">
        <v>1137225000</v>
      </c>
      <c r="C492" s="2" t="s">
        <v>713</v>
      </c>
      <c r="D492" s="2" t="s">
        <v>706</v>
      </c>
      <c r="E492" s="3" t="s">
        <v>6</v>
      </c>
      <c r="F492" s="2" t="str">
        <f ca="1">IFERROR(__xludf.DUMMYFUNCTION("""COMPUTED_VALUE"""),"NUÑEZ PAMELA AGUSTINA")</f>
        <v>NUÑEZ PAMELA AGUSTINA</v>
      </c>
      <c r="G492" s="2" t="str">
        <f ca="1">IFERROR(__xludf.DUMMYFUNCTION("""COMPUTED_VALUE"""),"FERNANDEZ ROCIO ELIZABETH")</f>
        <v>FERNANDEZ ROCIO ELIZABETH</v>
      </c>
      <c r="H492" s="4" t="s">
        <v>7</v>
      </c>
    </row>
    <row r="493" spans="1:8">
      <c r="A493" s="5">
        <f ca="1">IFERROR(__xludf.DUMMYFUNCTION("""COMPUTED_VALUE"""),45303.4576566551)</f>
        <v>45303.457656655097</v>
      </c>
      <c r="B493" s="6">
        <v>1137223897</v>
      </c>
      <c r="C493" s="6" t="s">
        <v>714</v>
      </c>
      <c r="D493" s="6" t="s">
        <v>559</v>
      </c>
      <c r="E493" s="7" t="s">
        <v>12</v>
      </c>
      <c r="F493" s="6" t="str">
        <f ca="1">IFERROR(__xludf.DUMMYFUNCTION("""COMPUTED_VALUE"""),"CONS MARCOS ISAAC")</f>
        <v>CONS MARCOS ISAAC</v>
      </c>
      <c r="G493" s="6" t="str">
        <f ca="1">IFERROR(__xludf.DUMMYFUNCTION("""COMPUTED_VALUE"""),"MOREYRA LABORIE RODRIGO AGUSTIN")</f>
        <v>MOREYRA LABORIE RODRIGO AGUSTIN</v>
      </c>
      <c r="H493" s="6" t="s">
        <v>715</v>
      </c>
    </row>
    <row r="494" spans="1:8">
      <c r="A494" s="1">
        <f ca="1">IFERROR(__xludf.DUMMYFUNCTION("""COMPUTED_VALUE"""),45303.4600397685)</f>
        <v>45303.460039768499</v>
      </c>
      <c r="B494" s="2">
        <v>1137223944</v>
      </c>
      <c r="C494" s="2" t="s">
        <v>716</v>
      </c>
      <c r="D494" s="2" t="s">
        <v>559</v>
      </c>
      <c r="E494" s="7" t="s">
        <v>60</v>
      </c>
      <c r="F494" s="2" t="str">
        <f ca="1">IFERROR(__xludf.DUMMYFUNCTION("""COMPUTED_VALUE"""),"LLANES ELIAS ALEJANDRO")</f>
        <v>LLANES ELIAS ALEJANDRO</v>
      </c>
      <c r="G494" s="2" t="str">
        <f ca="1">IFERROR(__xludf.DUMMYFUNCTION("""COMPUTED_VALUE"""),"FERNANDEZ ROCIO ELIZABETH")</f>
        <v>FERNANDEZ ROCIO ELIZABETH</v>
      </c>
      <c r="H494" s="2" t="s">
        <v>717</v>
      </c>
    </row>
    <row r="495" spans="1:8">
      <c r="A495" s="5">
        <f ca="1">IFERROR(__xludf.DUMMYFUNCTION("""COMPUTED_VALUE"""),45303.4609673148)</f>
        <v>45303.460967314801</v>
      </c>
      <c r="B495" s="6">
        <v>2214519828</v>
      </c>
      <c r="C495" s="6" t="s">
        <v>718</v>
      </c>
      <c r="D495" s="6" t="s">
        <v>124</v>
      </c>
      <c r="E495" s="3" t="s">
        <v>6</v>
      </c>
      <c r="F495" s="6" t="str">
        <f ca="1">IFERROR(__xludf.DUMMYFUNCTION("""COMPUTED_VALUE"""),"SANDOVAL LUCAS SEBASTIAN")</f>
        <v>SANDOVAL LUCAS SEBASTIAN</v>
      </c>
      <c r="G495" s="6" t="str">
        <f ca="1">IFERROR(__xludf.DUMMYFUNCTION("""COMPUTED_VALUE"""),"FIMIANI VICTOR LUCIANO")</f>
        <v>FIMIANI VICTOR LUCIANO</v>
      </c>
      <c r="H495" s="4" t="s">
        <v>7</v>
      </c>
    </row>
    <row r="496" spans="1:8">
      <c r="A496" s="8" t="str">
        <f ca="1">IFERROR(__xludf.DUMMYFUNCTION("""COMPUTED_VALUE"""),"")</f>
        <v/>
      </c>
      <c r="B496" s="2" t="s">
        <v>719</v>
      </c>
      <c r="C496" s="2" t="s">
        <v>719</v>
      </c>
      <c r="D496" s="2" t="s">
        <v>720</v>
      </c>
      <c r="E496" s="3" t="s">
        <v>6</v>
      </c>
      <c r="F496" s="4" t="str">
        <f ca="1">IFERROR(__xludf.DUMMYFUNCTION("""COMPUTED_VALUE"""),"")</f>
        <v/>
      </c>
      <c r="G496" s="4" t="str">
        <f ca="1">IFERROR(__xludf.DUMMYFUNCTION("""COMPUTED_VALUE"""),"")</f>
        <v/>
      </c>
      <c r="H496" s="4" t="s">
        <v>7</v>
      </c>
    </row>
    <row r="497" spans="1:8">
      <c r="A497" s="5">
        <f ca="1">IFERROR(__xludf.DUMMYFUNCTION("""COMPUTED_VALUE"""),45303.4953012615)</f>
        <v>45303.495301261501</v>
      </c>
      <c r="B497" s="6">
        <v>1137229609</v>
      </c>
      <c r="C497" s="6" t="s">
        <v>721</v>
      </c>
      <c r="D497" s="6" t="s">
        <v>720</v>
      </c>
      <c r="E497" s="3" t="s">
        <v>6</v>
      </c>
      <c r="F497" s="6" t="str">
        <f ca="1">IFERROR(__xludf.DUMMYFUNCTION("""COMPUTED_VALUE"""),"MEDINA LUZ ESTRELLA")</f>
        <v>MEDINA LUZ ESTRELLA</v>
      </c>
      <c r="G497" s="6" t="str">
        <f ca="1">IFERROR(__xludf.DUMMYFUNCTION("""COMPUTED_VALUE"""),"PIEDRABUENA LUCAS DAVID")</f>
        <v>PIEDRABUENA LUCAS DAVID</v>
      </c>
      <c r="H497" s="4" t="s">
        <v>7</v>
      </c>
    </row>
    <row r="498" spans="1:8">
      <c r="A498" s="1">
        <f ca="1">IFERROR(__xludf.DUMMYFUNCTION("""COMPUTED_VALUE"""),45303.5021296875)</f>
        <v>45303.502129687498</v>
      </c>
      <c r="B498" s="2">
        <v>1137226616</v>
      </c>
      <c r="C498" s="2" t="s">
        <v>722</v>
      </c>
      <c r="D498" s="2" t="s">
        <v>301</v>
      </c>
      <c r="E498" s="3" t="s">
        <v>6</v>
      </c>
      <c r="F498" s="2" t="str">
        <f ca="1">IFERROR(__xludf.DUMMYFUNCTION("""COMPUTED_VALUE"""),"FLEYTAS DANIEL ISAIAS")</f>
        <v>FLEYTAS DANIEL ISAIAS</v>
      </c>
      <c r="G498" s="2" t="str">
        <f ca="1">IFERROR(__xludf.DUMMYFUNCTION("""COMPUTED_VALUE"""),"PIEDRABUENA LUCAS DAVID")</f>
        <v>PIEDRABUENA LUCAS DAVID</v>
      </c>
      <c r="H498" s="4" t="s">
        <v>7</v>
      </c>
    </row>
    <row r="499" spans="1:8">
      <c r="A499" s="5">
        <f ca="1">IFERROR(__xludf.DUMMYFUNCTION("""COMPUTED_VALUE"""),45303.5032480208)</f>
        <v>45303.503248020803</v>
      </c>
      <c r="B499" s="6">
        <v>1160806262</v>
      </c>
      <c r="C499" s="6" t="s">
        <v>723</v>
      </c>
      <c r="D499" s="6" t="s">
        <v>724</v>
      </c>
      <c r="E499" s="7" t="s">
        <v>12</v>
      </c>
      <c r="F499" s="6" t="str">
        <f ca="1">IFERROR(__xludf.DUMMYFUNCTION("""COMPUTED_VALUE"""),"OJEDA DAFNE DORA")</f>
        <v>OJEDA DAFNE DORA</v>
      </c>
      <c r="G499" s="6" t="str">
        <f ca="1">IFERROR(__xludf.DUMMYFUNCTION("""COMPUTED_VALUE"""),"FIMIANI VICTOR LUCIANO")</f>
        <v>FIMIANI VICTOR LUCIANO</v>
      </c>
      <c r="H499" s="6" t="s">
        <v>725</v>
      </c>
    </row>
    <row r="500" spans="1:8">
      <c r="A500" s="1">
        <f ca="1">IFERROR(__xludf.DUMMYFUNCTION("""COMPUTED_VALUE"""),45303.5193252777)</f>
        <v>45303.519325277703</v>
      </c>
      <c r="B500" s="2">
        <v>2204862395</v>
      </c>
      <c r="C500" s="2" t="s">
        <v>726</v>
      </c>
      <c r="D500" s="2" t="s">
        <v>727</v>
      </c>
      <c r="E500" s="7" t="s">
        <v>12</v>
      </c>
      <c r="F500" s="2" t="str">
        <f ca="1">IFERROR(__xludf.DUMMYFUNCTION("""COMPUTED_VALUE"""),"FLEYTAS DANIEL ISAIAS")</f>
        <v>FLEYTAS DANIEL ISAIAS</v>
      </c>
      <c r="G500" s="2" t="str">
        <f ca="1">IFERROR(__xludf.DUMMYFUNCTION("""COMPUTED_VALUE"""),"PIEDRABUENA LUCAS DAVID")</f>
        <v>PIEDRABUENA LUCAS DAVID</v>
      </c>
      <c r="H500" s="2" t="s">
        <v>728</v>
      </c>
    </row>
    <row r="501" spans="1:8">
      <c r="A501" s="5">
        <f ca="1">IFERROR(__xludf.DUMMYFUNCTION("""COMPUTED_VALUE"""),45303.5290530208)</f>
        <v>45303.5290530208</v>
      </c>
      <c r="B501" s="6">
        <v>1160806848</v>
      </c>
      <c r="C501" s="6" t="s">
        <v>729</v>
      </c>
      <c r="D501" s="6" t="s">
        <v>724</v>
      </c>
      <c r="E501" s="7" t="s">
        <v>12</v>
      </c>
      <c r="F501" s="6" t="str">
        <f ca="1">IFERROR(__xludf.DUMMYFUNCTION("""COMPUTED_VALUE"""),"NUÑEZ PAMELA AGUSTINA")</f>
        <v>NUÑEZ PAMELA AGUSTINA</v>
      </c>
      <c r="G501" s="6" t="str">
        <f ca="1">IFERROR(__xludf.DUMMYFUNCTION("""COMPUTED_VALUE"""),"FERNANDEZ ROCIO ELIZABETH")</f>
        <v>FERNANDEZ ROCIO ELIZABETH</v>
      </c>
      <c r="H501" s="6" t="s">
        <v>730</v>
      </c>
    </row>
    <row r="502" spans="1:8">
      <c r="A502" s="1">
        <f ca="1">IFERROR(__xludf.DUMMYFUNCTION("""COMPUTED_VALUE"""),45303.5328995833)</f>
        <v>45303.532899583297</v>
      </c>
      <c r="B502" s="2">
        <v>1160802767</v>
      </c>
      <c r="C502" s="2" t="s">
        <v>731</v>
      </c>
      <c r="D502" s="2" t="s">
        <v>93</v>
      </c>
      <c r="E502" s="3" t="s">
        <v>6</v>
      </c>
      <c r="F502" s="2" t="str">
        <f ca="1">IFERROR(__xludf.DUMMYFUNCTION("""COMPUTED_VALUE"""),"CARRIZO MARIANELA ANALIA")</f>
        <v>CARRIZO MARIANELA ANALIA</v>
      </c>
      <c r="G502" s="2" t="str">
        <f ca="1">IFERROR(__xludf.DUMMYFUNCTION("""COMPUTED_VALUE"""),"MOREYRA LABORIE RODRIGO AGUSTIN")</f>
        <v>MOREYRA LABORIE RODRIGO AGUSTIN</v>
      </c>
      <c r="H502" s="4" t="s">
        <v>7</v>
      </c>
    </row>
    <row r="503" spans="1:8">
      <c r="A503" s="5">
        <f ca="1">IFERROR(__xludf.DUMMYFUNCTION("""COMPUTED_VALUE"""),45303.535015706)</f>
        <v>45303.535015706002</v>
      </c>
      <c r="B503" s="6">
        <v>1160887609</v>
      </c>
      <c r="C503" s="6" t="s">
        <v>732</v>
      </c>
      <c r="D503" s="6" t="s">
        <v>733</v>
      </c>
      <c r="E503" s="7" t="s">
        <v>91</v>
      </c>
      <c r="F503" s="6" t="str">
        <f ca="1">IFERROR(__xludf.DUMMYFUNCTION("""COMPUTED_VALUE"""),"ORTIZ FABRINA EVELYN")</f>
        <v>ORTIZ FABRINA EVELYN</v>
      </c>
      <c r="G503" s="6" t="str">
        <f ca="1">IFERROR(__xludf.DUMMYFUNCTION("""COMPUTED_VALUE"""),"FIMIANI VICTOR LUCIANO")</f>
        <v>FIMIANI VICTOR LUCIANO</v>
      </c>
      <c r="H503" s="6" t="s">
        <v>734</v>
      </c>
    </row>
    <row r="504" spans="1:8">
      <c r="A504" s="1">
        <f ca="1">IFERROR(__xludf.DUMMYFUNCTION("""COMPUTED_VALUE"""),45303.5397246064)</f>
        <v>45303.539724606402</v>
      </c>
      <c r="B504" s="2">
        <v>1160888907</v>
      </c>
      <c r="C504" s="2" t="s">
        <v>735</v>
      </c>
      <c r="D504" s="2" t="s">
        <v>736</v>
      </c>
      <c r="E504" s="3" t="s">
        <v>6</v>
      </c>
      <c r="F504" s="2" t="str">
        <f ca="1">IFERROR(__xludf.DUMMYFUNCTION("""COMPUTED_VALUE"""),"SAVI PAULA MELISA")</f>
        <v>SAVI PAULA MELISA</v>
      </c>
      <c r="G504" s="2" t="str">
        <f ca="1">IFERROR(__xludf.DUMMYFUNCTION("""COMPUTED_VALUE"""),"BLANCO GABRIELA BELEN")</f>
        <v>BLANCO GABRIELA BELEN</v>
      </c>
      <c r="H504" s="4" t="s">
        <v>7</v>
      </c>
    </row>
    <row r="505" spans="1:8">
      <c r="A505" s="5">
        <f ca="1">IFERROR(__xludf.DUMMYFUNCTION("""COMPUTED_VALUE"""),45303.5692362962)</f>
        <v>45303.5692362962</v>
      </c>
      <c r="B505" s="6">
        <v>2204891013</v>
      </c>
      <c r="C505" s="6" t="s">
        <v>737</v>
      </c>
      <c r="D505" s="6" t="s">
        <v>409</v>
      </c>
      <c r="E505" s="3" t="s">
        <v>6</v>
      </c>
      <c r="F505" s="6" t="str">
        <f ca="1">IFERROR(__xludf.DUMMYFUNCTION("""COMPUTED_VALUE"""),"SARGENTI PAULA MIRYAN")</f>
        <v>SARGENTI PAULA MIRYAN</v>
      </c>
      <c r="G505" s="6" t="str">
        <f ca="1">IFERROR(__xludf.DUMMYFUNCTION("""COMPUTED_VALUE"""),"FALCON ALEJANDRO JAVIER")</f>
        <v>FALCON ALEJANDRO JAVIER</v>
      </c>
      <c r="H505" s="4" t="s">
        <v>7</v>
      </c>
    </row>
    <row r="506" spans="1:8">
      <c r="A506" s="1">
        <f ca="1">IFERROR(__xludf.DUMMYFUNCTION("""COMPUTED_VALUE"""),45303.5874475578)</f>
        <v>45303.587447557802</v>
      </c>
      <c r="B506" s="2">
        <v>2304519229</v>
      </c>
      <c r="C506" s="2" t="s">
        <v>738</v>
      </c>
      <c r="D506" s="2" t="s">
        <v>724</v>
      </c>
      <c r="E506" s="7" t="s">
        <v>91</v>
      </c>
      <c r="F506" s="2" t="str">
        <f ca="1">IFERROR(__xludf.DUMMYFUNCTION("""COMPUTED_VALUE"""),"PONCE LUCAS DAMIAN")</f>
        <v>PONCE LUCAS DAMIAN</v>
      </c>
      <c r="G506" s="2" t="str">
        <f ca="1">IFERROR(__xludf.DUMMYFUNCTION("""COMPUTED_VALUE"""),"MOREYRA LABORIE RODRIGO AGUSTIN")</f>
        <v>MOREYRA LABORIE RODRIGO AGUSTIN</v>
      </c>
      <c r="H506" s="2" t="s">
        <v>739</v>
      </c>
    </row>
    <row r="507" spans="1:8">
      <c r="A507" s="5">
        <f ca="1">IFERROR(__xludf.DUMMYFUNCTION("""COMPUTED_VALUE"""),45303.5983061111)</f>
        <v>45303.598306111096</v>
      </c>
      <c r="B507" s="6">
        <v>2320431534</v>
      </c>
      <c r="C507" s="6" t="s">
        <v>740</v>
      </c>
      <c r="D507" s="6" t="s">
        <v>409</v>
      </c>
      <c r="E507" s="3" t="s">
        <v>6</v>
      </c>
      <c r="F507" s="6" t="str">
        <f ca="1">IFERROR(__xludf.DUMMYFUNCTION("""COMPUTED_VALUE"""),"FLEYTAS DANIEL ISAIAS")</f>
        <v>FLEYTAS DANIEL ISAIAS</v>
      </c>
      <c r="G507" s="6" t="str">
        <f ca="1">IFERROR(__xludf.DUMMYFUNCTION("""COMPUTED_VALUE"""),"PIEDRABUENA LUCAS DAVID")</f>
        <v>PIEDRABUENA LUCAS DAVID</v>
      </c>
      <c r="H507" s="4" t="s">
        <v>7</v>
      </c>
    </row>
    <row r="508" spans="1:8">
      <c r="A508" s="1">
        <f ca="1">IFERROR(__xludf.DUMMYFUNCTION("""COMPUTED_VALUE"""),45303.6054766087)</f>
        <v>45303.605476608704</v>
      </c>
      <c r="B508" s="2">
        <v>1160620894</v>
      </c>
      <c r="C508" s="2" t="s">
        <v>741</v>
      </c>
      <c r="D508" s="2" t="s">
        <v>559</v>
      </c>
      <c r="E508" s="7" t="s">
        <v>113</v>
      </c>
      <c r="F508" s="2" t="str">
        <f ca="1">IFERROR(__xludf.DUMMYFUNCTION("""COMPUTED_VALUE"""),"FERNANDEZ JOANA BELEN")</f>
        <v>FERNANDEZ JOANA BELEN</v>
      </c>
      <c r="G508" s="2" t="str">
        <f ca="1">IFERROR(__xludf.DUMMYFUNCTION("""COMPUTED_VALUE"""),"CANTERO ELIANA LUCILA ESTEFANIA")</f>
        <v>CANTERO ELIANA LUCILA ESTEFANIA</v>
      </c>
      <c r="H508" s="2" t="s">
        <v>742</v>
      </c>
    </row>
    <row r="509" spans="1:8">
      <c r="A509" s="5">
        <f ca="1">IFERROR(__xludf.DUMMYFUNCTION("""COMPUTED_VALUE"""),45303.6076343287)</f>
        <v>45303.607634328699</v>
      </c>
      <c r="B509" s="6">
        <v>1160807336</v>
      </c>
      <c r="C509" s="6" t="s">
        <v>743</v>
      </c>
      <c r="D509" s="6" t="s">
        <v>724</v>
      </c>
      <c r="E509" s="3" t="s">
        <v>6</v>
      </c>
      <c r="F509" s="6" t="str">
        <f ca="1">IFERROR(__xludf.DUMMYFUNCTION("""COMPUTED_VALUE"""),"SANDOVAL MARIA BELEN")</f>
        <v>SANDOVAL MARIA BELEN</v>
      </c>
      <c r="G509" s="6" t="str">
        <f ca="1">IFERROR(__xludf.DUMMYFUNCTION("""COMPUTED_VALUE"""),"CANTERO ELIANA LUCILA ESTEFANIA")</f>
        <v>CANTERO ELIANA LUCILA ESTEFANIA</v>
      </c>
      <c r="H509" s="4" t="s">
        <v>7</v>
      </c>
    </row>
    <row r="510" spans="1:8">
      <c r="A510" s="1">
        <f ca="1">IFERROR(__xludf.DUMMYFUNCTION("""COMPUTED_VALUE"""),45303.6526385416)</f>
        <v>45303.6526385416</v>
      </c>
      <c r="B510" s="2">
        <v>1146003806</v>
      </c>
      <c r="C510" s="2" t="s">
        <v>744</v>
      </c>
      <c r="D510" s="2" t="s">
        <v>355</v>
      </c>
      <c r="E510" s="3" t="s">
        <v>6</v>
      </c>
      <c r="F510" s="2" t="str">
        <f ca="1">IFERROR(__xludf.DUMMYFUNCTION("""COMPUTED_VALUE"""),"ESCOBAR GISELA EVELIN")</f>
        <v>ESCOBAR GISELA EVELIN</v>
      </c>
      <c r="G510" s="2" t="str">
        <f ca="1">IFERROR(__xludf.DUMMYFUNCTION("""COMPUTED_VALUE"""),"FIMIANI VICTOR LUCIANO")</f>
        <v>FIMIANI VICTOR LUCIANO</v>
      </c>
      <c r="H510" s="4" t="s">
        <v>7</v>
      </c>
    </row>
    <row r="511" spans="1:8">
      <c r="A511" s="5">
        <f ca="1">IFERROR(__xludf.DUMMYFUNCTION("""COMPUTED_VALUE"""),45303.6529160416)</f>
        <v>45303.652916041603</v>
      </c>
      <c r="B511" s="6">
        <v>1142361445</v>
      </c>
      <c r="C511" s="6" t="s">
        <v>745</v>
      </c>
      <c r="D511" s="6" t="s">
        <v>709</v>
      </c>
      <c r="E511" s="3" t="s">
        <v>6</v>
      </c>
      <c r="F511" s="6" t="str">
        <f ca="1">IFERROR(__xludf.DUMMYFUNCTION("""COMPUTED_VALUE"""),"ESCOBAR CARLOS GUIDO")</f>
        <v>ESCOBAR CARLOS GUIDO</v>
      </c>
      <c r="G511" s="6" t="str">
        <f ca="1">IFERROR(__xludf.DUMMYFUNCTION("""COMPUTED_VALUE"""),"CANTERO ELIANA LUCILA ESTEFANIA")</f>
        <v>CANTERO ELIANA LUCILA ESTEFANIA</v>
      </c>
      <c r="H511" s="4" t="s">
        <v>7</v>
      </c>
    </row>
    <row r="512" spans="1:8">
      <c r="A512" s="1">
        <f ca="1">IFERROR(__xludf.DUMMYFUNCTION("""COMPUTED_VALUE"""),45303.6593549768)</f>
        <v>45303.6593549768</v>
      </c>
      <c r="B512" s="2">
        <v>1144865645</v>
      </c>
      <c r="C512" s="2" t="s">
        <v>746</v>
      </c>
      <c r="D512" s="2" t="s">
        <v>747</v>
      </c>
      <c r="E512" s="3" t="s">
        <v>6</v>
      </c>
      <c r="F512" s="2" t="str">
        <f ca="1">IFERROR(__xludf.DUMMYFUNCTION("""COMPUTED_VALUE"""),"FONTEINA CARLA ROXANA")</f>
        <v>FONTEINA CARLA ROXANA</v>
      </c>
      <c r="G512" s="2" t="str">
        <f ca="1">IFERROR(__xludf.DUMMYFUNCTION("""COMPUTED_VALUE"""),"ROMERO RAUL CRISTIAN ALEJANDRO")</f>
        <v>ROMERO RAUL CRISTIAN ALEJANDRO</v>
      </c>
      <c r="H512" s="4" t="s">
        <v>7</v>
      </c>
    </row>
    <row r="513" spans="1:8">
      <c r="A513" s="5">
        <f ca="1">IFERROR(__xludf.DUMMYFUNCTION("""COMPUTED_VALUE"""),45303.6602755902)</f>
        <v>45303.660275590199</v>
      </c>
      <c r="B513" s="6">
        <v>1160882034</v>
      </c>
      <c r="C513" s="6" t="s">
        <v>748</v>
      </c>
      <c r="D513" s="6" t="s">
        <v>409</v>
      </c>
      <c r="E513" s="3" t="s">
        <v>6</v>
      </c>
      <c r="F513" s="6" t="str">
        <f ca="1">IFERROR(__xludf.DUMMYFUNCTION("""COMPUTED_VALUE"""),"LIQUITAYA SOFIA BELEN")</f>
        <v>LIQUITAYA SOFIA BELEN</v>
      </c>
      <c r="G513" s="6" t="str">
        <f ca="1">IFERROR(__xludf.DUMMYFUNCTION("""COMPUTED_VALUE"""),"POLZONI MARIA NATALIA")</f>
        <v>POLZONI MARIA NATALIA</v>
      </c>
      <c r="H513" s="4" t="s">
        <v>7</v>
      </c>
    </row>
    <row r="514" spans="1:8">
      <c r="A514" s="1">
        <f ca="1">IFERROR(__xludf.DUMMYFUNCTION("""COMPUTED_VALUE"""),45303.6701395601)</f>
        <v>45303.670139560098</v>
      </c>
      <c r="B514" s="2">
        <v>1160880235</v>
      </c>
      <c r="C514" s="2" t="s">
        <v>749</v>
      </c>
      <c r="D514" s="2" t="s">
        <v>409</v>
      </c>
      <c r="E514" s="7" t="s">
        <v>128</v>
      </c>
      <c r="F514" s="2" t="str">
        <f ca="1">IFERROR(__xludf.DUMMYFUNCTION("""COMPUTED_VALUE"""),"VARELA JOSE LUIS")</f>
        <v>VARELA JOSE LUIS</v>
      </c>
      <c r="G514" s="2" t="str">
        <f ca="1">IFERROR(__xludf.DUMMYFUNCTION("""COMPUTED_VALUE"""),"PEREZ RODRIGUEZ ANDREA PAOLA")</f>
        <v>PEREZ RODRIGUEZ ANDREA PAOLA</v>
      </c>
      <c r="H514" s="2" t="s">
        <v>750</v>
      </c>
    </row>
    <row r="515" spans="1:8">
      <c r="A515" s="5">
        <f ca="1">IFERROR(__xludf.DUMMYFUNCTION("""COMPUTED_VALUE"""),45303.6706114814)</f>
        <v>45303.670611481401</v>
      </c>
      <c r="B515" s="6">
        <v>2204934528</v>
      </c>
      <c r="C515" s="6" t="s">
        <v>751</v>
      </c>
      <c r="D515" s="6" t="s">
        <v>409</v>
      </c>
      <c r="E515" s="7" t="s">
        <v>91</v>
      </c>
      <c r="F515" s="6" t="str">
        <f ca="1">IFERROR(__xludf.DUMMYFUNCTION("""COMPUTED_VALUE"""),"GALLARDO ROMINA ALEJANDRA")</f>
        <v>GALLARDO ROMINA ALEJANDRA</v>
      </c>
      <c r="G515" s="6" t="str">
        <f ca="1">IFERROR(__xludf.DUMMYFUNCTION("""COMPUTED_VALUE"""),"BAEZ GUILLERMO")</f>
        <v>BAEZ GUILLERMO</v>
      </c>
      <c r="H515" s="6" t="s">
        <v>752</v>
      </c>
    </row>
    <row r="516" spans="1:8">
      <c r="A516" s="1">
        <f ca="1">IFERROR(__xludf.DUMMYFUNCTION("""COMPUTED_VALUE"""),45303.6819792708)</f>
        <v>45303.681979270797</v>
      </c>
      <c r="B516" s="2">
        <v>1160808122</v>
      </c>
      <c r="C516" s="2" t="s">
        <v>753</v>
      </c>
      <c r="D516" s="2" t="s">
        <v>409</v>
      </c>
      <c r="E516" s="7" t="s">
        <v>128</v>
      </c>
      <c r="F516" s="2" t="str">
        <f ca="1">IFERROR(__xludf.DUMMYFUNCTION("""COMPUTED_VALUE"""),"LIQUITAYA SOFIA BELEN")</f>
        <v>LIQUITAYA SOFIA BELEN</v>
      </c>
      <c r="G516" s="2" t="str">
        <f ca="1">IFERROR(__xludf.DUMMYFUNCTION("""COMPUTED_VALUE"""),"POLZONI MARIA NATALIA")</f>
        <v>POLZONI MARIA NATALIA</v>
      </c>
      <c r="H516" s="2" t="s">
        <v>754</v>
      </c>
    </row>
    <row r="517" spans="1:8">
      <c r="A517" s="5">
        <f ca="1">IFERROR(__xludf.DUMMYFUNCTION("""COMPUTED_VALUE"""),45303.6907724652)</f>
        <v>45303.690772465197</v>
      </c>
      <c r="B517" s="6">
        <v>1144869372</v>
      </c>
      <c r="C517" s="6" t="s">
        <v>755</v>
      </c>
      <c r="D517" s="6" t="s">
        <v>226</v>
      </c>
      <c r="E517" s="3" t="s">
        <v>6</v>
      </c>
      <c r="F517" s="6" t="str">
        <f ca="1">IFERROR(__xludf.DUMMYFUNCTION("""COMPUTED_VALUE"""),"BILLORDO ROMERO NAHILA DEL ROSARIO")</f>
        <v>BILLORDO ROMERO NAHILA DEL ROSARIO</v>
      </c>
      <c r="G517" s="6" t="str">
        <f ca="1">IFERROR(__xludf.DUMMYFUNCTION("""COMPUTED_VALUE"""),"CANTERO ELIANA LUCILA ESTEFANIA")</f>
        <v>CANTERO ELIANA LUCILA ESTEFANIA</v>
      </c>
      <c r="H517" s="4" t="s">
        <v>7</v>
      </c>
    </row>
    <row r="518" spans="1:8">
      <c r="A518" s="1">
        <f ca="1">IFERROR(__xludf.DUMMYFUNCTION("""COMPUTED_VALUE"""),45303.7070033101)</f>
        <v>45303.707003310097</v>
      </c>
      <c r="B518" s="2">
        <v>1160626648</v>
      </c>
      <c r="C518" s="2" t="s">
        <v>756</v>
      </c>
      <c r="D518" s="2" t="s">
        <v>559</v>
      </c>
      <c r="E518" s="3" t="s">
        <v>6</v>
      </c>
      <c r="F518" s="2" t="str">
        <f ca="1">IFERROR(__xludf.DUMMYFUNCTION("""COMPUTED_VALUE"""),"AQUINO ROMINA BEATRIZ")</f>
        <v>AQUINO ROMINA BEATRIZ</v>
      </c>
      <c r="G518" s="2" t="str">
        <f ca="1">IFERROR(__xludf.DUMMYFUNCTION("""COMPUTED_VALUE"""),"AGUIRRE MAURO GABRIEL")</f>
        <v>AGUIRRE MAURO GABRIEL</v>
      </c>
      <c r="H518" s="4" t="s">
        <v>7</v>
      </c>
    </row>
    <row r="519" spans="1:8">
      <c r="A519" s="5">
        <f ca="1">IFERROR(__xludf.DUMMYFUNCTION("""COMPUTED_VALUE"""),45303.7089540393)</f>
        <v>45303.708954039299</v>
      </c>
      <c r="B519" s="6">
        <v>2214509928</v>
      </c>
      <c r="C519" s="6" t="s">
        <v>757</v>
      </c>
      <c r="D519" s="6" t="s">
        <v>465</v>
      </c>
      <c r="E519" s="3" t="s">
        <v>6</v>
      </c>
      <c r="F519" s="6" t="str">
        <f ca="1">IFERROR(__xludf.DUMMYFUNCTION("""COMPUTED_VALUE"""),"CARRIZO MARIANELA ANALIA")</f>
        <v>CARRIZO MARIANELA ANALIA</v>
      </c>
      <c r="G519" s="6" t="str">
        <f ca="1">IFERROR(__xludf.DUMMYFUNCTION("""COMPUTED_VALUE"""),"MOREYRA LABORIE RODRIGO AGUSTIN")</f>
        <v>MOREYRA LABORIE RODRIGO AGUSTIN</v>
      </c>
      <c r="H519" s="4" t="s">
        <v>7</v>
      </c>
    </row>
    <row r="520" spans="1:8">
      <c r="A520" s="1">
        <f ca="1">IFERROR(__xludf.DUMMYFUNCTION("""COMPUTED_VALUE"""),45303.7221612847)</f>
        <v>45303.722161284699</v>
      </c>
      <c r="B520" s="2">
        <v>1160628047</v>
      </c>
      <c r="C520" s="2" t="s">
        <v>758</v>
      </c>
      <c r="D520" s="2" t="s">
        <v>44</v>
      </c>
      <c r="E520" s="7" t="s">
        <v>91</v>
      </c>
      <c r="F520" s="2" t="str">
        <f ca="1">IFERROR(__xludf.DUMMYFUNCTION("""COMPUTED_VALUE"""),"FERNANDEZ WALTER DANIEL")</f>
        <v>FERNANDEZ WALTER DANIEL</v>
      </c>
      <c r="G520" s="2" t="str">
        <f ca="1">IFERROR(__xludf.DUMMYFUNCTION("""COMPUTED_VALUE"""),"CANTERO ELIANA LUCILA ESTEFANIA")</f>
        <v>CANTERO ELIANA LUCILA ESTEFANIA</v>
      </c>
      <c r="H520" s="2" t="s">
        <v>759</v>
      </c>
    </row>
    <row r="521" spans="1:8">
      <c r="A521" s="5">
        <f ca="1">IFERROR(__xludf.DUMMYFUNCTION("""COMPUTED_VALUE"""),45303.7230938194)</f>
        <v>45303.723093819397</v>
      </c>
      <c r="B521" s="6">
        <v>1160880598</v>
      </c>
      <c r="C521" s="6" t="s">
        <v>760</v>
      </c>
      <c r="D521" s="6" t="s">
        <v>559</v>
      </c>
      <c r="E521" s="3" t="s">
        <v>6</v>
      </c>
      <c r="F521" s="6" t="str">
        <f ca="1">IFERROR(__xludf.DUMMYFUNCTION("""COMPUTED_VALUE"""),"LOPEZ EMANUEL MAURICIO SEBASTIAN")</f>
        <v>LOPEZ EMANUEL MAURICIO SEBASTIAN</v>
      </c>
      <c r="G521" s="6" t="str">
        <f ca="1">IFERROR(__xludf.DUMMYFUNCTION("""COMPUTED_VALUE"""),"MOREYRA LABORIE RODRIGO AGUSTIN")</f>
        <v>MOREYRA LABORIE RODRIGO AGUSTIN</v>
      </c>
      <c r="H521" s="4" t="s">
        <v>7</v>
      </c>
    </row>
    <row r="522" spans="1:8">
      <c r="A522" s="1">
        <f ca="1">IFERROR(__xludf.DUMMYFUNCTION("""COMPUTED_VALUE"""),45303.7372651041)</f>
        <v>45303.737265104101</v>
      </c>
      <c r="B522" s="2">
        <v>1160629273</v>
      </c>
      <c r="C522" s="2" t="s">
        <v>761</v>
      </c>
      <c r="D522" s="2" t="s">
        <v>747</v>
      </c>
      <c r="E522" s="7" t="s">
        <v>12</v>
      </c>
      <c r="F522" s="2" t="str">
        <f ca="1">IFERROR(__xludf.DUMMYFUNCTION("""COMPUTED_VALUE"""),"GUILLEN ANA BARBARA")</f>
        <v>GUILLEN ANA BARBARA</v>
      </c>
      <c r="G522" s="2" t="str">
        <f ca="1">IFERROR(__xludf.DUMMYFUNCTION("""COMPUTED_VALUE"""),"JANIEWICZ CINTHIA VIVIANA")</f>
        <v>JANIEWICZ CINTHIA VIVIANA</v>
      </c>
      <c r="H522" s="2" t="s">
        <v>762</v>
      </c>
    </row>
    <row r="523" spans="1:8">
      <c r="A523" s="9" t="str">
        <f ca="1">IFERROR(__xludf.DUMMYFUNCTION("""COMPUTED_VALUE"""),"")</f>
        <v/>
      </c>
      <c r="B523" s="6">
        <v>1160860173</v>
      </c>
      <c r="C523" s="6" t="s">
        <v>763</v>
      </c>
      <c r="D523" s="6" t="s">
        <v>15</v>
      </c>
      <c r="E523" s="7" t="s">
        <v>60</v>
      </c>
      <c r="F523" s="10" t="str">
        <f ca="1">IFERROR(__xludf.DUMMYFUNCTION("""COMPUTED_VALUE"""),"")</f>
        <v/>
      </c>
      <c r="G523" s="10" t="str">
        <f ca="1">IFERROR(__xludf.DUMMYFUNCTION("""COMPUTED_VALUE"""),"")</f>
        <v/>
      </c>
      <c r="H523" s="6" t="s">
        <v>764</v>
      </c>
    </row>
    <row r="524" spans="1:8">
      <c r="A524" s="1">
        <f ca="1">IFERROR(__xludf.DUMMYFUNCTION("""COMPUTED_VALUE"""),45303.7508352893)</f>
        <v>45303.750835289298</v>
      </c>
      <c r="B524" s="4"/>
      <c r="C524" s="2" t="s">
        <v>765</v>
      </c>
      <c r="D524" s="2" t="s">
        <v>93</v>
      </c>
      <c r="E524" s="3"/>
      <c r="F524" s="2" t="str">
        <f ca="1">IFERROR(__xludf.DUMMYFUNCTION("""COMPUTED_VALUE"""),"MAC LEAN ANTONELLA")</f>
        <v>MAC LEAN ANTONELLA</v>
      </c>
      <c r="G524" s="2" t="str">
        <f ca="1">IFERROR(__xludf.DUMMYFUNCTION("""COMPUTED_VALUE"""),"SANTANDER MATIAS NAHUEL")</f>
        <v>SANTANDER MATIAS NAHUEL</v>
      </c>
      <c r="H524" s="4"/>
    </row>
    <row r="525" spans="1:8">
      <c r="A525" s="5">
        <f ca="1">IFERROR(__xludf.DUMMYFUNCTION("""COMPUTED_VALUE"""),45303.753855243)</f>
        <v>45303.753855242998</v>
      </c>
      <c r="B525" s="6">
        <v>1160808754</v>
      </c>
      <c r="C525" s="6" t="s">
        <v>766</v>
      </c>
      <c r="D525" s="6" t="s">
        <v>767</v>
      </c>
      <c r="E525" s="3" t="s">
        <v>6</v>
      </c>
      <c r="F525" s="6" t="str">
        <f ca="1">IFERROR(__xludf.DUMMYFUNCTION("""COMPUTED_VALUE"""),"MARTINEZ RICARDO NICOLAS")</f>
        <v>MARTINEZ RICARDO NICOLAS</v>
      </c>
      <c r="G525" s="6" t="str">
        <f ca="1">IFERROR(__xludf.DUMMYFUNCTION("""COMPUTED_VALUE"""),"JANIEWICZ CINTHIA VIVIANA")</f>
        <v>JANIEWICZ CINTHIA VIVIANA</v>
      </c>
      <c r="H525" s="4" t="s">
        <v>7</v>
      </c>
    </row>
    <row r="526" spans="1:8">
      <c r="A526" s="1">
        <f ca="1">IFERROR(__xludf.DUMMYFUNCTION("""COMPUTED_VALUE"""),45303.75452353)</f>
        <v>45303.754523529999</v>
      </c>
      <c r="B526" s="2">
        <v>2374623230</v>
      </c>
      <c r="C526" s="2" t="s">
        <v>768</v>
      </c>
      <c r="D526" s="2" t="s">
        <v>409</v>
      </c>
      <c r="E526" s="7" t="s">
        <v>12</v>
      </c>
      <c r="F526" s="2" t="str">
        <f ca="1">IFERROR(__xludf.DUMMYFUNCTION("""COMPUTED_VALUE"""),"AQUINO VANINA SELENE")</f>
        <v>AQUINO VANINA SELENE</v>
      </c>
      <c r="G526" s="2" t="str">
        <f ca="1">IFERROR(__xludf.DUMMYFUNCTION("""COMPUTED_VALUE"""),"PYZIOL RYSZARD GERARDO")</f>
        <v>PYZIOL RYSZARD GERARDO</v>
      </c>
      <c r="H526" s="2" t="s">
        <v>769</v>
      </c>
    </row>
    <row r="527" spans="1:8">
      <c r="A527" s="5">
        <f ca="1">IFERROR(__xludf.DUMMYFUNCTION("""COMPUTED_VALUE"""),45303.777655162)</f>
        <v>45303.777655161997</v>
      </c>
      <c r="B527" s="6">
        <v>2202433326</v>
      </c>
      <c r="C527" s="6" t="s">
        <v>770</v>
      </c>
      <c r="D527" s="6" t="s">
        <v>771</v>
      </c>
      <c r="E527" s="7" t="s">
        <v>12</v>
      </c>
      <c r="F527" s="6" t="str">
        <f ca="1">IFERROR(__xludf.DUMMYFUNCTION("""COMPUTED_VALUE"""),"CANO JORGELINA NELIDA RAMONA")</f>
        <v>CANO JORGELINA NELIDA RAMONA</v>
      </c>
      <c r="G527" s="6" t="str">
        <f ca="1">IFERROR(__xludf.DUMMYFUNCTION("""COMPUTED_VALUE"""),"SANTANDER MATIAS NAHUEL")</f>
        <v>SANTANDER MATIAS NAHUEL</v>
      </c>
      <c r="H527" s="6" t="s">
        <v>693</v>
      </c>
    </row>
    <row r="528" spans="1:8">
      <c r="A528" s="1">
        <f ca="1">IFERROR(__xludf.DUMMYFUNCTION("""COMPUTED_VALUE"""),45303.8099477083)</f>
        <v>45303.809947708301</v>
      </c>
      <c r="B528" s="2">
        <v>1122051260</v>
      </c>
      <c r="C528" s="2" t="s">
        <v>772</v>
      </c>
      <c r="D528" s="2" t="s">
        <v>93</v>
      </c>
      <c r="E528" s="3"/>
      <c r="F528" s="2" t="str">
        <f ca="1">IFERROR(__xludf.DUMMYFUNCTION("""COMPUTED_VALUE"""),"PALACIOS MARIELA DEL CARMEN")</f>
        <v>PALACIOS MARIELA DEL CARMEN</v>
      </c>
      <c r="G528" s="2" t="str">
        <f ca="1">IFERROR(__xludf.DUMMYFUNCTION("""COMPUTED_VALUE"""),"SANTANDER MATIAS NAHUEL")</f>
        <v>SANTANDER MATIAS NAHUEL</v>
      </c>
      <c r="H528" s="4"/>
    </row>
    <row r="529" spans="1:8">
      <c r="A529" s="5">
        <f ca="1">IFERROR(__xludf.DUMMYFUNCTION("""COMPUTED_VALUE"""),45303.8111076388)</f>
        <v>45303.811107638801</v>
      </c>
      <c r="B529" s="10"/>
      <c r="C529" s="6" t="s">
        <v>773</v>
      </c>
      <c r="D529" s="6" t="s">
        <v>93</v>
      </c>
      <c r="E529" s="3"/>
      <c r="F529" s="6" t="str">
        <f ca="1">IFERROR(__xludf.DUMMYFUNCTION("""COMPUTED_VALUE"""),"PALACIOS MARIELA DEL CARMEN")</f>
        <v>PALACIOS MARIELA DEL CARMEN</v>
      </c>
      <c r="G529" s="6" t="str">
        <f ca="1">IFERROR(__xludf.DUMMYFUNCTION("""COMPUTED_VALUE"""),"SANTANDER MATIAS NAHUEL")</f>
        <v>SANTANDER MATIAS NAHUEL</v>
      </c>
      <c r="H529" s="10"/>
    </row>
    <row r="530" spans="1:8">
      <c r="A530" s="1">
        <f ca="1">IFERROR(__xludf.DUMMYFUNCTION("""COMPUTED_VALUE"""),45303.8219316898)</f>
        <v>45303.821931689803</v>
      </c>
      <c r="B530" s="2">
        <v>1160864210</v>
      </c>
      <c r="C530" s="2" t="s">
        <v>774</v>
      </c>
      <c r="D530" s="4"/>
      <c r="E530" s="7" t="s">
        <v>12</v>
      </c>
      <c r="F530" s="2" t="str">
        <f ca="1">IFERROR(__xludf.DUMMYFUNCTION("""COMPUTED_VALUE"""),"ZARATE KARINA ROSANA CELESTINA")</f>
        <v>ZARATE KARINA ROSANA CELESTINA</v>
      </c>
      <c r="G530" s="2" t="str">
        <f ca="1">IFERROR(__xludf.DUMMYFUNCTION("""COMPUTED_VALUE"""),"JANIEWICZ CINTHIA VIVIANA")</f>
        <v>JANIEWICZ CINTHIA VIVIANA</v>
      </c>
      <c r="H530" s="2" t="s">
        <v>775</v>
      </c>
    </row>
    <row r="531" spans="1:8">
      <c r="A531" s="5">
        <f ca="1">IFERROR(__xludf.DUMMYFUNCTION("""COMPUTED_VALUE"""),45303.8564381712)</f>
        <v>45303.856438171199</v>
      </c>
      <c r="B531" s="6">
        <v>2234742240</v>
      </c>
      <c r="C531" s="6" t="s">
        <v>776</v>
      </c>
      <c r="D531" s="6" t="s">
        <v>226</v>
      </c>
      <c r="E531" s="3" t="s">
        <v>6</v>
      </c>
      <c r="F531" s="6" t="str">
        <f ca="1">IFERROR(__xludf.DUMMYFUNCTION("""COMPUTED_VALUE"""),"ZARATE LEANDRO NICOLAS")</f>
        <v>ZARATE LEANDRO NICOLAS</v>
      </c>
      <c r="G531" s="6" t="str">
        <f ca="1">IFERROR(__xludf.DUMMYFUNCTION("""COMPUTED_VALUE"""),"JANIEWICZ CINTHIA VIVIANA")</f>
        <v>JANIEWICZ CINTHIA VIVIANA</v>
      </c>
      <c r="H531" s="4" t="s">
        <v>7</v>
      </c>
    </row>
    <row r="532" spans="1:8">
      <c r="A532" s="1">
        <f ca="1">IFERROR(__xludf.DUMMYFUNCTION("""COMPUTED_VALUE"""),45303.8753690856)</f>
        <v>45303.875369085603</v>
      </c>
      <c r="B532" s="2">
        <v>1160808191</v>
      </c>
      <c r="C532" s="2" t="s">
        <v>777</v>
      </c>
      <c r="D532" s="2" t="s">
        <v>778</v>
      </c>
      <c r="E532" s="3" t="s">
        <v>6</v>
      </c>
      <c r="F532" s="2" t="str">
        <f ca="1">IFERROR(__xludf.DUMMYFUNCTION("""COMPUTED_VALUE"""),"VALLEJOS SOFIA MARIA ITATI")</f>
        <v>VALLEJOS SOFIA MARIA ITATI</v>
      </c>
      <c r="G532" s="2" t="str">
        <f ca="1">IFERROR(__xludf.DUMMYFUNCTION("""COMPUTED_VALUE"""),"SAAVEDRA ROBERTO LEANDRO")</f>
        <v>SAAVEDRA ROBERTO LEANDRO</v>
      </c>
      <c r="H532" s="4" t="s">
        <v>7</v>
      </c>
    </row>
    <row r="533" spans="1:8">
      <c r="A533" s="5">
        <f ca="1">IFERROR(__xludf.DUMMYFUNCTION("""COMPUTED_VALUE"""),45303.8787840509)</f>
        <v>45303.878784050903</v>
      </c>
      <c r="B533" s="10"/>
      <c r="C533" s="6" t="s">
        <v>779</v>
      </c>
      <c r="D533" s="10"/>
      <c r="E533" s="3" t="s">
        <v>6</v>
      </c>
      <c r="F533" s="6" t="str">
        <f ca="1">IFERROR(__xludf.DUMMYFUNCTION("""COMPUTED_VALUE"""),"PALACIOS MARIELA DEL CARMEN")</f>
        <v>PALACIOS MARIELA DEL CARMEN</v>
      </c>
      <c r="G533" s="6" t="str">
        <f ca="1">IFERROR(__xludf.DUMMYFUNCTION("""COMPUTED_VALUE"""),"SANTANDER MATIAS NAHUEL")</f>
        <v>SANTANDER MATIAS NAHUEL</v>
      </c>
      <c r="H533" s="4" t="s">
        <v>7</v>
      </c>
    </row>
    <row r="534" spans="1:8">
      <c r="A534" s="1">
        <f ca="1">IFERROR(__xludf.DUMMYFUNCTION("""COMPUTED_VALUE"""),45303.9102607291)</f>
        <v>45303.910260729099</v>
      </c>
      <c r="B534" s="2">
        <v>1160866818</v>
      </c>
      <c r="C534" s="2" t="s">
        <v>780</v>
      </c>
      <c r="D534" s="2" t="s">
        <v>781</v>
      </c>
      <c r="E534" s="3" t="s">
        <v>6</v>
      </c>
      <c r="F534" s="2" t="str">
        <f ca="1">IFERROR(__xludf.DUMMYFUNCTION("""COMPUTED_VALUE"""),"DELTIN CARLA GABRIELA")</f>
        <v>DELTIN CARLA GABRIELA</v>
      </c>
      <c r="G534" s="2" t="str">
        <f ca="1">IFERROR(__xludf.DUMMYFUNCTION("""COMPUTED_VALUE"""),"ROJAS LUIS MARTIN")</f>
        <v>ROJAS LUIS MARTIN</v>
      </c>
      <c r="H534" s="4" t="s">
        <v>7</v>
      </c>
    </row>
    <row r="535" spans="1:8">
      <c r="A535" s="5">
        <f ca="1">IFERROR(__xludf.DUMMYFUNCTION("""COMPUTED_VALUE"""),45303.9248271643)</f>
        <v>45303.924827164301</v>
      </c>
      <c r="B535" s="6">
        <v>1160865761</v>
      </c>
      <c r="C535" s="6" t="s">
        <v>782</v>
      </c>
      <c r="D535" s="6" t="s">
        <v>781</v>
      </c>
      <c r="E535" s="3" t="s">
        <v>6</v>
      </c>
      <c r="F535" s="6" t="str">
        <f ca="1">IFERROR(__xludf.DUMMYFUNCTION("""COMPUTED_VALUE"""),"GONZALEZ LILIANA ELIZABETH")</f>
        <v>GONZALEZ LILIANA ELIZABETH</v>
      </c>
      <c r="G535" s="6" t="str">
        <f ca="1">IFERROR(__xludf.DUMMYFUNCTION("""COMPUTED_VALUE"""),"PYZIOL RYSZARD GERARDO")</f>
        <v>PYZIOL RYSZARD GERARDO</v>
      </c>
      <c r="H535" s="4" t="s">
        <v>7</v>
      </c>
    </row>
    <row r="536" spans="1:8">
      <c r="A536" s="1">
        <f ca="1">IFERROR(__xludf.DUMMYFUNCTION("""COMPUTED_VALUE"""),45303.936309074)</f>
        <v>45303.936309074001</v>
      </c>
      <c r="B536" s="4"/>
      <c r="C536" s="2" t="s">
        <v>783</v>
      </c>
      <c r="D536" s="2" t="s">
        <v>93</v>
      </c>
      <c r="E536" s="3" t="s">
        <v>6</v>
      </c>
      <c r="F536" s="2" t="str">
        <f ca="1">IFERROR(__xludf.DUMMYFUNCTION("""COMPUTED_VALUE"""),"MAC LEAN ANTONELLA")</f>
        <v>MAC LEAN ANTONELLA</v>
      </c>
      <c r="G536" s="2" t="str">
        <f ca="1">IFERROR(__xludf.DUMMYFUNCTION("""COMPUTED_VALUE"""),"SANTANDER MATIAS NAHUEL")</f>
        <v>SANTANDER MATIAS NAHUEL</v>
      </c>
      <c r="H536" s="4" t="s">
        <v>7</v>
      </c>
    </row>
    <row r="537" spans="1:8">
      <c r="A537" s="5">
        <f ca="1">IFERROR(__xludf.DUMMYFUNCTION("""COMPUTED_VALUE"""),45303.9384981134)</f>
        <v>45303.938498113399</v>
      </c>
      <c r="B537" s="6">
        <v>2604424725</v>
      </c>
      <c r="C537" s="6" t="s">
        <v>784</v>
      </c>
      <c r="D537" s="6" t="s">
        <v>117</v>
      </c>
      <c r="E537" s="7" t="s">
        <v>128</v>
      </c>
      <c r="F537" s="6" t="str">
        <f ca="1">IFERROR(__xludf.DUMMYFUNCTION("""COMPUTED_VALUE"""),"VILLARREAL LORENZO EZEQUIEL")</f>
        <v>VILLARREAL LORENZO EZEQUIEL</v>
      </c>
      <c r="G537" s="6" t="str">
        <f ca="1">IFERROR(__xludf.DUMMYFUNCTION("""COMPUTED_VALUE"""),"SAAVEDRA ROBERTO LEANDRO")</f>
        <v>SAAVEDRA ROBERTO LEANDRO</v>
      </c>
      <c r="H537" s="6" t="s">
        <v>785</v>
      </c>
    </row>
    <row r="538" spans="1:8">
      <c r="A538" s="1">
        <f ca="1">IFERROR(__xludf.DUMMYFUNCTION("""COMPUTED_VALUE"""),45303.9494572222)</f>
        <v>45303.949457222203</v>
      </c>
      <c r="B538" s="2">
        <v>1160867993</v>
      </c>
      <c r="C538" s="2" t="s">
        <v>786</v>
      </c>
      <c r="D538" s="2" t="s">
        <v>781</v>
      </c>
      <c r="E538" s="7" t="s">
        <v>12</v>
      </c>
      <c r="F538" s="2" t="str">
        <f ca="1">IFERROR(__xludf.DUMMYFUNCTION("""COMPUTED_VALUE"""),"MORINIGO MARINA RAQUEL")</f>
        <v>MORINIGO MARINA RAQUEL</v>
      </c>
      <c r="G538" s="2" t="str">
        <f ca="1">IFERROR(__xludf.DUMMYFUNCTION("""COMPUTED_VALUE"""),"BAEZ GUILLERMO")</f>
        <v>BAEZ GUILLERMO</v>
      </c>
      <c r="H538" s="2" t="s">
        <v>787</v>
      </c>
    </row>
    <row r="539" spans="1:8">
      <c r="A539" s="5">
        <f ca="1">IFERROR(__xludf.DUMMYFUNCTION("""COMPUTED_VALUE"""),45303.9543003703)</f>
        <v>45303.9543003703</v>
      </c>
      <c r="B539" s="6">
        <v>2644260835</v>
      </c>
      <c r="C539" s="6" t="s">
        <v>788</v>
      </c>
      <c r="D539" s="6" t="s">
        <v>15</v>
      </c>
      <c r="E539" s="3" t="s">
        <v>6</v>
      </c>
      <c r="F539" s="6" t="str">
        <f ca="1">IFERROR(__xludf.DUMMYFUNCTION("""COMPUTED_VALUE"""),"FALCON BROCAL RODRIGO MARTIN")</f>
        <v>FALCON BROCAL RODRIGO MARTIN</v>
      </c>
      <c r="G539" s="6" t="str">
        <f ca="1">IFERROR(__xludf.DUMMYFUNCTION("""COMPUTED_VALUE"""),"ROJAS LUIS MARTIN")</f>
        <v>ROJAS LUIS MARTIN</v>
      </c>
      <c r="H539" s="4" t="s">
        <v>7</v>
      </c>
    </row>
    <row r="540" spans="1:8">
      <c r="A540" s="1">
        <f ca="1">IFERROR(__xludf.DUMMYFUNCTION("""COMPUTED_VALUE"""),45303.9559333912)</f>
        <v>45303.955933391197</v>
      </c>
      <c r="B540" s="2">
        <v>2644286110</v>
      </c>
      <c r="C540" s="2" t="s">
        <v>789</v>
      </c>
      <c r="D540" s="2" t="s">
        <v>117</v>
      </c>
      <c r="E540" s="3" t="s">
        <v>6</v>
      </c>
      <c r="F540" s="2" t="str">
        <f ca="1">IFERROR(__xludf.DUMMYFUNCTION("""COMPUTED_VALUE"""),"FALCON BROCAL RODRIGO MARTIN")</f>
        <v>FALCON BROCAL RODRIGO MARTIN</v>
      </c>
      <c r="G540" s="2" t="str">
        <f ca="1">IFERROR(__xludf.DUMMYFUNCTION("""COMPUTED_VALUE"""),"ROJAS LUIS MARTIN")</f>
        <v>ROJAS LUIS MARTIN</v>
      </c>
      <c r="H540" s="4" t="s">
        <v>7</v>
      </c>
    </row>
    <row r="541" spans="1:8">
      <c r="A541" s="5">
        <f ca="1">IFERROR(__xludf.DUMMYFUNCTION("""COMPUTED_VALUE"""),45303.9587923611)</f>
        <v>45303.958792361103</v>
      </c>
      <c r="B541" s="6">
        <v>3327470710</v>
      </c>
      <c r="C541" s="6" t="s">
        <v>790</v>
      </c>
      <c r="D541" s="6" t="s">
        <v>93</v>
      </c>
      <c r="E541" s="3" t="s">
        <v>6</v>
      </c>
      <c r="F541" s="6" t="str">
        <f ca="1">IFERROR(__xludf.DUMMYFUNCTION("""COMPUTED_VALUE"""),"FERNANDEZ ALDANA MAGALI")</f>
        <v>FERNANDEZ ALDANA MAGALI</v>
      </c>
      <c r="G541" s="6" t="str">
        <f ca="1">IFERROR(__xludf.DUMMYFUNCTION("""COMPUTED_VALUE"""),"SAAVEDRA ROBERTO LEANDRO")</f>
        <v>SAAVEDRA ROBERTO LEANDRO</v>
      </c>
      <c r="H541" s="4" t="s">
        <v>7</v>
      </c>
    </row>
    <row r="542" spans="1:8">
      <c r="A542" s="1">
        <f ca="1">IFERROR(__xludf.DUMMYFUNCTION("""COMPUTED_VALUE"""),45303.9634325115)</f>
        <v>45303.963432511497</v>
      </c>
      <c r="B542" s="4"/>
      <c r="C542" s="2" t="s">
        <v>791</v>
      </c>
      <c r="D542" s="4"/>
      <c r="E542" s="3"/>
      <c r="F542" s="2" t="str">
        <f ca="1">IFERROR(__xludf.DUMMYFUNCTION("""COMPUTED_VALUE"""),"MAC LEAN ANTONELLA")</f>
        <v>MAC LEAN ANTONELLA</v>
      </c>
      <c r="G542" s="2" t="str">
        <f ca="1">IFERROR(__xludf.DUMMYFUNCTION("""COMPUTED_VALUE"""),"SANTANDER MATIAS NAHUEL")</f>
        <v>SANTANDER MATIAS NAHUEL</v>
      </c>
      <c r="H542" s="4"/>
    </row>
    <row r="543" spans="1:8">
      <c r="A543" s="5">
        <f ca="1">IFERROR(__xludf.DUMMYFUNCTION("""COMPUTED_VALUE"""),45304.5718273726)</f>
        <v>45304.571827372602</v>
      </c>
      <c r="B543" s="10"/>
      <c r="C543" s="6" t="s">
        <v>792</v>
      </c>
      <c r="D543" s="6" t="s">
        <v>409</v>
      </c>
      <c r="E543" s="7" t="s">
        <v>12</v>
      </c>
      <c r="F543" s="6" t="str">
        <f ca="1">IFERROR(__xludf.DUMMYFUNCTION("""COMPUTED_VALUE"""),"SALAMON ANDRES ALBERTO")</f>
        <v>SALAMON ANDRES ALBERTO</v>
      </c>
      <c r="G543" s="6" t="str">
        <f ca="1">IFERROR(__xludf.DUMMYFUNCTION("""COMPUTED_VALUE"""),"GOMEZ MARIANA LUCIA")</f>
        <v>GOMEZ MARIANA LUCIA</v>
      </c>
      <c r="H543" s="6" t="s">
        <v>793</v>
      </c>
    </row>
    <row r="544" spans="1:8">
      <c r="A544" s="1">
        <f ca="1">IFERROR(__xludf.DUMMYFUNCTION("""COMPUTED_VALUE"""),45305.7466881134)</f>
        <v>45305.746688113402</v>
      </c>
      <c r="B544" s="2">
        <v>1160864314</v>
      </c>
      <c r="C544" s="2" t="s">
        <v>794</v>
      </c>
      <c r="D544" s="2" t="s">
        <v>781</v>
      </c>
      <c r="E544" s="3" t="s">
        <v>6</v>
      </c>
      <c r="F544" s="2" t="str">
        <f ca="1">IFERROR(__xludf.DUMMYFUNCTION("""COMPUTED_VALUE"""),"GONZALEZ ISMAEL HORACIO")</f>
        <v>GONZALEZ ISMAEL HORACIO</v>
      </c>
      <c r="G544" s="2" t="str">
        <f ca="1">IFERROR(__xludf.DUMMYFUNCTION("""COMPUTED_VALUE"""),"SANTANDER MATIAS NAHUEL")</f>
        <v>SANTANDER MATIAS NAHUEL</v>
      </c>
      <c r="H544" s="4" t="s">
        <v>7</v>
      </c>
    </row>
    <row r="545" spans="1:8">
      <c r="A545" s="5">
        <f ca="1">IFERROR(__xludf.DUMMYFUNCTION("""COMPUTED_VALUE"""),45305.7946595949)</f>
        <v>45305.794659594903</v>
      </c>
      <c r="B545" s="6">
        <v>2204955657</v>
      </c>
      <c r="C545" s="6" t="s">
        <v>795</v>
      </c>
      <c r="D545" s="6" t="s">
        <v>771</v>
      </c>
      <c r="E545" s="3" t="s">
        <v>6</v>
      </c>
      <c r="F545" s="6" t="str">
        <f ca="1">IFERROR(__xludf.DUMMYFUNCTION("""COMPUTED_VALUE"""),"AGUILAR MARIANGELES ANTONELLA")</f>
        <v>AGUILAR MARIANGELES ANTONELLA</v>
      </c>
      <c r="G545" s="6" t="str">
        <f ca="1">IFERROR(__xludf.DUMMYFUNCTION("""COMPUTED_VALUE"""),"PYZIOL RYSZARD GERARDO")</f>
        <v>PYZIOL RYSZARD GERARDO</v>
      </c>
      <c r="H545" s="4" t="s">
        <v>7</v>
      </c>
    </row>
    <row r="546" spans="1:8">
      <c r="A546" s="1">
        <f ca="1">IFERROR(__xludf.DUMMYFUNCTION("""COMPUTED_VALUE"""),45305.8756005439)</f>
        <v>45305.875600543899</v>
      </c>
      <c r="B546" s="2">
        <v>1160608300</v>
      </c>
      <c r="C546" s="2" t="s">
        <v>796</v>
      </c>
      <c r="D546" s="2" t="s">
        <v>733</v>
      </c>
      <c r="E546" s="3" t="s">
        <v>6</v>
      </c>
      <c r="F546" s="4" t="str">
        <f ca="1">IFERROR(__xludf.DUMMYFUNCTION("""COMPUTED_VALUE"""),"")</f>
        <v/>
      </c>
      <c r="G546" s="4" t="str">
        <f ca="1">IFERROR(__xludf.DUMMYFUNCTION("""COMPUTED_VALUE"""),"")</f>
        <v/>
      </c>
      <c r="H546" s="4" t="s">
        <v>7</v>
      </c>
    </row>
    <row r="547" spans="1:8">
      <c r="A547" s="5">
        <f ca="1">IFERROR(__xludf.DUMMYFUNCTION("""COMPUTED_VALUE"""),45306.3452097106)</f>
        <v>45306.345209710598</v>
      </c>
      <c r="B547" s="6">
        <v>2204121739</v>
      </c>
      <c r="C547" s="6" t="s">
        <v>797</v>
      </c>
      <c r="D547" s="6" t="s">
        <v>709</v>
      </c>
      <c r="E547" s="7" t="s">
        <v>12</v>
      </c>
      <c r="F547" s="6" t="str">
        <f ca="1">IFERROR(__xludf.DUMMYFUNCTION("""COMPUTED_VALUE"""),"ROCIO TAMARA BLANC")</f>
        <v>ROCIO TAMARA BLANC</v>
      </c>
      <c r="G547" s="6" t="str">
        <f ca="1">IFERROR(__xludf.DUMMYFUNCTION("""COMPUTED_VALUE"""),"BLANCO GABRIELA BELEN")</f>
        <v>BLANCO GABRIELA BELEN</v>
      </c>
      <c r="H547" s="6" t="s">
        <v>798</v>
      </c>
    </row>
    <row r="548" spans="1:8">
      <c r="A548" s="1">
        <f ca="1">IFERROR(__xludf.DUMMYFUNCTION("""COMPUTED_VALUE"""),45306.3458892592)</f>
        <v>45306.345889259203</v>
      </c>
      <c r="B548" s="2">
        <v>1146617968</v>
      </c>
      <c r="C548" s="2" t="s">
        <v>799</v>
      </c>
      <c r="D548" s="2" t="s">
        <v>93</v>
      </c>
      <c r="E548" s="3" t="s">
        <v>6</v>
      </c>
      <c r="F548" s="2" t="str">
        <f ca="1">IFERROR(__xludf.DUMMYFUNCTION("""COMPUTED_VALUE"""),"MANSO FLORENCIA MAGALI")</f>
        <v>MANSO FLORENCIA MAGALI</v>
      </c>
      <c r="G548" s="2" t="str">
        <f ca="1">IFERROR(__xludf.DUMMYFUNCTION("""COMPUTED_VALUE"""),"BLANCO GABRIELA BELEN")</f>
        <v>BLANCO GABRIELA BELEN</v>
      </c>
      <c r="H548" s="4" t="s">
        <v>7</v>
      </c>
    </row>
    <row r="549" spans="1:8">
      <c r="A549" s="5">
        <f ca="1">IFERROR(__xludf.DUMMYFUNCTION("""COMPUTED_VALUE"""),45306.3771999305)</f>
        <v>45306.377199930503</v>
      </c>
      <c r="B549" s="6">
        <v>2204818677</v>
      </c>
      <c r="C549" s="6" t="s">
        <v>800</v>
      </c>
      <c r="D549" s="6" t="s">
        <v>733</v>
      </c>
      <c r="E549" s="7" t="s">
        <v>12</v>
      </c>
      <c r="F549" s="6" t="str">
        <f ca="1">IFERROR(__xludf.DUMMYFUNCTION("""COMPUTED_VALUE"""),"ESQUIVEL MARIA BELEN")</f>
        <v>ESQUIVEL MARIA BELEN</v>
      </c>
      <c r="G549" s="6" t="str">
        <f ca="1">IFERROR(__xludf.DUMMYFUNCTION("""COMPUTED_VALUE"""),"ZAMPA JUAN SANTIAGO")</f>
        <v>ZAMPA JUAN SANTIAGO</v>
      </c>
      <c r="H549" s="6" t="s">
        <v>801</v>
      </c>
    </row>
    <row r="550" spans="1:8">
      <c r="A550" s="1">
        <f ca="1">IFERROR(__xludf.DUMMYFUNCTION("""COMPUTED_VALUE"""),45306.3779383333)</f>
        <v>45306.377938333302</v>
      </c>
      <c r="B550" s="2">
        <v>2234198996</v>
      </c>
      <c r="C550" s="2" t="s">
        <v>802</v>
      </c>
      <c r="D550" s="2" t="s">
        <v>315</v>
      </c>
      <c r="E550" s="3" t="s">
        <v>6</v>
      </c>
      <c r="F550" s="2" t="str">
        <f ca="1">IFERROR(__xludf.DUMMYFUNCTION("""COMPUTED_VALUE"""),"RODRIGUEZ YULIANA MARIA DE LOS ANGELES")</f>
        <v>RODRIGUEZ YULIANA MARIA DE LOS ANGELES</v>
      </c>
      <c r="G550" s="2" t="str">
        <f ca="1">IFERROR(__xludf.DUMMYFUNCTION("""COMPUTED_VALUE"""),"FOSCHIATTI MARIA DE LOS ANGELES")</f>
        <v>FOSCHIATTI MARIA DE LOS ANGELES</v>
      </c>
      <c r="H550" s="4" t="s">
        <v>7</v>
      </c>
    </row>
    <row r="551" spans="1:8">
      <c r="A551" s="5">
        <f ca="1">IFERROR(__xludf.DUMMYFUNCTION("""COMPUTED_VALUE"""),45306.3845286921)</f>
        <v>45306.384528692099</v>
      </c>
      <c r="B551" s="6">
        <v>2614122392</v>
      </c>
      <c r="C551" s="6" t="s">
        <v>803</v>
      </c>
      <c r="D551" s="6" t="s">
        <v>301</v>
      </c>
      <c r="E551" s="3" t="s">
        <v>6</v>
      </c>
      <c r="F551" s="6" t="str">
        <f ca="1">IFERROR(__xludf.DUMMYFUNCTION("""COMPUTED_VALUE"""),"SABAO GONZALO JOAQUIN")</f>
        <v>SABAO GONZALO JOAQUIN</v>
      </c>
      <c r="G551" s="6" t="str">
        <f ca="1">IFERROR(__xludf.DUMMYFUNCTION("""COMPUTED_VALUE"""),"FERNANDEZ ROCIO ELIZABETH")</f>
        <v>FERNANDEZ ROCIO ELIZABETH</v>
      </c>
      <c r="H551" s="4" t="s">
        <v>7</v>
      </c>
    </row>
    <row r="552" spans="1:8">
      <c r="A552" s="1">
        <f ca="1">IFERROR(__xludf.DUMMYFUNCTION("""COMPUTED_VALUE"""),45306.3928292939)</f>
        <v>45306.392829293902</v>
      </c>
      <c r="B552" s="2">
        <v>2320429347</v>
      </c>
      <c r="C552" s="2" t="s">
        <v>804</v>
      </c>
      <c r="D552" s="2" t="s">
        <v>747</v>
      </c>
      <c r="E552" s="3" t="s">
        <v>6</v>
      </c>
      <c r="F552" s="2" t="str">
        <f ca="1">IFERROR(__xludf.DUMMYFUNCTION("""COMPUTED_VALUE"""),"INSAURRALDE GERMAN")</f>
        <v>INSAURRALDE GERMAN</v>
      </c>
      <c r="G552" s="2" t="str">
        <f ca="1">IFERROR(__xludf.DUMMYFUNCTION("""COMPUTED_VALUE"""),"PIEDRABUENA LUCAS DAVID")</f>
        <v>PIEDRABUENA LUCAS DAVID</v>
      </c>
      <c r="H552" s="4" t="s">
        <v>7</v>
      </c>
    </row>
    <row r="553" spans="1:8">
      <c r="A553" s="5">
        <f ca="1">IFERROR(__xludf.DUMMYFUNCTION("""COMPUTED_VALUE"""),45306.4021629745)</f>
        <v>45306.402162974497</v>
      </c>
      <c r="B553" s="6">
        <v>2942422834</v>
      </c>
      <c r="C553" s="6" t="s">
        <v>805</v>
      </c>
      <c r="D553" s="6" t="s">
        <v>117</v>
      </c>
      <c r="E553" s="7" t="s">
        <v>60</v>
      </c>
      <c r="F553" s="6" t="str">
        <f ca="1">IFERROR(__xludf.DUMMYFUNCTION("""COMPUTED_VALUE"""),"PALACIOS LEONARDO SAMUEL")</f>
        <v>PALACIOS LEONARDO SAMUEL</v>
      </c>
      <c r="G553" s="6" t="str">
        <f ca="1">IFERROR(__xludf.DUMMYFUNCTION("""COMPUTED_VALUE"""),"FALCON ALEJANDRO JAVIER")</f>
        <v>FALCON ALEJANDRO JAVIER</v>
      </c>
      <c r="H553" s="6" t="s">
        <v>806</v>
      </c>
    </row>
    <row r="554" spans="1:8">
      <c r="A554" s="1">
        <f ca="1">IFERROR(__xludf.DUMMYFUNCTION("""COMPUTED_VALUE"""),45306.4036160069)</f>
        <v>45306.403616006901</v>
      </c>
      <c r="B554" s="2">
        <v>2234844067</v>
      </c>
      <c r="C554" s="2" t="s">
        <v>807</v>
      </c>
      <c r="D554" s="2" t="s">
        <v>465</v>
      </c>
      <c r="E554" s="7" t="s">
        <v>12</v>
      </c>
      <c r="F554" s="2" t="str">
        <f ca="1">IFERROR(__xludf.DUMMYFUNCTION("""COMPUTED_VALUE"""),"MEDINA LUZ ESTRELLA")</f>
        <v>MEDINA LUZ ESTRELLA</v>
      </c>
      <c r="G554" s="2" t="str">
        <f ca="1">IFERROR(__xludf.DUMMYFUNCTION("""COMPUTED_VALUE"""),"PIEDRABUENA LUCAS DAVID")</f>
        <v>PIEDRABUENA LUCAS DAVID</v>
      </c>
      <c r="H554" s="2" t="s">
        <v>808</v>
      </c>
    </row>
    <row r="555" spans="1:8">
      <c r="A555" s="5">
        <f ca="1">IFERROR(__xludf.DUMMYFUNCTION("""COMPUTED_VALUE"""),45306.4121487268)</f>
        <v>45306.412148726798</v>
      </c>
      <c r="B555" s="6">
        <v>2644332637</v>
      </c>
      <c r="C555" s="6" t="s">
        <v>809</v>
      </c>
      <c r="D555" s="6" t="s">
        <v>117</v>
      </c>
      <c r="E555" s="3" t="s">
        <v>6</v>
      </c>
      <c r="F555" s="6" t="str">
        <f ca="1">IFERROR(__xludf.DUMMYFUNCTION("""COMPUTED_VALUE"""),"PERALTA ELIANA SOLEDAD")</f>
        <v>PERALTA ELIANA SOLEDAD</v>
      </c>
      <c r="G555" s="6" t="str">
        <f ca="1">IFERROR(__xludf.DUMMYFUNCTION("""COMPUTED_VALUE"""),"FERNANDEZ ROCIO ELIZABETH")</f>
        <v>FERNANDEZ ROCIO ELIZABETH</v>
      </c>
      <c r="H555" s="4" t="s">
        <v>7</v>
      </c>
    </row>
    <row r="556" spans="1:8">
      <c r="A556" s="1">
        <f ca="1">IFERROR(__xludf.DUMMYFUNCTION("""COMPUTED_VALUE"""),45306.4186126041)</f>
        <v>45306.418612604102</v>
      </c>
      <c r="B556" s="2">
        <v>2494386889</v>
      </c>
      <c r="C556" s="2" t="s">
        <v>810</v>
      </c>
      <c r="D556" s="2" t="s">
        <v>117</v>
      </c>
      <c r="E556" s="3" t="s">
        <v>6</v>
      </c>
      <c r="F556" s="2" t="str">
        <f ca="1">IFERROR(__xludf.DUMMYFUNCTION("""COMPUTED_VALUE"""),"PALACIOS LEONARDO SAMUEL")</f>
        <v>PALACIOS LEONARDO SAMUEL</v>
      </c>
      <c r="G556" s="2" t="str">
        <f ca="1">IFERROR(__xludf.DUMMYFUNCTION("""COMPUTED_VALUE"""),"FALCON ALEJANDRO JAVIER")</f>
        <v>FALCON ALEJANDRO JAVIER</v>
      </c>
      <c r="H556" s="4" t="s">
        <v>7</v>
      </c>
    </row>
    <row r="557" spans="1:8">
      <c r="A557" s="9" t="str">
        <f ca="1">IFERROR(__xludf.DUMMYFUNCTION("""COMPUTED_VALUE"""),"")</f>
        <v/>
      </c>
      <c r="B557" s="6">
        <v>2204944975</v>
      </c>
      <c r="C557" s="6" t="s">
        <v>811</v>
      </c>
      <c r="D557" s="6" t="s">
        <v>15</v>
      </c>
      <c r="E557" s="7" t="s">
        <v>60</v>
      </c>
      <c r="F557" s="10" t="str">
        <f ca="1">IFERROR(__xludf.DUMMYFUNCTION("""COMPUTED_VALUE"""),"")</f>
        <v/>
      </c>
      <c r="G557" s="10" t="str">
        <f ca="1">IFERROR(__xludf.DUMMYFUNCTION("""COMPUTED_VALUE"""),"")</f>
        <v/>
      </c>
      <c r="H557" s="14" t="s">
        <v>812</v>
      </c>
    </row>
    <row r="558" spans="1:8">
      <c r="A558" s="1">
        <f ca="1">IFERROR(__xludf.DUMMYFUNCTION("""COMPUTED_VALUE"""),45306.4470969097)</f>
        <v>45306.447096909702</v>
      </c>
      <c r="B558" s="2">
        <v>1142366361</v>
      </c>
      <c r="C558" s="2" t="s">
        <v>813</v>
      </c>
      <c r="D558" s="2" t="s">
        <v>567</v>
      </c>
      <c r="E558" s="7" t="s">
        <v>12</v>
      </c>
      <c r="F558" s="2" t="str">
        <f ca="1">IFERROR(__xludf.DUMMYFUNCTION("""COMPUTED_VALUE"""),"RUIZ ANA LAURA")</f>
        <v>RUIZ ANA LAURA</v>
      </c>
      <c r="G558" s="2" t="str">
        <f ca="1">IFERROR(__xludf.DUMMYFUNCTION("""COMPUTED_VALUE"""),"FERNANDEZ ROCIO ELIZABETH")</f>
        <v>FERNANDEZ ROCIO ELIZABETH</v>
      </c>
      <c r="H558" s="4" t="s">
        <v>693</v>
      </c>
    </row>
    <row r="559" spans="1:8">
      <c r="A559" s="5">
        <f ca="1">IFERROR(__xludf.DUMMYFUNCTION("""COMPUTED_VALUE"""),45306.4502327777)</f>
        <v>45306.450232777701</v>
      </c>
      <c r="B559" s="6">
        <v>2204872147</v>
      </c>
      <c r="C559" s="6" t="s">
        <v>814</v>
      </c>
      <c r="D559" s="6" t="s">
        <v>815</v>
      </c>
      <c r="E559" s="3" t="s">
        <v>6</v>
      </c>
      <c r="F559" s="6" t="str">
        <f ca="1">IFERROR(__xludf.DUMMYFUNCTION("""COMPUTED_VALUE"""),"OJEDA DAFNE DORA")</f>
        <v>OJEDA DAFNE DORA</v>
      </c>
      <c r="G559" s="6" t="str">
        <f ca="1">IFERROR(__xludf.DUMMYFUNCTION("""COMPUTED_VALUE"""),"FIMIANI VICTOR LUCIANO")</f>
        <v>FIMIANI VICTOR LUCIANO</v>
      </c>
      <c r="H559" s="4" t="s">
        <v>7</v>
      </c>
    </row>
    <row r="560" spans="1:8">
      <c r="A560" s="1">
        <f ca="1">IFERROR(__xludf.DUMMYFUNCTION("""COMPUTED_VALUE"""),45306.4550356944)</f>
        <v>45306.455035694402</v>
      </c>
      <c r="B560" s="2">
        <v>1160605341</v>
      </c>
      <c r="C560" s="2" t="s">
        <v>816</v>
      </c>
      <c r="D560" s="2" t="s">
        <v>747</v>
      </c>
      <c r="E560" s="7" t="s">
        <v>12</v>
      </c>
      <c r="F560" s="2" t="str">
        <f ca="1">IFERROR(__xludf.DUMMYFUNCTION("""COMPUTED_VALUE"""),"REDES CYNTHIA SOLEDAD")</f>
        <v>REDES CYNTHIA SOLEDAD</v>
      </c>
      <c r="G560" s="2" t="str">
        <f ca="1">IFERROR(__xludf.DUMMYFUNCTION("""COMPUTED_VALUE"""),"PIEDRABUENA LUCAS DAVID")</f>
        <v>PIEDRABUENA LUCAS DAVID</v>
      </c>
      <c r="H560" s="2" t="s">
        <v>817</v>
      </c>
    </row>
    <row r="561" spans="1:8">
      <c r="A561" s="5">
        <f ca="1">IFERROR(__xludf.DUMMYFUNCTION("""COMPUTED_VALUE"""),45306.4577195138)</f>
        <v>45306.457719513797</v>
      </c>
      <c r="B561" s="6">
        <v>1160607318</v>
      </c>
      <c r="C561" s="6" t="s">
        <v>818</v>
      </c>
      <c r="D561" s="6" t="s">
        <v>559</v>
      </c>
      <c r="E561" s="3" t="s">
        <v>6</v>
      </c>
      <c r="F561" s="6" t="str">
        <f ca="1">IFERROR(__xludf.DUMMYFUNCTION("""COMPUTED_VALUE"""),"FLEYTAS DANIEL ISAIAS")</f>
        <v>FLEYTAS DANIEL ISAIAS</v>
      </c>
      <c r="G561" s="6" t="str">
        <f ca="1">IFERROR(__xludf.DUMMYFUNCTION("""COMPUTED_VALUE"""),"PIEDRABUENA LUCAS DAVID")</f>
        <v>PIEDRABUENA LUCAS DAVID</v>
      </c>
      <c r="H561" s="4" t="s">
        <v>7</v>
      </c>
    </row>
    <row r="562" spans="1:8">
      <c r="A562" s="1">
        <f ca="1">IFERROR(__xludf.DUMMYFUNCTION("""COMPUTED_VALUE"""),45306.4913794212)</f>
        <v>45306.491379421197</v>
      </c>
      <c r="B562" s="2">
        <v>2234833644</v>
      </c>
      <c r="C562" s="2" t="s">
        <v>819</v>
      </c>
      <c r="D562" s="2" t="s">
        <v>117</v>
      </c>
      <c r="E562" s="3" t="s">
        <v>6</v>
      </c>
      <c r="F562" s="2" t="str">
        <f ca="1">IFERROR(__xludf.DUMMYFUNCTION("""COMPUTED_VALUE"""),"SABAO GONZALO JOAQUIN")</f>
        <v>SABAO GONZALO JOAQUIN</v>
      </c>
      <c r="G562" s="2" t="str">
        <f ca="1">IFERROR(__xludf.DUMMYFUNCTION("""COMPUTED_VALUE"""),"FERNANDEZ ROCIO ELIZABETH")</f>
        <v>FERNANDEZ ROCIO ELIZABETH</v>
      </c>
      <c r="H562" s="4" t="s">
        <v>7</v>
      </c>
    </row>
    <row r="563" spans="1:8">
      <c r="A563" s="5">
        <f ca="1">IFERROR(__xludf.DUMMYFUNCTION("""COMPUTED_VALUE"""),45306.4914522222)</f>
        <v>45306.491452222202</v>
      </c>
      <c r="B563" s="6">
        <v>2202426775</v>
      </c>
      <c r="C563" s="6" t="s">
        <v>820</v>
      </c>
      <c r="D563" s="6" t="s">
        <v>778</v>
      </c>
      <c r="E563" s="3" t="s">
        <v>6</v>
      </c>
      <c r="F563" s="6" t="str">
        <f ca="1">IFERROR(__xludf.DUMMYFUNCTION("""COMPUTED_VALUE"""),"RUIZ IVANA SOLEDAD")</f>
        <v>RUIZ IVANA SOLEDAD</v>
      </c>
      <c r="G563" s="6" t="str">
        <f ca="1">IFERROR(__xludf.DUMMYFUNCTION("""COMPUTED_VALUE"""),"PIEDRABUENA LUCAS DAVID")</f>
        <v>PIEDRABUENA LUCAS DAVID</v>
      </c>
      <c r="H563" s="4" t="s">
        <v>7</v>
      </c>
    </row>
    <row r="564" spans="1:8">
      <c r="A564" s="1">
        <f ca="1">IFERROR(__xludf.DUMMYFUNCTION("""COMPUTED_VALUE"""),45306.4939337731)</f>
        <v>45306.493933773098</v>
      </c>
      <c r="B564" s="2">
        <v>2214519224</v>
      </c>
      <c r="C564" s="2" t="s">
        <v>821</v>
      </c>
      <c r="D564" s="2" t="s">
        <v>15</v>
      </c>
      <c r="E564" s="7" t="s">
        <v>12</v>
      </c>
      <c r="F564" s="2" t="str">
        <f ca="1">IFERROR(__xludf.DUMMYFUNCTION("""COMPUTED_VALUE"""),"Gonzalez Xavier Ignacio")</f>
        <v>Gonzalez Xavier Ignacio</v>
      </c>
      <c r="G564" s="2" t="str">
        <f ca="1">IFERROR(__xludf.DUMMYFUNCTION("""COMPUTED_VALUE"""),"POLZONI MARIA NATALIA")</f>
        <v>POLZONI MARIA NATALIA</v>
      </c>
      <c r="H564" s="2" t="s">
        <v>822</v>
      </c>
    </row>
    <row r="565" spans="1:8">
      <c r="A565" s="5">
        <f ca="1">IFERROR(__xludf.DUMMYFUNCTION("""COMPUTED_VALUE"""),45306.5017828703)</f>
        <v>45306.501782870298</v>
      </c>
      <c r="B565" s="6">
        <v>1160605422</v>
      </c>
      <c r="C565" s="6" t="s">
        <v>823</v>
      </c>
      <c r="D565" s="6" t="s">
        <v>771</v>
      </c>
      <c r="E565" s="7" t="s">
        <v>12</v>
      </c>
      <c r="F565" s="6" t="str">
        <f ca="1">IFERROR(__xludf.DUMMYFUNCTION("""COMPUTED_VALUE"""),"OJEDA ANALIA BEATRIZ")</f>
        <v>OJEDA ANALIA BEATRIZ</v>
      </c>
      <c r="G565" s="6" t="str">
        <f ca="1">IFERROR(__xludf.DUMMYFUNCTION("""COMPUTED_VALUE"""),"ZAMPA JUAN SANTIAGO")</f>
        <v>ZAMPA JUAN SANTIAGO</v>
      </c>
      <c r="H565" s="6" t="s">
        <v>824</v>
      </c>
    </row>
    <row r="566" spans="1:8">
      <c r="A566" s="1">
        <f ca="1">IFERROR(__xludf.DUMMYFUNCTION("""COMPUTED_VALUE"""),45306.5034642361)</f>
        <v>45306.503464236099</v>
      </c>
      <c r="B566" s="2">
        <v>1160610535</v>
      </c>
      <c r="C566" s="2" t="s">
        <v>825</v>
      </c>
      <c r="D566" s="2" t="s">
        <v>369</v>
      </c>
      <c r="E566" s="3" t="s">
        <v>6</v>
      </c>
      <c r="F566" s="2" t="str">
        <f ca="1">IFERROR(__xludf.DUMMYFUNCTION("""COMPUTED_VALUE"""),"IBARRA MIGUEL ANTONIO")</f>
        <v>IBARRA MIGUEL ANTONIO</v>
      </c>
      <c r="G566" s="2" t="str">
        <f ca="1">IFERROR(__xludf.DUMMYFUNCTION("""COMPUTED_VALUE"""),"FALCON ALEJANDRO JAVIER")</f>
        <v>FALCON ALEJANDRO JAVIER</v>
      </c>
      <c r="H566" s="4" t="s">
        <v>7</v>
      </c>
    </row>
    <row r="567" spans="1:8">
      <c r="A567" s="5">
        <f ca="1">IFERROR(__xludf.DUMMYFUNCTION("""COMPUTED_VALUE"""),45306.5050950115)</f>
        <v>45306.505095011496</v>
      </c>
      <c r="B567" s="6">
        <v>2644250083</v>
      </c>
      <c r="C567" s="6" t="s">
        <v>826</v>
      </c>
      <c r="D567" s="6" t="s">
        <v>124</v>
      </c>
      <c r="E567" s="3" t="s">
        <v>6</v>
      </c>
      <c r="F567" s="6" t="str">
        <f ca="1">IFERROR(__xludf.DUMMYFUNCTION("""COMPUTED_VALUE"""),"AGUILAR NATALIA INES")</f>
        <v>AGUILAR NATALIA INES</v>
      </c>
      <c r="G567" s="6" t="str">
        <f ca="1">IFERROR(__xludf.DUMMYFUNCTION("""COMPUTED_VALUE"""),"GOMEZ MARIANA LUCIA")</f>
        <v>GOMEZ MARIANA LUCIA</v>
      </c>
      <c r="H567" s="4" t="s">
        <v>7</v>
      </c>
    </row>
    <row r="568" spans="1:8">
      <c r="A568" s="1">
        <f ca="1">IFERROR(__xludf.DUMMYFUNCTION("""COMPUTED_VALUE"""),45306.5486504166)</f>
        <v>45306.548650416597</v>
      </c>
      <c r="B568" s="2">
        <v>1160618173</v>
      </c>
      <c r="C568" s="2" t="s">
        <v>827</v>
      </c>
      <c r="D568" s="2" t="s">
        <v>355</v>
      </c>
      <c r="E568" s="3" t="s">
        <v>6</v>
      </c>
      <c r="F568" s="2" t="str">
        <f ca="1">IFERROR(__xludf.DUMMYFUNCTION("""COMPUTED_VALUE"""),"FERNANDEZ JOANA BELEN")</f>
        <v>FERNANDEZ JOANA BELEN</v>
      </c>
      <c r="G568" s="2" t="str">
        <f ca="1">IFERROR(__xludf.DUMMYFUNCTION("""COMPUTED_VALUE"""),"CANTERO ELIANA LUCILA ESTEFANIA")</f>
        <v>CANTERO ELIANA LUCILA ESTEFANIA</v>
      </c>
      <c r="H568" s="4" t="s">
        <v>7</v>
      </c>
    </row>
    <row r="569" spans="1:8">
      <c r="A569" s="5">
        <f ca="1">IFERROR(__xludf.DUMMYFUNCTION("""COMPUTED_VALUE"""),45306.5495167013)</f>
        <v>45306.5495167013</v>
      </c>
      <c r="B569" s="6">
        <v>1142194363</v>
      </c>
      <c r="C569" s="6" t="s">
        <v>828</v>
      </c>
      <c r="D569" s="6" t="s">
        <v>369</v>
      </c>
      <c r="E569" s="3" t="s">
        <v>6</v>
      </c>
      <c r="F569" s="6" t="str">
        <f ca="1">IFERROR(__xludf.DUMMYFUNCTION("""COMPUTED_VALUE"""),"MENA CECILIA BEAT")</f>
        <v>MENA CECILIA BEAT</v>
      </c>
      <c r="G569" s="6" t="str">
        <f ca="1">IFERROR(__xludf.DUMMYFUNCTION("""COMPUTED_VALUE"""),"FIMIANI VICTOR LUCIANO")</f>
        <v>FIMIANI VICTOR LUCIANO</v>
      </c>
      <c r="H569" s="4" t="s">
        <v>7</v>
      </c>
    </row>
    <row r="570" spans="1:8">
      <c r="A570" s="1">
        <f ca="1">IFERROR(__xludf.DUMMYFUNCTION("""COMPUTED_VALUE"""),45306.5528344328)</f>
        <v>45306.552834432798</v>
      </c>
      <c r="B570" s="2">
        <v>1160610330</v>
      </c>
      <c r="C570" s="2" t="s">
        <v>829</v>
      </c>
      <c r="D570" s="2" t="s">
        <v>830</v>
      </c>
      <c r="E570" s="3" t="s">
        <v>6</v>
      </c>
      <c r="F570" s="2" t="str">
        <f ca="1">IFERROR(__xludf.DUMMYFUNCTION("""COMPUTED_VALUE"""),"IBARRA MIGUEL ANTONIO")</f>
        <v>IBARRA MIGUEL ANTONIO</v>
      </c>
      <c r="G570" s="2" t="str">
        <f ca="1">IFERROR(__xludf.DUMMYFUNCTION("""COMPUTED_VALUE"""),"FALCON ALEJANDRO JAVIER")</f>
        <v>FALCON ALEJANDRO JAVIER</v>
      </c>
      <c r="H570" s="4" t="s">
        <v>7</v>
      </c>
    </row>
    <row r="571" spans="1:8">
      <c r="A571" s="5">
        <f ca="1">IFERROR(__xludf.DUMMYFUNCTION("""COMPUTED_VALUE"""),45306.5770629051)</f>
        <v>45306.577062905097</v>
      </c>
      <c r="B571" s="6">
        <v>1150696920</v>
      </c>
      <c r="C571" s="6" t="s">
        <v>831</v>
      </c>
      <c r="D571" s="6" t="s">
        <v>815</v>
      </c>
      <c r="E571" s="3"/>
      <c r="F571" s="6" t="str">
        <f ca="1">IFERROR(__xludf.DUMMYFUNCTION("""COMPUTED_VALUE"""),"FERESIN MARCO ALEJANDRO")</f>
        <v>FERESIN MARCO ALEJANDRO</v>
      </c>
      <c r="G571" s="6" t="str">
        <f ca="1">IFERROR(__xludf.DUMMYFUNCTION("""COMPUTED_VALUE"""),"MOREYRA LABORIE RODRIGO AGUSTIN")</f>
        <v>MOREYRA LABORIE RODRIGO AGUSTIN</v>
      </c>
      <c r="H571" s="10"/>
    </row>
    <row r="572" spans="1:8">
      <c r="A572" s="1">
        <f ca="1">IFERROR(__xludf.DUMMYFUNCTION("""COMPUTED_VALUE"""),45306.5842084143)</f>
        <v>45306.584208414301</v>
      </c>
      <c r="B572" s="2">
        <v>1149018372</v>
      </c>
      <c r="C572" s="2" t="s">
        <v>832</v>
      </c>
      <c r="D572" s="2" t="s">
        <v>736</v>
      </c>
      <c r="E572" s="3"/>
      <c r="F572" s="2" t="str">
        <f ca="1">IFERROR(__xludf.DUMMYFUNCTION("""COMPUTED_VALUE"""),"QUIROGA ALEJANDRA MICAELA")</f>
        <v>QUIROGA ALEJANDRA MICAELA</v>
      </c>
      <c r="G572" s="2" t="str">
        <f ca="1">IFERROR(__xludf.DUMMYFUNCTION("""COMPUTED_VALUE"""),"POLZONI MARIA NATALIA")</f>
        <v>POLZONI MARIA NATALIA</v>
      </c>
      <c r="H572" s="4"/>
    </row>
    <row r="573" spans="1:8">
      <c r="A573" s="5">
        <f ca="1">IFERROR(__xludf.DUMMYFUNCTION("""COMPUTED_VALUE"""),45306.5849559953)</f>
        <v>45306.584955995299</v>
      </c>
      <c r="B573" s="6">
        <v>2644961085</v>
      </c>
      <c r="C573" s="6" t="s">
        <v>833</v>
      </c>
      <c r="D573" s="6" t="s">
        <v>184</v>
      </c>
      <c r="E573" s="3" t="s">
        <v>6</v>
      </c>
      <c r="F573" s="6" t="str">
        <f ca="1">IFERROR(__xludf.DUMMYFUNCTION("""COMPUTED_VALUE"""),"ACOSTA FATIMA GABRIELA")</f>
        <v>ACOSTA FATIMA GABRIELA</v>
      </c>
      <c r="G573" s="6" t="str">
        <f ca="1">IFERROR(__xludf.DUMMYFUNCTION("""COMPUTED_VALUE"""),"BLANCO GABRIELA BELEN")</f>
        <v>BLANCO GABRIELA BELEN</v>
      </c>
      <c r="H573" s="4" t="s">
        <v>7</v>
      </c>
    </row>
    <row r="574" spans="1:8">
      <c r="A574" s="1">
        <f ca="1">IFERROR(__xludf.DUMMYFUNCTION("""COMPUTED_VALUE"""),45306.5964768518)</f>
        <v>45306.596476851802</v>
      </c>
      <c r="B574" s="2">
        <v>2204772711</v>
      </c>
      <c r="C574" s="2" t="s">
        <v>834</v>
      </c>
      <c r="D574" s="2" t="s">
        <v>767</v>
      </c>
      <c r="E574" s="3"/>
      <c r="F574" s="2" t="str">
        <f ca="1">IFERROR(__xludf.DUMMYFUNCTION("""COMPUTED_VALUE"""),"MINUET GABRIELA EDITH")</f>
        <v>MINUET GABRIELA EDITH</v>
      </c>
      <c r="G574" s="2" t="str">
        <f ca="1">IFERROR(__xludf.DUMMYFUNCTION("""COMPUTED_VALUE"""),"BLANCO GABRIELA BELEN")</f>
        <v>BLANCO GABRIELA BELEN</v>
      </c>
      <c r="H574" s="4"/>
    </row>
    <row r="575" spans="1:8">
      <c r="A575" s="9" t="str">
        <f ca="1">IFERROR(__xludf.DUMMYFUNCTION("""COMPUTED_VALUE"""),"")</f>
        <v/>
      </c>
      <c r="B575" s="10"/>
      <c r="C575" s="6" t="s">
        <v>835</v>
      </c>
      <c r="D575" s="6" t="s">
        <v>778</v>
      </c>
      <c r="E575" s="3"/>
      <c r="F575" s="10" t="str">
        <f ca="1">IFERROR(__xludf.DUMMYFUNCTION("""COMPUTED_VALUE"""),"")</f>
        <v/>
      </c>
      <c r="G575" s="10" t="str">
        <f ca="1">IFERROR(__xludf.DUMMYFUNCTION("""COMPUTED_VALUE"""),"")</f>
        <v/>
      </c>
      <c r="H575" s="10"/>
    </row>
    <row r="576" spans="1:8">
      <c r="A576" s="1">
        <f ca="1">IFERROR(__xludf.DUMMYFUNCTION("""COMPUTED_VALUE"""),45306.6164446759)</f>
        <v>45306.616444675899</v>
      </c>
      <c r="B576" s="2">
        <v>1160637340</v>
      </c>
      <c r="C576" s="2" t="s">
        <v>836</v>
      </c>
      <c r="D576" s="2" t="s">
        <v>778</v>
      </c>
      <c r="E576" s="7" t="s">
        <v>60</v>
      </c>
      <c r="F576" s="2" t="str">
        <f ca="1">IFERROR(__xludf.DUMMYFUNCTION("""COMPUTED_VALUE"""),"MALAJOVICH IVANA VERONICA BEATRIZ")</f>
        <v>MALAJOVICH IVANA VERONICA BEATRIZ</v>
      </c>
      <c r="G576" s="2" t="str">
        <f ca="1">IFERROR(__xludf.DUMMYFUNCTION("""COMPUTED_VALUE"""),"MOREYRA LABORIE RODRIGO AGUSTIN")</f>
        <v>MOREYRA LABORIE RODRIGO AGUSTIN</v>
      </c>
      <c r="H576" s="2" t="s">
        <v>837</v>
      </c>
    </row>
    <row r="577" spans="1:8">
      <c r="A577" s="5">
        <f ca="1">IFERROR(__xludf.DUMMYFUNCTION("""COMPUTED_VALUE"""),45306.6204874884)</f>
        <v>45306.620487488399</v>
      </c>
      <c r="B577" s="6" t="s">
        <v>838</v>
      </c>
      <c r="C577" s="6" t="s">
        <v>838</v>
      </c>
      <c r="D577" s="6" t="s">
        <v>559</v>
      </c>
      <c r="E577" s="3" t="s">
        <v>6</v>
      </c>
      <c r="F577" s="6" t="str">
        <f ca="1">IFERROR(__xludf.DUMMYFUNCTION("""COMPUTED_VALUE"""),"CACERES FACUNDO DANIEL")</f>
        <v>CACERES FACUNDO DANIEL</v>
      </c>
      <c r="G577" s="6" t="str">
        <f ca="1">IFERROR(__xludf.DUMMYFUNCTION("""COMPUTED_VALUE"""),"ZAMPA JUAN SANTIAGO")</f>
        <v>ZAMPA JUAN SANTIAGO</v>
      </c>
      <c r="H577" s="4" t="s">
        <v>7</v>
      </c>
    </row>
    <row r="578" spans="1:8">
      <c r="A578" s="1">
        <f ca="1">IFERROR(__xludf.DUMMYFUNCTION("""COMPUTED_VALUE"""),45306.6254996875)</f>
        <v>45306.6254996875</v>
      </c>
      <c r="B578" s="2">
        <v>1160614644</v>
      </c>
      <c r="C578" s="2" t="s">
        <v>839</v>
      </c>
      <c r="D578" s="2" t="s">
        <v>815</v>
      </c>
      <c r="E578" s="3" t="s">
        <v>6</v>
      </c>
      <c r="F578" s="2" t="str">
        <f ca="1">IFERROR(__xludf.DUMMYFUNCTION("""COMPUTED_VALUE"""),"CARRIZO MARIANELA ANALIA")</f>
        <v>CARRIZO MARIANELA ANALIA</v>
      </c>
      <c r="G578" s="2" t="str">
        <f ca="1">IFERROR(__xludf.DUMMYFUNCTION("""COMPUTED_VALUE"""),"MOREYRA LABORIE RODRIGO AGUSTIN")</f>
        <v>MOREYRA LABORIE RODRIGO AGUSTIN</v>
      </c>
      <c r="H578" s="4" t="s">
        <v>7</v>
      </c>
    </row>
    <row r="579" spans="1:8">
      <c r="A579" s="5">
        <f ca="1">IFERROR(__xludf.DUMMYFUNCTION("""COMPUTED_VALUE"""),45306.6266975115)</f>
        <v>45306.6266975115</v>
      </c>
      <c r="B579" s="6">
        <v>1150698063</v>
      </c>
      <c r="C579" s="6" t="s">
        <v>840</v>
      </c>
      <c r="D579" s="6" t="s">
        <v>841</v>
      </c>
      <c r="E579" s="3"/>
      <c r="F579" s="6" t="str">
        <f ca="1">IFERROR(__xludf.DUMMYFUNCTION("""COMPUTED_VALUE"""),"SAVI PAULA MELISA")</f>
        <v>SAVI PAULA MELISA</v>
      </c>
      <c r="G579" s="6" t="str">
        <f ca="1">IFERROR(__xludf.DUMMYFUNCTION("""COMPUTED_VALUE"""),"BLANCO GABRIELA BELEN")</f>
        <v>BLANCO GABRIELA BELEN</v>
      </c>
      <c r="H579" s="10"/>
    </row>
    <row r="580" spans="1:8">
      <c r="A580" s="1">
        <f ca="1">IFERROR(__xludf.DUMMYFUNCTION("""COMPUTED_VALUE"""),45306.6319157638)</f>
        <v>45306.631915763799</v>
      </c>
      <c r="B580" s="2">
        <v>1160639924</v>
      </c>
      <c r="C580" s="2" t="s">
        <v>842</v>
      </c>
      <c r="D580" s="2" t="s">
        <v>778</v>
      </c>
      <c r="E580" s="3" t="s">
        <v>6</v>
      </c>
      <c r="F580" s="2" t="str">
        <f ca="1">IFERROR(__xludf.DUMMYFUNCTION("""COMPUTED_VALUE"""),"BAEZ NATALIA CAROLINA")</f>
        <v>BAEZ NATALIA CAROLINA</v>
      </c>
      <c r="G580" s="2" t="str">
        <f ca="1">IFERROR(__xludf.DUMMYFUNCTION("""COMPUTED_VALUE"""),"APOSTOLIDES MARTIN ANTONIO")</f>
        <v>APOSTOLIDES MARTIN ANTONIO</v>
      </c>
      <c r="H580" s="4" t="s">
        <v>7</v>
      </c>
    </row>
    <row r="581" spans="1:8">
      <c r="A581" s="5">
        <f ca="1">IFERROR(__xludf.DUMMYFUNCTION("""COMPUTED_VALUE"""),45306.6336426967)</f>
        <v>45306.633642696703</v>
      </c>
      <c r="B581" s="6">
        <v>1160639939</v>
      </c>
      <c r="C581" s="6" t="s">
        <v>843</v>
      </c>
      <c r="D581" s="10"/>
      <c r="E581" s="7" t="s">
        <v>91</v>
      </c>
      <c r="F581" s="6" t="str">
        <f ca="1">IFERROR(__xludf.DUMMYFUNCTION("""COMPUTED_VALUE"""),"FLEYTAS DANIEL ISAIAS")</f>
        <v>FLEYTAS DANIEL ISAIAS</v>
      </c>
      <c r="G581" s="6" t="str">
        <f ca="1">IFERROR(__xludf.DUMMYFUNCTION("""COMPUTED_VALUE"""),"PIEDRABUENA LUCAS DAVID")</f>
        <v>PIEDRABUENA LUCAS DAVID</v>
      </c>
      <c r="H581" s="6" t="s">
        <v>844</v>
      </c>
    </row>
    <row r="582" spans="1:8">
      <c r="A582" s="1">
        <f ca="1">IFERROR(__xludf.DUMMYFUNCTION("""COMPUTED_VALUE"""),45306.634081875)</f>
        <v>45306.634081875003</v>
      </c>
      <c r="B582" s="2">
        <v>2614304012</v>
      </c>
      <c r="C582" s="2" t="s">
        <v>845</v>
      </c>
      <c r="D582" s="2" t="s">
        <v>709</v>
      </c>
      <c r="E582" s="7" t="s">
        <v>12</v>
      </c>
      <c r="F582" s="2" t="str">
        <f ca="1">IFERROR(__xludf.DUMMYFUNCTION("""COMPUTED_VALUE"""),"ZANIER LEANDRO MARTIN ORLANDO")</f>
        <v>ZANIER LEANDRO MARTIN ORLANDO</v>
      </c>
      <c r="G582" s="2" t="str">
        <f ca="1">IFERROR(__xludf.DUMMYFUNCTION("""COMPUTED_VALUE"""),"ROMERO RAUL CRISTIAN ALEJANDRO")</f>
        <v>ROMERO RAUL CRISTIAN ALEJANDRO</v>
      </c>
      <c r="H582" s="2" t="s">
        <v>846</v>
      </c>
    </row>
    <row r="583" spans="1:8">
      <c r="A583" s="5">
        <f ca="1">IFERROR(__xludf.DUMMYFUNCTION("""COMPUTED_VALUE"""),45306.6379889467)</f>
        <v>45306.637988946699</v>
      </c>
      <c r="B583" s="6">
        <v>1160640358</v>
      </c>
      <c r="C583" s="6" t="s">
        <v>847</v>
      </c>
      <c r="D583" s="6" t="s">
        <v>848</v>
      </c>
      <c r="E583" s="7" t="s">
        <v>12</v>
      </c>
      <c r="F583" s="6" t="str">
        <f ca="1">IFERROR(__xludf.DUMMYFUNCTION("""COMPUTED_VALUE"""),"YUCHERCHEN CYNTHIA YOHANA")</f>
        <v>YUCHERCHEN CYNTHIA YOHANA</v>
      </c>
      <c r="G583" s="6" t="str">
        <f ca="1">IFERROR(__xludf.DUMMYFUNCTION("""COMPUTED_VALUE"""),"PEREZ RODRIGUEZ ANDREA PAOLA")</f>
        <v>PEREZ RODRIGUEZ ANDREA PAOLA</v>
      </c>
      <c r="H583" s="6" t="s">
        <v>849</v>
      </c>
    </row>
    <row r="584" spans="1:8">
      <c r="A584" s="1">
        <f ca="1">IFERROR(__xludf.DUMMYFUNCTION("""COMPUTED_VALUE"""),45306.6543559259)</f>
        <v>45306.654355925901</v>
      </c>
      <c r="B584" s="2">
        <v>1150698676</v>
      </c>
      <c r="C584" s="2" t="s">
        <v>850</v>
      </c>
      <c r="D584" s="2" t="s">
        <v>815</v>
      </c>
      <c r="E584" s="7" t="s">
        <v>12</v>
      </c>
      <c r="F584" s="2" t="str">
        <f ca="1">IFERROR(__xludf.DUMMYFUNCTION("""COMPUTED_VALUE"""),"GAMARRA ALEJANDRA ANTONELA")</f>
        <v>GAMARRA ALEJANDRA ANTONELA</v>
      </c>
      <c r="G584" s="2" t="str">
        <f ca="1">IFERROR(__xludf.DUMMYFUNCTION("""COMPUTED_VALUE"""),"BAEZ GUILLERMO")</f>
        <v>BAEZ GUILLERMO</v>
      </c>
      <c r="H584" s="2" t="s">
        <v>851</v>
      </c>
    </row>
    <row r="585" spans="1:8">
      <c r="A585" s="5">
        <f ca="1">IFERROR(__xludf.DUMMYFUNCTION("""COMPUTED_VALUE"""),45306.654721956)</f>
        <v>45306.654721956002</v>
      </c>
      <c r="B585" s="6">
        <v>1150697367</v>
      </c>
      <c r="C585" s="6" t="s">
        <v>852</v>
      </c>
      <c r="D585" s="6" t="s">
        <v>369</v>
      </c>
      <c r="E585" s="7" t="s">
        <v>60</v>
      </c>
      <c r="F585" s="6" t="str">
        <f ca="1">IFERROR(__xludf.DUMMYFUNCTION("""COMPUTED_VALUE"""),"BILLORDO ROMERO NAHILA DEL ROSARIO")</f>
        <v>BILLORDO ROMERO NAHILA DEL ROSARIO</v>
      </c>
      <c r="G585" s="6" t="str">
        <f ca="1">IFERROR(__xludf.DUMMYFUNCTION("""COMPUTED_VALUE"""),"CANTERO ELIANA LUCILA ESTEFANIA")</f>
        <v>CANTERO ELIANA LUCILA ESTEFANIA</v>
      </c>
      <c r="H585" s="6" t="s">
        <v>853</v>
      </c>
    </row>
    <row r="586" spans="1:8">
      <c r="A586" s="1">
        <f ca="1">IFERROR(__xludf.DUMMYFUNCTION("""COMPUTED_VALUE"""),45306.6666684259)</f>
        <v>45306.666668425903</v>
      </c>
      <c r="B586" s="2">
        <v>1160643961</v>
      </c>
      <c r="C586" s="2" t="s">
        <v>854</v>
      </c>
      <c r="D586" s="2" t="s">
        <v>778</v>
      </c>
      <c r="E586" s="7" t="s">
        <v>12</v>
      </c>
      <c r="F586" s="2" t="str">
        <f ca="1">IFERROR(__xludf.DUMMYFUNCTION("""COMPUTED_VALUE"""),"PINTOS GONZALO EZEQUIEL")</f>
        <v>PINTOS GONZALO EZEQUIEL</v>
      </c>
      <c r="G586" s="2" t="str">
        <f ca="1">IFERROR(__xludf.DUMMYFUNCTION("""COMPUTED_VALUE"""),"ROMERO RAUL CRISTIAN ALEJANDRO")</f>
        <v>ROMERO RAUL CRISTIAN ALEJANDRO</v>
      </c>
      <c r="H586" s="2" t="s">
        <v>855</v>
      </c>
    </row>
    <row r="587" spans="1:8">
      <c r="A587" s="5">
        <f ca="1">IFERROR(__xludf.DUMMYFUNCTION("""COMPUTED_VALUE"""),45306.6678831365)</f>
        <v>45306.667883136499</v>
      </c>
      <c r="B587" s="6">
        <v>2214252215</v>
      </c>
      <c r="C587" s="6" t="s">
        <v>856</v>
      </c>
      <c r="D587" s="6" t="s">
        <v>559</v>
      </c>
      <c r="E587" s="3" t="s">
        <v>6</v>
      </c>
      <c r="F587" s="6" t="str">
        <f ca="1">IFERROR(__xludf.DUMMYFUNCTION("""COMPUTED_VALUE"""),"YUCHERCHEN CYNTHIA YOHANA")</f>
        <v>YUCHERCHEN CYNTHIA YOHANA</v>
      </c>
      <c r="G587" s="6" t="str">
        <f ca="1">IFERROR(__xludf.DUMMYFUNCTION("""COMPUTED_VALUE"""),"PEREZ RODRIGUEZ ANDREA PAOLA")</f>
        <v>PEREZ RODRIGUEZ ANDREA PAOLA</v>
      </c>
      <c r="H587" s="4" t="s">
        <v>7</v>
      </c>
    </row>
    <row r="588" spans="1:8">
      <c r="A588" s="1">
        <f ca="1">IFERROR(__xludf.DUMMYFUNCTION("""COMPUTED_VALUE"""),45306.6731338078)</f>
        <v>45306.673133807803</v>
      </c>
      <c r="B588" s="2">
        <v>1160631916</v>
      </c>
      <c r="C588" s="2" t="s">
        <v>857</v>
      </c>
      <c r="D588" s="2" t="s">
        <v>93</v>
      </c>
      <c r="E588" s="3" t="s">
        <v>6</v>
      </c>
      <c r="F588" s="2" t="str">
        <f ca="1">IFERROR(__xludf.DUMMYFUNCTION("""COMPUTED_VALUE"""),"GONZALEZ FRANCISCO GABRIEL")</f>
        <v>GONZALEZ FRANCISCO GABRIEL</v>
      </c>
      <c r="G588" s="2" t="str">
        <f ca="1">IFERROR(__xludf.DUMMYFUNCTION("""COMPUTED_VALUE"""),"FALCON ALEJANDRO JAVIER")</f>
        <v>FALCON ALEJANDRO JAVIER</v>
      </c>
      <c r="H588" s="4" t="s">
        <v>7</v>
      </c>
    </row>
    <row r="589" spans="1:8">
      <c r="A589" s="5">
        <f ca="1">IFERROR(__xludf.DUMMYFUNCTION("""COMPUTED_VALUE"""),45306.6736510532)</f>
        <v>45306.673651053199</v>
      </c>
      <c r="B589" s="6">
        <v>1160642912</v>
      </c>
      <c r="C589" s="6" t="s">
        <v>858</v>
      </c>
      <c r="D589" s="6" t="s">
        <v>778</v>
      </c>
      <c r="E589" s="3" t="s">
        <v>6</v>
      </c>
      <c r="F589" s="6" t="str">
        <f ca="1">IFERROR(__xludf.DUMMYFUNCTION("""COMPUTED_VALUE"""),"CHARLESMOR NELSON ROBINSON")</f>
        <v>CHARLESMOR NELSON ROBINSON</v>
      </c>
      <c r="G589" s="6" t="str">
        <f ca="1">IFERROR(__xludf.DUMMYFUNCTION("""COMPUTED_VALUE"""),"JANIEWICZ CINTHIA VIVIANA")</f>
        <v>JANIEWICZ CINTHIA VIVIANA</v>
      </c>
      <c r="H589" s="4" t="s">
        <v>7</v>
      </c>
    </row>
    <row r="590" spans="1:8">
      <c r="A590" s="1">
        <f ca="1">IFERROR(__xludf.DUMMYFUNCTION("""COMPUTED_VALUE"""),45306.6878196296)</f>
        <v>45306.687819629602</v>
      </c>
      <c r="B590" s="2">
        <v>1160644775</v>
      </c>
      <c r="C590" s="2" t="s">
        <v>859</v>
      </c>
      <c r="D590" s="2" t="s">
        <v>781</v>
      </c>
      <c r="E590" s="3" t="s">
        <v>6</v>
      </c>
      <c r="F590" s="2" t="str">
        <f ca="1">IFERROR(__xludf.DUMMYFUNCTION("""COMPUTED_VALUE"""),"ESCOBAR GISELA EVELIN")</f>
        <v>ESCOBAR GISELA EVELIN</v>
      </c>
      <c r="G590" s="2" t="str">
        <f ca="1">IFERROR(__xludf.DUMMYFUNCTION("""COMPUTED_VALUE"""),"FIMIANI VICTOR LUCIANO")</f>
        <v>FIMIANI VICTOR LUCIANO</v>
      </c>
      <c r="H590" s="4" t="s">
        <v>7</v>
      </c>
    </row>
    <row r="591" spans="1:8">
      <c r="A591" s="5">
        <f ca="1">IFERROR(__xludf.DUMMYFUNCTION("""COMPUTED_VALUE"""),45306.6903815393)</f>
        <v>45306.690381539302</v>
      </c>
      <c r="B591" s="6">
        <v>1150699023</v>
      </c>
      <c r="C591" s="6" t="s">
        <v>860</v>
      </c>
      <c r="D591" s="6" t="s">
        <v>778</v>
      </c>
      <c r="E591" s="3" t="s">
        <v>6</v>
      </c>
      <c r="F591" s="6" t="str">
        <f ca="1">IFERROR(__xludf.DUMMYFUNCTION("""COMPUTED_VALUE"""),"CHARLESMOR NELSON ROBINSON")</f>
        <v>CHARLESMOR NELSON ROBINSON</v>
      </c>
      <c r="G591" s="6" t="str">
        <f ca="1">IFERROR(__xludf.DUMMYFUNCTION("""COMPUTED_VALUE"""),"JANIEWICZ CINTHIA VIVIANA")</f>
        <v>JANIEWICZ CINTHIA VIVIANA</v>
      </c>
      <c r="H591" s="4" t="s">
        <v>7</v>
      </c>
    </row>
    <row r="592" spans="1:8">
      <c r="A592" s="1">
        <f ca="1">IFERROR(__xludf.DUMMYFUNCTION("""COMPUTED_VALUE"""),45306.7107576851)</f>
        <v>45306.710757685098</v>
      </c>
      <c r="B592" s="2">
        <v>2994465532</v>
      </c>
      <c r="C592" s="2" t="s">
        <v>861</v>
      </c>
      <c r="D592" s="2" t="s">
        <v>15</v>
      </c>
      <c r="E592" s="7" t="s">
        <v>91</v>
      </c>
      <c r="F592" s="2" t="str">
        <f ca="1">IFERROR(__xludf.DUMMYFUNCTION("""COMPUTED_VALUE"""),"CAPPANARI AGUSTIN")</f>
        <v>CAPPANARI AGUSTIN</v>
      </c>
      <c r="G592" s="2" t="str">
        <f ca="1">IFERROR(__xludf.DUMMYFUNCTION("""COMPUTED_VALUE"""),"SANTANDER MATIAS NAHUEL")</f>
        <v>SANTANDER MATIAS NAHUEL</v>
      </c>
      <c r="H592" s="2" t="s">
        <v>862</v>
      </c>
    </row>
    <row r="593" spans="1:8">
      <c r="A593" s="5">
        <f ca="1">IFERROR(__xludf.DUMMYFUNCTION("""COMPUTED_VALUE"""),45306.7221838773)</f>
        <v>45306.722183877297</v>
      </c>
      <c r="B593" s="6">
        <v>2614451179</v>
      </c>
      <c r="C593" s="6" t="s">
        <v>863</v>
      </c>
      <c r="D593" s="6" t="s">
        <v>465</v>
      </c>
      <c r="E593" s="7" t="s">
        <v>113</v>
      </c>
      <c r="F593" s="6" t="str">
        <f ca="1">IFERROR(__xludf.DUMMYFUNCTION("""COMPUTED_VALUE"""),"MENDOZA CRISTINA JULIETA")</f>
        <v>MENDOZA CRISTINA JULIETA</v>
      </c>
      <c r="G593" s="6" t="str">
        <f ca="1">IFERROR(__xludf.DUMMYFUNCTION("""COMPUTED_VALUE"""),"CANTERO ELIANA LUCILA ESTEFANIA")</f>
        <v>CANTERO ELIANA LUCILA ESTEFANIA</v>
      </c>
      <c r="H593" s="6" t="s">
        <v>864</v>
      </c>
    </row>
    <row r="594" spans="1:8">
      <c r="A594" s="8" t="str">
        <f ca="1">IFERROR(__xludf.DUMMYFUNCTION("""COMPUTED_VALUE"""),"")</f>
        <v/>
      </c>
      <c r="B594" s="2">
        <v>1160646138</v>
      </c>
      <c r="C594" s="2" t="s">
        <v>865</v>
      </c>
      <c r="D594" s="2" t="s">
        <v>93</v>
      </c>
      <c r="E594" s="3" t="s">
        <v>6</v>
      </c>
      <c r="F594" s="4" t="str">
        <f ca="1">IFERROR(__xludf.DUMMYFUNCTION("""COMPUTED_VALUE"""),"")</f>
        <v/>
      </c>
      <c r="G594" s="4" t="str">
        <f ca="1">IFERROR(__xludf.DUMMYFUNCTION("""COMPUTED_VALUE"""),"")</f>
        <v/>
      </c>
      <c r="H594" s="4" t="s">
        <v>7</v>
      </c>
    </row>
    <row r="595" spans="1:8">
      <c r="A595" s="5">
        <f ca="1">IFERROR(__xludf.DUMMYFUNCTION("""COMPUTED_VALUE"""),45306.741820625)</f>
        <v>45306.741820625</v>
      </c>
      <c r="B595" s="6">
        <v>2914031000</v>
      </c>
      <c r="C595" s="6" t="s">
        <v>866</v>
      </c>
      <c r="D595" s="6" t="s">
        <v>117</v>
      </c>
      <c r="E595" s="3" t="s">
        <v>6</v>
      </c>
      <c r="F595" s="6" t="str">
        <f ca="1">IFERROR(__xludf.DUMMYFUNCTION("""COMPUTED_VALUE"""),"RODRIGUEZ PARELLADA MELANI AYLEN")</f>
        <v>RODRIGUEZ PARELLADA MELANI AYLEN</v>
      </c>
      <c r="G595" s="6" t="str">
        <f ca="1">IFERROR(__xludf.DUMMYFUNCTION("""COMPUTED_VALUE"""),"APOSTOLIDES MARTIN ANTONIO")</f>
        <v>APOSTOLIDES MARTIN ANTONIO</v>
      </c>
      <c r="H595" s="4" t="s">
        <v>7</v>
      </c>
    </row>
    <row r="596" spans="1:8">
      <c r="A596" s="1">
        <f ca="1">IFERROR(__xludf.DUMMYFUNCTION("""COMPUTED_VALUE"""),45306.7529893634)</f>
        <v>45306.752989363398</v>
      </c>
      <c r="B596" s="2">
        <v>1160662324</v>
      </c>
      <c r="C596" s="2" t="s">
        <v>867</v>
      </c>
      <c r="D596" s="2" t="s">
        <v>778</v>
      </c>
      <c r="E596" s="3" t="s">
        <v>6</v>
      </c>
      <c r="F596" s="2" t="str">
        <f ca="1">IFERROR(__xludf.DUMMYFUNCTION("""COMPUTED_VALUE"""),"SOLON NICOLAS")</f>
        <v>SOLON NICOLAS</v>
      </c>
      <c r="G596" s="2" t="str">
        <f ca="1">IFERROR(__xludf.DUMMYFUNCTION("""COMPUTED_VALUE"""),"PEREZ RODRIGUEZ ANDREA PAOLA")</f>
        <v>PEREZ RODRIGUEZ ANDREA PAOLA</v>
      </c>
      <c r="H596" s="4" t="s">
        <v>7</v>
      </c>
    </row>
    <row r="597" spans="1:8">
      <c r="A597" s="5">
        <f ca="1">IFERROR(__xludf.DUMMYFUNCTION("""COMPUTED_VALUE"""),45306.7539096527)</f>
        <v>45306.753909652703</v>
      </c>
      <c r="B597" s="6">
        <v>1160662863</v>
      </c>
      <c r="C597" s="6" t="s">
        <v>868</v>
      </c>
      <c r="D597" s="6" t="s">
        <v>369</v>
      </c>
      <c r="E597" s="3" t="s">
        <v>6</v>
      </c>
      <c r="F597" s="6" t="str">
        <f ca="1">IFERROR(__xludf.DUMMYFUNCTION("""COMPUTED_VALUE"""),"MENDOZA CRISTINA JULIETA")</f>
        <v>MENDOZA CRISTINA JULIETA</v>
      </c>
      <c r="G597" s="6" t="str">
        <f ca="1">IFERROR(__xludf.DUMMYFUNCTION("""COMPUTED_VALUE"""),"CANTERO ELIANA LUCILA ESTEFANIA")</f>
        <v>CANTERO ELIANA LUCILA ESTEFANIA</v>
      </c>
      <c r="H597" s="4" t="s">
        <v>7</v>
      </c>
    </row>
    <row r="598" spans="1:8">
      <c r="A598" s="1">
        <f ca="1">IFERROR(__xludf.DUMMYFUNCTION("""COMPUTED_VALUE"""),45306.7546215972)</f>
        <v>45306.754621597203</v>
      </c>
      <c r="B598" s="2">
        <v>2614201013</v>
      </c>
      <c r="C598" s="2" t="s">
        <v>869</v>
      </c>
      <c r="D598" s="2" t="s">
        <v>184</v>
      </c>
      <c r="E598" s="3" t="s">
        <v>6</v>
      </c>
      <c r="F598" s="2" t="str">
        <f ca="1">IFERROR(__xludf.DUMMYFUNCTION("""COMPUTED_VALUE"""),"SOLON NICOLAS")</f>
        <v>SOLON NICOLAS</v>
      </c>
      <c r="G598" s="2" t="str">
        <f ca="1">IFERROR(__xludf.DUMMYFUNCTION("""COMPUTED_VALUE"""),"PEREZ RODRIGUEZ ANDREA PAOLA")</f>
        <v>PEREZ RODRIGUEZ ANDREA PAOLA</v>
      </c>
      <c r="H598" s="4" t="s">
        <v>7</v>
      </c>
    </row>
    <row r="599" spans="1:8">
      <c r="A599" s="5">
        <f ca="1">IFERROR(__xludf.DUMMYFUNCTION("""COMPUTED_VALUE"""),45306.7568675347)</f>
        <v>45306.756867534699</v>
      </c>
      <c r="B599" s="6">
        <v>2644251912</v>
      </c>
      <c r="C599" s="6" t="s">
        <v>870</v>
      </c>
      <c r="D599" s="6" t="s">
        <v>747</v>
      </c>
      <c r="E599" s="7" t="s">
        <v>12</v>
      </c>
      <c r="F599" s="6" t="str">
        <f ca="1">IFERROR(__xludf.DUMMYFUNCTION("""COMPUTED_VALUE"""),"SOLON NICOLAS")</f>
        <v>SOLON NICOLAS</v>
      </c>
      <c r="G599" s="6" t="str">
        <f ca="1">IFERROR(__xludf.DUMMYFUNCTION("""COMPUTED_VALUE"""),"PEREZ RODRIGUEZ ANDREA PAOLA")</f>
        <v>PEREZ RODRIGUEZ ANDREA PAOLA</v>
      </c>
      <c r="H599" s="6" t="s">
        <v>693</v>
      </c>
    </row>
    <row r="600" spans="1:8">
      <c r="A600" s="1">
        <f ca="1">IFERROR(__xludf.DUMMYFUNCTION("""COMPUTED_VALUE"""),45306.766844699)</f>
        <v>45306.766844698999</v>
      </c>
      <c r="B600" s="2">
        <v>2234770258</v>
      </c>
      <c r="C600" s="11" t="s">
        <v>871</v>
      </c>
      <c r="D600" s="2" t="s">
        <v>15</v>
      </c>
      <c r="E600" s="3" t="s">
        <v>6</v>
      </c>
      <c r="F600" s="2" t="str">
        <f ca="1">IFERROR(__xludf.DUMMYFUNCTION("""COMPUTED_VALUE"""),"THEISEN SANTIAGO JOSE")</f>
        <v>THEISEN SANTIAGO JOSE</v>
      </c>
      <c r="G600" s="2" t="str">
        <f ca="1">IFERROR(__xludf.DUMMYFUNCTION("""COMPUTED_VALUE"""),"ROJAS LUIS MARTIN")</f>
        <v>ROJAS LUIS MARTIN</v>
      </c>
      <c r="H600" s="4" t="s">
        <v>7</v>
      </c>
    </row>
    <row r="601" spans="1:8">
      <c r="A601" s="5">
        <f ca="1">IFERROR(__xludf.DUMMYFUNCTION("""COMPUTED_VALUE"""),45306.7687576273)</f>
        <v>45306.768757627302</v>
      </c>
      <c r="B601" s="6">
        <v>2614215179</v>
      </c>
      <c r="C601" s="6" t="s">
        <v>872</v>
      </c>
      <c r="D601" s="6" t="s">
        <v>873</v>
      </c>
      <c r="E601" s="7" t="s">
        <v>113</v>
      </c>
      <c r="F601" s="6" t="str">
        <f ca="1">IFERROR(__xludf.DUMMYFUNCTION("""COMPUTED_VALUE"""),"BARBONA TIAGO NICOLAS")</f>
        <v>BARBONA TIAGO NICOLAS</v>
      </c>
      <c r="G601" s="6" t="str">
        <f ca="1">IFERROR(__xludf.DUMMYFUNCTION("""COMPUTED_VALUE"""),"SAAVEDRA ROBERTO LEANDRO")</f>
        <v>SAAVEDRA ROBERTO LEANDRO</v>
      </c>
      <c r="H601" s="6" t="s">
        <v>874</v>
      </c>
    </row>
    <row r="602" spans="1:8">
      <c r="A602" s="1">
        <f ca="1">IFERROR(__xludf.DUMMYFUNCTION("""COMPUTED_VALUE"""),45306.7799622106)</f>
        <v>45306.779962210603</v>
      </c>
      <c r="B602" s="2">
        <v>2204802357</v>
      </c>
      <c r="C602" s="2" t="s">
        <v>875</v>
      </c>
      <c r="D602" s="2" t="s">
        <v>876</v>
      </c>
      <c r="E602" s="7" t="s">
        <v>113</v>
      </c>
      <c r="F602" s="2" t="str">
        <f ca="1">IFERROR(__xludf.DUMMYFUNCTION("""COMPUTED_VALUE"""),"PAREDES MARILYN ELISABETH")</f>
        <v>PAREDES MARILYN ELISABETH</v>
      </c>
      <c r="G602" s="2" t="str">
        <f ca="1">IFERROR(__xludf.DUMMYFUNCTION("""COMPUTED_VALUE"""),"LEONHART PEDRO NAHUEL")</f>
        <v>LEONHART PEDRO NAHUEL</v>
      </c>
      <c r="H602" s="2" t="s">
        <v>877</v>
      </c>
    </row>
    <row r="603" spans="1:8">
      <c r="A603" s="9" t="str">
        <f ca="1">IFERROR(__xludf.DUMMYFUNCTION("""COMPUTED_VALUE"""),"")</f>
        <v/>
      </c>
      <c r="B603" s="6">
        <v>1160607722</v>
      </c>
      <c r="C603" s="6" t="s">
        <v>878</v>
      </c>
      <c r="D603" s="6" t="s">
        <v>369</v>
      </c>
      <c r="E603" s="3" t="s">
        <v>6</v>
      </c>
      <c r="F603" s="10" t="str">
        <f ca="1">IFERROR(__xludf.DUMMYFUNCTION("""COMPUTED_VALUE"""),"")</f>
        <v/>
      </c>
      <c r="G603" s="10" t="str">
        <f ca="1">IFERROR(__xludf.DUMMYFUNCTION("""COMPUTED_VALUE"""),"")</f>
        <v/>
      </c>
      <c r="H603" s="4" t="s">
        <v>7</v>
      </c>
    </row>
    <row r="604" spans="1:8">
      <c r="A604" s="1">
        <f ca="1">IFERROR(__xludf.DUMMYFUNCTION("""COMPUTED_VALUE"""),45306.8045179166)</f>
        <v>45306.8045179166</v>
      </c>
      <c r="B604" s="2">
        <v>1160660888</v>
      </c>
      <c r="C604" s="2" t="s">
        <v>879</v>
      </c>
      <c r="D604" s="2" t="s">
        <v>720</v>
      </c>
      <c r="E604" s="3" t="s">
        <v>6</v>
      </c>
      <c r="F604" s="2" t="str">
        <f ca="1">IFERROR(__xludf.DUMMYFUNCTION("""COMPUTED_VALUE"""),"CANO JORGELINA NELIDA RAMONA")</f>
        <v>CANO JORGELINA NELIDA RAMONA</v>
      </c>
      <c r="G604" s="2" t="str">
        <f ca="1">IFERROR(__xludf.DUMMYFUNCTION("""COMPUTED_VALUE"""),"SANTANDER MATIAS NAHUEL")</f>
        <v>SANTANDER MATIAS NAHUEL</v>
      </c>
      <c r="H604" s="4" t="s">
        <v>7</v>
      </c>
    </row>
    <row r="605" spans="1:8">
      <c r="A605" s="5">
        <f ca="1">IFERROR(__xludf.DUMMYFUNCTION("""COMPUTED_VALUE"""),45306.8175671875)</f>
        <v>45306.8175671875</v>
      </c>
      <c r="B605" s="6">
        <v>1160666334</v>
      </c>
      <c r="C605" s="6" t="s">
        <v>880</v>
      </c>
      <c r="D605" s="6" t="s">
        <v>727</v>
      </c>
      <c r="E605" s="3" t="s">
        <v>6</v>
      </c>
      <c r="F605" s="6" t="str">
        <f ca="1">IFERROR(__xludf.DUMMYFUNCTION("""COMPUTED_VALUE"""),"FERNANDEZ ANDREA ESTER")</f>
        <v>FERNANDEZ ANDREA ESTER</v>
      </c>
      <c r="G605" s="6" t="str">
        <f ca="1">IFERROR(__xludf.DUMMYFUNCTION("""COMPUTED_VALUE"""),"AGUIRRE MAURO GABRIEL")</f>
        <v>AGUIRRE MAURO GABRIEL</v>
      </c>
      <c r="H605" s="4" t="s">
        <v>7</v>
      </c>
    </row>
    <row r="606" spans="1:8">
      <c r="A606" s="1">
        <f ca="1">IFERROR(__xludf.DUMMYFUNCTION("""COMPUTED_VALUE"""),45306.8190827893)</f>
        <v>45306.819082789298</v>
      </c>
      <c r="B606" s="2">
        <v>1160663033</v>
      </c>
      <c r="C606" s="2" t="s">
        <v>881</v>
      </c>
      <c r="D606" s="2" t="s">
        <v>720</v>
      </c>
      <c r="E606" s="3" t="s">
        <v>6</v>
      </c>
      <c r="F606" s="2" t="str">
        <f ca="1">IFERROR(__xludf.DUMMYFUNCTION("""COMPUTED_VALUE"""),"BAEZ NATALIA CAROLINA")</f>
        <v>BAEZ NATALIA CAROLINA</v>
      </c>
      <c r="G606" s="2" t="str">
        <f ca="1">IFERROR(__xludf.DUMMYFUNCTION("""COMPUTED_VALUE"""),"APOSTOLIDES MARTIN ANTONIO")</f>
        <v>APOSTOLIDES MARTIN ANTONIO</v>
      </c>
      <c r="H606" s="4" t="s">
        <v>7</v>
      </c>
    </row>
    <row r="607" spans="1:8">
      <c r="A607" s="5">
        <f ca="1">IFERROR(__xludf.DUMMYFUNCTION("""COMPUTED_VALUE"""),45306.8257209722)</f>
        <v>45306.8257209722</v>
      </c>
      <c r="B607" s="6">
        <v>2644341527</v>
      </c>
      <c r="C607" s="6" t="s">
        <v>882</v>
      </c>
      <c r="D607" s="6" t="s">
        <v>221</v>
      </c>
      <c r="E607" s="7" t="s">
        <v>12</v>
      </c>
      <c r="F607" s="10" t="str">
        <f ca="1">IFERROR(__xludf.DUMMYFUNCTION("""COMPUTED_VALUE"""),"")</f>
        <v/>
      </c>
      <c r="G607" s="10" t="str">
        <f ca="1">IFERROR(__xludf.DUMMYFUNCTION("""COMPUTED_VALUE"""),"")</f>
        <v/>
      </c>
      <c r="H607" s="6" t="s">
        <v>883</v>
      </c>
    </row>
    <row r="608" spans="1:8">
      <c r="A608" s="1">
        <f ca="1">IFERROR(__xludf.DUMMYFUNCTION("""COMPUTED_VALUE"""),45306.8472791435)</f>
        <v>45306.847279143498</v>
      </c>
      <c r="B608" s="2">
        <v>2224477254</v>
      </c>
      <c r="C608" s="2" t="s">
        <v>884</v>
      </c>
      <c r="D608" s="2" t="s">
        <v>23</v>
      </c>
      <c r="E608" s="3" t="s">
        <v>6</v>
      </c>
      <c r="F608" s="2" t="str">
        <f ca="1">IFERROR(__xludf.DUMMYFUNCTION("""COMPUTED_VALUE"""),"OJEDA GONZALO ALBERTO NICOLAS")</f>
        <v>OJEDA GONZALO ALBERTO NICOLAS</v>
      </c>
      <c r="G608" s="2" t="str">
        <f ca="1">IFERROR(__xludf.DUMMYFUNCTION("""COMPUTED_VALUE"""),"APOSTOLIDES MARTIN ANTONIO")</f>
        <v>APOSTOLIDES MARTIN ANTONIO</v>
      </c>
      <c r="H608" s="4" t="s">
        <v>7</v>
      </c>
    </row>
    <row r="609" spans="1:8">
      <c r="A609" s="5">
        <f ca="1">IFERROR(__xludf.DUMMYFUNCTION("""COMPUTED_VALUE"""),45306.856159074)</f>
        <v>45306.856159073999</v>
      </c>
      <c r="B609" s="10"/>
      <c r="C609" s="6" t="s">
        <v>885</v>
      </c>
      <c r="D609" s="10"/>
      <c r="E609" s="3"/>
      <c r="F609" s="6" t="str">
        <f ca="1">IFERROR(__xludf.DUMMYFUNCTION("""COMPUTED_VALUE"""),"MELGAREJO MACARENA MABEL")</f>
        <v>MELGAREJO MACARENA MABEL</v>
      </c>
      <c r="G609" s="6" t="str">
        <f ca="1">IFERROR(__xludf.DUMMYFUNCTION("""COMPUTED_VALUE"""),"SAAVEDRA ROBERTO LEANDRO")</f>
        <v>SAAVEDRA ROBERTO LEANDRO</v>
      </c>
      <c r="H609" s="10"/>
    </row>
    <row r="610" spans="1:8">
      <c r="A610" s="1">
        <f ca="1">IFERROR(__xludf.DUMMYFUNCTION("""COMPUTED_VALUE"""),45306.8737423726)</f>
        <v>45306.873742372598</v>
      </c>
      <c r="B610" s="4"/>
      <c r="C610" s="2" t="s">
        <v>886</v>
      </c>
      <c r="D610" s="4"/>
      <c r="E610" s="3"/>
      <c r="F610" s="2" t="str">
        <f ca="1">IFERROR(__xludf.DUMMYFUNCTION("""COMPUTED_VALUE"""),"CAPPANARI AGUSTIN")</f>
        <v>CAPPANARI AGUSTIN</v>
      </c>
      <c r="G610" s="2" t="str">
        <f ca="1">IFERROR(__xludf.DUMMYFUNCTION("""COMPUTED_VALUE"""),"SANTANDER MATIAS NAHUEL")</f>
        <v>SANTANDER MATIAS NAHUEL</v>
      </c>
      <c r="H610" s="4"/>
    </row>
    <row r="611" spans="1:8">
      <c r="A611" s="5">
        <f ca="1">IFERROR(__xludf.DUMMYFUNCTION("""COMPUTED_VALUE"""),45306.8855166898)</f>
        <v>45306.885516689799</v>
      </c>
      <c r="B611" s="6">
        <v>2224476289</v>
      </c>
      <c r="C611" s="6" t="s">
        <v>887</v>
      </c>
      <c r="D611" s="6" t="s">
        <v>72</v>
      </c>
      <c r="E611" s="3" t="s">
        <v>6</v>
      </c>
      <c r="F611" s="6" t="str">
        <f ca="1">IFERROR(__xludf.DUMMYFUNCTION("""COMPUTED_VALUE"""),"LEGUIZAMON RIVERO GUADALUPE ANAHI")</f>
        <v>LEGUIZAMON RIVERO GUADALUPE ANAHI</v>
      </c>
      <c r="G611" s="6" t="str">
        <f ca="1">IFERROR(__xludf.DUMMYFUNCTION("""COMPUTED_VALUE"""),"PYZIOL RYSZARD GERARDO")</f>
        <v>PYZIOL RYSZARD GERARDO</v>
      </c>
      <c r="H611" s="4" t="s">
        <v>7</v>
      </c>
    </row>
    <row r="612" spans="1:8">
      <c r="A612" s="1">
        <f ca="1">IFERROR(__xludf.DUMMYFUNCTION("""COMPUTED_VALUE"""),45306.8866624074)</f>
        <v>45306.8866624074</v>
      </c>
      <c r="B612" s="2">
        <v>1142156043</v>
      </c>
      <c r="C612" s="2" t="s">
        <v>888</v>
      </c>
      <c r="D612" s="2" t="s">
        <v>37</v>
      </c>
      <c r="E612" s="3" t="s">
        <v>6</v>
      </c>
      <c r="F612" s="2" t="str">
        <f ca="1">IFERROR(__xludf.DUMMYFUNCTION("""COMPUTED_VALUE"""),"LEGUIZAMON RIVERO GUADALUPE ANAHI")</f>
        <v>LEGUIZAMON RIVERO GUADALUPE ANAHI</v>
      </c>
      <c r="G612" s="2" t="str">
        <f ca="1">IFERROR(__xludf.DUMMYFUNCTION("""COMPUTED_VALUE"""),"PYZIOL RYSZARD GERARDO")</f>
        <v>PYZIOL RYSZARD GERARDO</v>
      </c>
      <c r="H612" s="4" t="s">
        <v>7</v>
      </c>
    </row>
    <row r="613" spans="1:8">
      <c r="A613" s="5">
        <f ca="1">IFERROR(__xludf.DUMMYFUNCTION("""COMPUTED_VALUE"""),45306.8929232523)</f>
        <v>45306.892923252301</v>
      </c>
      <c r="B613" s="6">
        <v>2225451077</v>
      </c>
      <c r="C613" s="6" t="s">
        <v>889</v>
      </c>
      <c r="D613" s="6" t="s">
        <v>301</v>
      </c>
      <c r="E613" s="3" t="s">
        <v>6</v>
      </c>
      <c r="F613" s="6" t="str">
        <f ca="1">IFERROR(__xludf.DUMMYFUNCTION("""COMPUTED_VALUE"""),"RAMIREZ MICAELA JAZMIN")</f>
        <v>RAMIREZ MICAELA JAZMIN</v>
      </c>
      <c r="G613" s="6" t="str">
        <f ca="1">IFERROR(__xludf.DUMMYFUNCTION("""COMPUTED_VALUE"""),"SAAVEDRA ROBERTO LEANDRO")</f>
        <v>SAAVEDRA ROBERTO LEANDRO</v>
      </c>
      <c r="H613" s="4" t="s">
        <v>7</v>
      </c>
    </row>
    <row r="614" spans="1:8">
      <c r="A614" s="1">
        <f ca="1">IFERROR(__xludf.DUMMYFUNCTION("""COMPUTED_VALUE"""),45306.9024630439)</f>
        <v>45306.902463043902</v>
      </c>
      <c r="B614" s="2">
        <v>2644267034</v>
      </c>
      <c r="C614" s="2" t="s">
        <v>890</v>
      </c>
      <c r="D614" s="2" t="s">
        <v>355</v>
      </c>
      <c r="E614" s="3" t="s">
        <v>6</v>
      </c>
      <c r="F614" s="2" t="str">
        <f ca="1">IFERROR(__xludf.DUMMYFUNCTION("""COMPUTED_VALUE"""),"GALLARDO ROMINA ALEJANDRA")</f>
        <v>GALLARDO ROMINA ALEJANDRA</v>
      </c>
      <c r="G614" s="2" t="str">
        <f ca="1">IFERROR(__xludf.DUMMYFUNCTION("""COMPUTED_VALUE"""),"BAEZ GUILLERMO")</f>
        <v>BAEZ GUILLERMO</v>
      </c>
      <c r="H614" s="4" t="s">
        <v>7</v>
      </c>
    </row>
    <row r="615" spans="1:8">
      <c r="A615" s="5">
        <f ca="1">IFERROR(__xludf.DUMMYFUNCTION("""COMPUTED_VALUE"""),45306.9404796296)</f>
        <v>45306.9404796296</v>
      </c>
      <c r="B615" s="6">
        <v>1160669652</v>
      </c>
      <c r="C615" s="6" t="s">
        <v>891</v>
      </c>
      <c r="D615" s="6" t="s">
        <v>369</v>
      </c>
      <c r="E615" s="3" t="s">
        <v>6</v>
      </c>
      <c r="F615" s="6" t="str">
        <f ca="1">IFERROR(__xludf.DUMMYFUNCTION("""COMPUTED_VALUE"""),"RUIZ DIAZ MARIA NORMA ALEJANDRA")</f>
        <v>RUIZ DIAZ MARIA NORMA ALEJANDRA</v>
      </c>
      <c r="G615" s="6" t="str">
        <f ca="1">IFERROR(__xludf.DUMMYFUNCTION("""COMPUTED_VALUE"""),"ROJAS LUIS MARTIN")</f>
        <v>ROJAS LUIS MARTIN</v>
      </c>
      <c r="H615" s="4" t="s">
        <v>7</v>
      </c>
    </row>
    <row r="616" spans="1:8">
      <c r="A616" s="1">
        <f ca="1">IFERROR(__xludf.DUMMYFUNCTION("""COMPUTED_VALUE"""),45307.0024656481)</f>
        <v>45307.002465648096</v>
      </c>
      <c r="B616" s="2">
        <v>3327564674</v>
      </c>
      <c r="C616" s="2" t="s">
        <v>892</v>
      </c>
      <c r="D616" s="2" t="s">
        <v>893</v>
      </c>
      <c r="E616" s="7" t="s">
        <v>12</v>
      </c>
      <c r="F616" s="2" t="str">
        <f ca="1">IFERROR(__xludf.DUMMYFUNCTION("""COMPUTED_VALUE"""),"RUIZ DIAZ MARIA NORMA ALEJANDRA")</f>
        <v>RUIZ DIAZ MARIA NORMA ALEJANDRA</v>
      </c>
      <c r="G616" s="2" t="str">
        <f ca="1">IFERROR(__xludf.DUMMYFUNCTION("""COMPUTED_VALUE"""),"ROJAS LUIS MARTIN")</f>
        <v>ROJAS LUIS MARTIN</v>
      </c>
      <c r="H616" s="2" t="s">
        <v>401</v>
      </c>
    </row>
    <row r="617" spans="1:8">
      <c r="A617" s="5">
        <f ca="1">IFERROR(__xludf.DUMMYFUNCTION("""COMPUTED_VALUE"""),45307.0114491087)</f>
        <v>45307.011449108701</v>
      </c>
      <c r="B617" s="6">
        <v>2644233844</v>
      </c>
      <c r="C617" s="6" t="s">
        <v>894</v>
      </c>
      <c r="D617" s="6" t="s">
        <v>124</v>
      </c>
      <c r="E617" s="7" t="s">
        <v>128</v>
      </c>
      <c r="F617" s="6" t="str">
        <f ca="1">IFERROR(__xludf.DUMMYFUNCTION("""COMPUTED_VALUE"""),"THEISEN SANTIAGO JOSE")</f>
        <v>THEISEN SANTIAGO JOSE</v>
      </c>
      <c r="G617" s="6" t="str">
        <f ca="1">IFERROR(__xludf.DUMMYFUNCTION("""COMPUTED_VALUE"""),"ROJAS LUIS MARTIN")</f>
        <v>ROJAS LUIS MARTIN</v>
      </c>
      <c r="H617" s="6" t="s">
        <v>895</v>
      </c>
    </row>
    <row r="618" spans="1:8">
      <c r="A618" s="1">
        <f ca="1">IFERROR(__xludf.DUMMYFUNCTION("""COMPUTED_VALUE"""),45307.3557138426)</f>
        <v>45307.355713842597</v>
      </c>
      <c r="B618" s="2">
        <v>2323423873</v>
      </c>
      <c r="C618" s="2" t="s">
        <v>896</v>
      </c>
      <c r="D618" s="2" t="s">
        <v>124</v>
      </c>
      <c r="E618" s="3" t="s">
        <v>6</v>
      </c>
      <c r="F618" s="2" t="str">
        <f ca="1">IFERROR(__xludf.DUMMYFUNCTION("""COMPUTED_VALUE"""),"GONZALEZ IVANA JANET")</f>
        <v>GONZALEZ IVANA JANET</v>
      </c>
      <c r="G618" s="2" t="str">
        <f ca="1">IFERROR(__xludf.DUMMYFUNCTION("""COMPUTED_VALUE"""),"LEONHART PEDRO NAHUEL")</f>
        <v>LEONHART PEDRO NAHUEL</v>
      </c>
      <c r="H618" s="4" t="s">
        <v>7</v>
      </c>
    </row>
    <row r="619" spans="1:8">
      <c r="A619" s="5">
        <f ca="1">IFERROR(__xludf.DUMMYFUNCTION("""COMPUTED_VALUE"""),45307.3660852199)</f>
        <v>45307.366085219903</v>
      </c>
      <c r="B619" s="6">
        <v>2234871381</v>
      </c>
      <c r="C619" s="6" t="s">
        <v>897</v>
      </c>
      <c r="D619" s="6" t="s">
        <v>355</v>
      </c>
      <c r="E619" s="3" t="s">
        <v>6</v>
      </c>
      <c r="F619" s="6" t="str">
        <f ca="1">IFERROR(__xludf.DUMMYFUNCTION("""COMPUTED_VALUE"""),"ZALAZAR MICAELA EVELIN")</f>
        <v>ZALAZAR MICAELA EVELIN</v>
      </c>
      <c r="G619" s="6" t="str">
        <f ca="1">IFERROR(__xludf.DUMMYFUNCTION("""COMPUTED_VALUE"""),"FIMIANI VICTOR LUCIANO")</f>
        <v>FIMIANI VICTOR LUCIANO</v>
      </c>
      <c r="H619" s="4" t="s">
        <v>7</v>
      </c>
    </row>
    <row r="620" spans="1:8">
      <c r="A620" s="1">
        <f ca="1">IFERROR(__xludf.DUMMYFUNCTION("""COMPUTED_VALUE"""),45307.383162037)</f>
        <v>45307.383162036997</v>
      </c>
      <c r="B620" s="2">
        <v>2604447607</v>
      </c>
      <c r="C620" s="2" t="s">
        <v>898</v>
      </c>
      <c r="D620" s="2" t="s">
        <v>27</v>
      </c>
      <c r="E620" s="3" t="s">
        <v>6</v>
      </c>
      <c r="F620" s="2" t="str">
        <f ca="1">IFERROR(__xludf.DUMMYFUNCTION("""COMPUTED_VALUE"""),"RODRIGUEZ YULIANA MARIA DE LOS ANGELES")</f>
        <v>RODRIGUEZ YULIANA MARIA DE LOS ANGELES</v>
      </c>
      <c r="G620" s="2" t="str">
        <f ca="1">IFERROR(__xludf.DUMMYFUNCTION("""COMPUTED_VALUE"""),"FOSCHIATTI MARIA DE LOS ANGELES")</f>
        <v>FOSCHIATTI MARIA DE LOS ANGELES</v>
      </c>
      <c r="H620" s="4" t="s">
        <v>7</v>
      </c>
    </row>
    <row r="621" spans="1:8">
      <c r="A621" s="5">
        <f ca="1">IFERROR(__xludf.DUMMYFUNCTION("""COMPUTED_VALUE"""),45307.4017085648)</f>
        <v>45307.401708564801</v>
      </c>
      <c r="B621" s="6">
        <v>2234810501</v>
      </c>
      <c r="C621" s="6" t="s">
        <v>899</v>
      </c>
      <c r="D621" s="6" t="s">
        <v>221</v>
      </c>
      <c r="E621" s="7" t="s">
        <v>12</v>
      </c>
      <c r="F621" s="6" t="str">
        <f ca="1">IFERROR(__xludf.DUMMYFUNCTION("""COMPUTED_VALUE"""),"PALACIOS FALCON RODRIGO GASTON")</f>
        <v>PALACIOS FALCON RODRIGO GASTON</v>
      </c>
      <c r="G621" s="6" t="str">
        <f ca="1">IFERROR(__xludf.DUMMYFUNCTION("""COMPUTED_VALUE"""),"FOSCHIATTI MARIA DE LOS ANGELES")</f>
        <v>FOSCHIATTI MARIA DE LOS ANGELES</v>
      </c>
      <c r="H621" s="6" t="s">
        <v>401</v>
      </c>
    </row>
    <row r="622" spans="1:8">
      <c r="A622" s="1">
        <f ca="1">IFERROR(__xludf.DUMMYFUNCTION("""COMPUTED_VALUE"""),45307.4078091666)</f>
        <v>45307.407809166602</v>
      </c>
      <c r="B622" s="2">
        <v>1160670524</v>
      </c>
      <c r="C622" s="2" t="s">
        <v>900</v>
      </c>
      <c r="D622" s="2" t="s">
        <v>706</v>
      </c>
      <c r="E622" s="3" t="s">
        <v>6</v>
      </c>
      <c r="F622" s="2" t="str">
        <f ca="1">IFERROR(__xludf.DUMMYFUNCTION("""COMPUTED_VALUE"""),"ACEVEDO DAIANA SOLEDAD")</f>
        <v>ACEVEDO DAIANA SOLEDAD</v>
      </c>
      <c r="G622" s="2" t="str">
        <f ca="1">IFERROR(__xludf.DUMMYFUNCTION("""COMPUTED_VALUE"""),"GOMEZ MARIANA LUCIA")</f>
        <v>GOMEZ MARIANA LUCIA</v>
      </c>
      <c r="H622" s="4" t="s">
        <v>7</v>
      </c>
    </row>
    <row r="623" spans="1:8">
      <c r="A623" s="5">
        <f ca="1">IFERROR(__xludf.DUMMYFUNCTION("""COMPUTED_VALUE"""),45299.5359722337)</f>
        <v>45299.535972233702</v>
      </c>
      <c r="B623" s="6">
        <v>2320533677</v>
      </c>
      <c r="C623" s="11" t="s">
        <v>420</v>
      </c>
      <c r="D623" s="6" t="s">
        <v>117</v>
      </c>
      <c r="E623" s="3" t="s">
        <v>6</v>
      </c>
      <c r="F623" s="6" t="str">
        <f ca="1">IFERROR(__xludf.DUMMYFUNCTION("""COMPUTED_VALUE"""),"IBARRA MIGUEL ANTONIO")</f>
        <v>IBARRA MIGUEL ANTONIO</v>
      </c>
      <c r="G623" s="6" t="str">
        <f ca="1">IFERROR(__xludf.DUMMYFUNCTION("""COMPUTED_VALUE"""),"FALCON ALEJANDRO JAVIER")</f>
        <v>FALCON ALEJANDRO JAVIER</v>
      </c>
      <c r="H623" s="4" t="s">
        <v>7</v>
      </c>
    </row>
    <row r="624" spans="1:8">
      <c r="A624" s="1">
        <f ca="1">IFERROR(__xludf.DUMMYFUNCTION("""COMPUTED_VALUE"""),45307.4454784143)</f>
        <v>45307.445478414302</v>
      </c>
      <c r="B624" s="2">
        <v>1160671458</v>
      </c>
      <c r="C624" s="2" t="s">
        <v>901</v>
      </c>
      <c r="D624" s="2" t="s">
        <v>771</v>
      </c>
      <c r="E624" s="3" t="s">
        <v>6</v>
      </c>
      <c r="F624" s="2" t="str">
        <f ca="1">IFERROR(__xludf.DUMMYFUNCTION("""COMPUTED_VALUE"""),"TANDE LUCAS GABRIEL")</f>
        <v>TANDE LUCAS GABRIEL</v>
      </c>
      <c r="G624" s="2" t="str">
        <f ca="1">IFERROR(__xludf.DUMMYFUNCTION("""COMPUTED_VALUE"""),"GOMEZ MARIANA LUCIA")</f>
        <v>GOMEZ MARIANA LUCIA</v>
      </c>
      <c r="H624" s="4" t="s">
        <v>7</v>
      </c>
    </row>
    <row r="625" spans="1:8">
      <c r="A625" s="5">
        <f ca="1">IFERROR(__xludf.DUMMYFUNCTION("""COMPUTED_VALUE"""),45307.4495850115)</f>
        <v>45307.449585011498</v>
      </c>
      <c r="B625" s="6">
        <v>2204802367</v>
      </c>
      <c r="C625" s="6" t="s">
        <v>902</v>
      </c>
      <c r="D625" s="6" t="s">
        <v>830</v>
      </c>
      <c r="E625" s="7" t="s">
        <v>128</v>
      </c>
      <c r="F625" s="6" t="str">
        <f ca="1">IFERROR(__xludf.DUMMYFUNCTION("""COMPUTED_VALUE"""),"BAEZ FERNANDO DANIEL")</f>
        <v>BAEZ FERNANDO DANIEL</v>
      </c>
      <c r="G625" s="6" t="str">
        <f ca="1">IFERROR(__xludf.DUMMYFUNCTION("""COMPUTED_VALUE"""),"FERNANDEZ ROCIO ELIZABETH")</f>
        <v>FERNANDEZ ROCIO ELIZABETH</v>
      </c>
      <c r="H625" s="6" t="s">
        <v>903</v>
      </c>
    </row>
    <row r="626" spans="1:8">
      <c r="A626" s="1">
        <f ca="1">IFERROR(__xludf.DUMMYFUNCTION("""COMPUTED_VALUE"""),45307.4643589236)</f>
        <v>45307.4643589236</v>
      </c>
      <c r="B626" s="2">
        <v>2214711088</v>
      </c>
      <c r="C626" s="2" t="s">
        <v>904</v>
      </c>
      <c r="D626" s="2" t="s">
        <v>781</v>
      </c>
      <c r="E626" s="3" t="s">
        <v>6</v>
      </c>
      <c r="F626" s="2" t="str">
        <f ca="1">IFERROR(__xludf.DUMMYFUNCTION("""COMPUTED_VALUE"""),"ROMERO SELENA MAGALI")</f>
        <v>ROMERO SELENA MAGALI</v>
      </c>
      <c r="G626" s="2" t="str">
        <f ca="1">IFERROR(__xludf.DUMMYFUNCTION("""COMPUTED_VALUE"""),"GOMEZ MARIANA LUCIA")</f>
        <v>GOMEZ MARIANA LUCIA</v>
      </c>
      <c r="H626" s="4" t="s">
        <v>7</v>
      </c>
    </row>
    <row r="627" spans="1:8">
      <c r="A627" s="5">
        <f ca="1">IFERROR(__xludf.DUMMYFUNCTION("""COMPUTED_VALUE"""),45307.4657733333)</f>
        <v>45307.465773333301</v>
      </c>
      <c r="B627" s="6">
        <v>1160674989</v>
      </c>
      <c r="C627" s="6" t="s">
        <v>905</v>
      </c>
      <c r="D627" s="6" t="s">
        <v>830</v>
      </c>
      <c r="E627" s="3" t="s">
        <v>6</v>
      </c>
      <c r="F627" s="6" t="str">
        <f ca="1">IFERROR(__xludf.DUMMYFUNCTION("""COMPUTED_VALUE"""),"REDES CYNTHIA SOLEDAD")</f>
        <v>REDES CYNTHIA SOLEDAD</v>
      </c>
      <c r="G627" s="6" t="str">
        <f ca="1">IFERROR(__xludf.DUMMYFUNCTION("""COMPUTED_VALUE"""),"PIEDRABUENA LUCAS DAVID")</f>
        <v>PIEDRABUENA LUCAS DAVID</v>
      </c>
      <c r="H627" s="4" t="s">
        <v>7</v>
      </c>
    </row>
    <row r="628" spans="1:8">
      <c r="A628" s="1">
        <f ca="1">IFERROR(__xludf.DUMMYFUNCTION("""COMPUTED_VALUE"""),45307.5049714236)</f>
        <v>45307.504971423601</v>
      </c>
      <c r="B628" s="2">
        <v>2233117106</v>
      </c>
      <c r="C628" s="2" t="s">
        <v>906</v>
      </c>
      <c r="D628" s="2" t="s">
        <v>124</v>
      </c>
      <c r="E628" s="3" t="s">
        <v>6</v>
      </c>
      <c r="F628" s="2" t="str">
        <f ca="1">IFERROR(__xludf.DUMMYFUNCTION("""COMPUTED_VALUE"""),"FLEYTAS DANIEL ISAIAS")</f>
        <v>FLEYTAS DANIEL ISAIAS</v>
      </c>
      <c r="G628" s="2" t="str">
        <f ca="1">IFERROR(__xludf.DUMMYFUNCTION("""COMPUTED_VALUE"""),"PIEDRABUENA LUCAS DAVID")</f>
        <v>PIEDRABUENA LUCAS DAVID</v>
      </c>
      <c r="H628" s="4" t="s">
        <v>7</v>
      </c>
    </row>
    <row r="629" spans="1:8">
      <c r="A629" s="5">
        <f ca="1">IFERROR(__xludf.DUMMYFUNCTION("""COMPUTED_VALUE"""),45307.5058257754)</f>
        <v>45307.505825775399</v>
      </c>
      <c r="B629" s="6">
        <v>2644286213</v>
      </c>
      <c r="C629" s="6" t="s">
        <v>907</v>
      </c>
      <c r="D629" s="6" t="s">
        <v>369</v>
      </c>
      <c r="E629" s="3" t="s">
        <v>6</v>
      </c>
      <c r="F629" s="6" t="str">
        <f ca="1">IFERROR(__xludf.DUMMYFUNCTION("""COMPUTED_VALUE"""),"ACOSTA AGUSTINA MICAELA")</f>
        <v>ACOSTA AGUSTINA MICAELA</v>
      </c>
      <c r="G629" s="6" t="str">
        <f ca="1">IFERROR(__xludf.DUMMYFUNCTION("""COMPUTED_VALUE"""),"FERNANDEZ ROCIO ELIZABETH")</f>
        <v>FERNANDEZ ROCIO ELIZABETH</v>
      </c>
      <c r="H629" s="4" t="s">
        <v>7</v>
      </c>
    </row>
    <row r="630" spans="1:8">
      <c r="A630" s="1">
        <f ca="1">IFERROR(__xludf.DUMMYFUNCTION("""COMPUTED_VALUE"""),45307.5059249652)</f>
        <v>45307.505924965197</v>
      </c>
      <c r="B630" s="2">
        <v>1160679052</v>
      </c>
      <c r="C630" s="2" t="s">
        <v>908</v>
      </c>
      <c r="D630" s="2" t="s">
        <v>124</v>
      </c>
      <c r="E630" s="3" t="s">
        <v>6</v>
      </c>
      <c r="F630" s="2" t="str">
        <f ca="1">IFERROR(__xludf.DUMMYFUNCTION("""COMPUTED_VALUE"""),"RODRIGUEZ FERNANDO GABRIEL")</f>
        <v>RODRIGUEZ FERNANDO GABRIEL</v>
      </c>
      <c r="G630" s="2" t="str">
        <f ca="1">IFERROR(__xludf.DUMMYFUNCTION("""COMPUTED_VALUE"""),"ZAMPA JUAN SANTIAGO")</f>
        <v>ZAMPA JUAN SANTIAGO</v>
      </c>
      <c r="H630" s="4" t="s">
        <v>7</v>
      </c>
    </row>
    <row r="631" spans="1:8">
      <c r="A631" s="5">
        <f ca="1">IFERROR(__xludf.DUMMYFUNCTION("""COMPUTED_VALUE"""),45307.5175206481)</f>
        <v>45307.5175206481</v>
      </c>
      <c r="B631" s="6">
        <v>1150688836</v>
      </c>
      <c r="C631" s="6" t="s">
        <v>909</v>
      </c>
      <c r="D631" s="6" t="s">
        <v>841</v>
      </c>
      <c r="E631" s="7" t="s">
        <v>60</v>
      </c>
      <c r="F631" s="6" t="str">
        <f ca="1">IFERROR(__xludf.DUMMYFUNCTION("""COMPUTED_VALUE"""),"BILLORDO ROMERO NAHILA DEL ROSARIO")</f>
        <v>BILLORDO ROMERO NAHILA DEL ROSARIO</v>
      </c>
      <c r="G631" s="6" t="str">
        <f ca="1">IFERROR(__xludf.DUMMYFUNCTION("""COMPUTED_VALUE"""),"CANTERO ELIANA LUCILA ESTEFANIA")</f>
        <v>CANTERO ELIANA LUCILA ESTEFANIA</v>
      </c>
      <c r="H631" s="10"/>
    </row>
    <row r="632" spans="1:8">
      <c r="A632" s="1">
        <f ca="1">IFERROR(__xludf.DUMMYFUNCTION("""COMPUTED_VALUE"""),45307.5279349884)</f>
        <v>45307.5279349884</v>
      </c>
      <c r="B632" s="2">
        <v>1160677788</v>
      </c>
      <c r="C632" s="2" t="s">
        <v>910</v>
      </c>
      <c r="D632" s="2" t="s">
        <v>124</v>
      </c>
      <c r="E632" s="7" t="s">
        <v>12</v>
      </c>
      <c r="F632" s="2" t="str">
        <f ca="1">IFERROR(__xludf.DUMMYFUNCTION("""COMPUTED_VALUE"""),"PALACIOS LEONARDO SAMUEL")</f>
        <v>PALACIOS LEONARDO SAMUEL</v>
      </c>
      <c r="G632" s="2" t="str">
        <f ca="1">IFERROR(__xludf.DUMMYFUNCTION("""COMPUTED_VALUE"""),"FALCON ALEJANDRO JAVIER")</f>
        <v>FALCON ALEJANDRO JAVIER</v>
      </c>
      <c r="H632" s="2" t="s">
        <v>911</v>
      </c>
    </row>
    <row r="633" spans="1:8">
      <c r="A633" s="5">
        <f ca="1">IFERROR(__xludf.DUMMYFUNCTION("""COMPUTED_VALUE"""),45307.5333001157)</f>
        <v>45307.533300115698</v>
      </c>
      <c r="B633" s="6">
        <v>2614444164</v>
      </c>
      <c r="C633" s="6" t="s">
        <v>912</v>
      </c>
      <c r="D633" s="6" t="s">
        <v>465</v>
      </c>
      <c r="E633" s="3" t="s">
        <v>6</v>
      </c>
      <c r="F633" s="6" t="str">
        <f ca="1">IFERROR(__xludf.DUMMYFUNCTION("""COMPUTED_VALUE"""),"PINTOS GONZALO EZEQUIEL")</f>
        <v>PINTOS GONZALO EZEQUIEL</v>
      </c>
      <c r="G633" s="6" t="str">
        <f ca="1">IFERROR(__xludf.DUMMYFUNCTION("""COMPUTED_VALUE"""),"ROMERO RAUL CRISTIAN ALEJANDRO")</f>
        <v>ROMERO RAUL CRISTIAN ALEJANDRO</v>
      </c>
      <c r="H633" s="4" t="s">
        <v>7</v>
      </c>
    </row>
    <row r="634" spans="1:8">
      <c r="A634" s="1">
        <f ca="1">IFERROR(__xludf.DUMMYFUNCTION("""COMPUTED_VALUE"""),45307.5429348263)</f>
        <v>45307.542934826299</v>
      </c>
      <c r="B634" s="2">
        <v>1160683483</v>
      </c>
      <c r="C634" s="2" t="s">
        <v>913</v>
      </c>
      <c r="D634" s="2" t="s">
        <v>93</v>
      </c>
      <c r="E634" s="3" t="s">
        <v>6</v>
      </c>
      <c r="F634" s="2" t="str">
        <f ca="1">IFERROR(__xludf.DUMMYFUNCTION("""COMPUTED_VALUE"""),"BRUNET YOHANA BEATRIZ")</f>
        <v>BRUNET YOHANA BEATRIZ</v>
      </c>
      <c r="G634" s="2" t="str">
        <f ca="1">IFERROR(__xludf.DUMMYFUNCTION("""COMPUTED_VALUE"""),"FERNANDEZ ROCIO ELIZABETH")</f>
        <v>FERNANDEZ ROCIO ELIZABETH</v>
      </c>
      <c r="H634" s="4" t="s">
        <v>7</v>
      </c>
    </row>
    <row r="635" spans="1:8">
      <c r="A635" s="5">
        <f ca="1">IFERROR(__xludf.DUMMYFUNCTION("""COMPUTED_VALUE"""),45307.546081655)</f>
        <v>45307.546081654997</v>
      </c>
      <c r="B635" s="6">
        <v>3484288556</v>
      </c>
      <c r="C635" s="6" t="s">
        <v>914</v>
      </c>
      <c r="D635" s="6" t="s">
        <v>893</v>
      </c>
      <c r="E635" s="7" t="s">
        <v>12</v>
      </c>
      <c r="F635" s="6" t="str">
        <f ca="1">IFERROR(__xludf.DUMMYFUNCTION("""COMPUTED_VALUE"""),"MACIEL VERONICA")</f>
        <v>MACIEL VERONICA</v>
      </c>
      <c r="G635" s="6" t="str">
        <f ca="1">IFERROR(__xludf.DUMMYFUNCTION("""COMPUTED_VALUE"""),"MOREYRA LABORIE RODRIGO AGUSTIN")</f>
        <v>MOREYRA LABORIE RODRIGO AGUSTIN</v>
      </c>
      <c r="H635" s="6" t="s">
        <v>915</v>
      </c>
    </row>
    <row r="636" spans="1:8">
      <c r="A636" s="1">
        <f ca="1">IFERROR(__xludf.DUMMYFUNCTION("""COMPUTED_VALUE"""),45307.5522630439)</f>
        <v>45307.552263043901</v>
      </c>
      <c r="B636" s="2">
        <v>1160681083</v>
      </c>
      <c r="C636" s="2" t="s">
        <v>916</v>
      </c>
      <c r="D636" s="2" t="s">
        <v>830</v>
      </c>
      <c r="E636" s="3"/>
      <c r="F636" s="2" t="str">
        <f ca="1">IFERROR(__xludf.DUMMYFUNCTION("""COMPUTED_VALUE"""),"GIRELA RODRIGO MACARENA")</f>
        <v>GIRELA RODRIGO MACARENA</v>
      </c>
      <c r="G636" s="2" t="str">
        <f ca="1">IFERROR(__xludf.DUMMYFUNCTION("""COMPUTED_VALUE"""),"MOREYRA LABORIE RODRIGO AGUSTIN")</f>
        <v>MOREYRA LABORIE RODRIGO AGUSTIN</v>
      </c>
      <c r="H636" s="4"/>
    </row>
    <row r="637" spans="1:8">
      <c r="A637" s="5">
        <f ca="1">IFERROR(__xludf.DUMMYFUNCTION("""COMPUTED_VALUE"""),45307.557493368)</f>
        <v>45307.557493368004</v>
      </c>
      <c r="B637" s="6">
        <v>1160683825</v>
      </c>
      <c r="C637" s="6" t="s">
        <v>917</v>
      </c>
      <c r="D637" s="6" t="s">
        <v>778</v>
      </c>
      <c r="E637" s="7" t="s">
        <v>128</v>
      </c>
      <c r="F637" s="6" t="str">
        <f ca="1">IFERROR(__xludf.DUMMYFUNCTION("""COMPUTED_VALUE"""),"Gonzalez Xavier Ignacio")</f>
        <v>Gonzalez Xavier Ignacio</v>
      </c>
      <c r="G637" s="6" t="str">
        <f ca="1">IFERROR(__xludf.DUMMYFUNCTION("""COMPUTED_VALUE"""),"POLZONI MARIA NATALIA")</f>
        <v>POLZONI MARIA NATALIA</v>
      </c>
      <c r="H637" s="6" t="s">
        <v>918</v>
      </c>
    </row>
    <row r="638" spans="1:8">
      <c r="A638" s="1">
        <f ca="1">IFERROR(__xludf.DUMMYFUNCTION("""COMPUTED_VALUE"""),45307.5661282523)</f>
        <v>45307.5661282523</v>
      </c>
      <c r="B638" s="2">
        <v>1160648583</v>
      </c>
      <c r="C638" s="2" t="s">
        <v>919</v>
      </c>
      <c r="D638" s="2" t="s">
        <v>369</v>
      </c>
      <c r="E638" s="3" t="s">
        <v>6</v>
      </c>
      <c r="F638" s="2" t="str">
        <f ca="1">IFERROR(__xludf.DUMMYFUNCTION("""COMPUTED_VALUE"""),"MAIDANA GABRIELA ELIANA ANABELLA")</f>
        <v>MAIDANA GABRIELA ELIANA ANABELLA</v>
      </c>
      <c r="G638" s="2" t="str">
        <f ca="1">IFERROR(__xludf.DUMMYFUNCTION("""COMPUTED_VALUE"""),"GOMEZ MARIANA LUCIA")</f>
        <v>GOMEZ MARIANA LUCIA</v>
      </c>
      <c r="H638" s="4" t="s">
        <v>7</v>
      </c>
    </row>
    <row r="639" spans="1:8">
      <c r="A639" s="5">
        <f ca="1">IFERROR(__xludf.DUMMYFUNCTION("""COMPUTED_VALUE"""),45307.5696306481)</f>
        <v>45307.569630648097</v>
      </c>
      <c r="B639" s="6">
        <v>2614445948</v>
      </c>
      <c r="C639" s="6" t="s">
        <v>920</v>
      </c>
      <c r="D639" s="6" t="s">
        <v>465</v>
      </c>
      <c r="E639" s="3" t="s">
        <v>6</v>
      </c>
      <c r="F639" s="6" t="str">
        <f ca="1">IFERROR(__xludf.DUMMYFUNCTION("""COMPUTED_VALUE"""),"IBARRA MIGUEL ANTONIO")</f>
        <v>IBARRA MIGUEL ANTONIO</v>
      </c>
      <c r="G639" s="6" t="str">
        <f ca="1">IFERROR(__xludf.DUMMYFUNCTION("""COMPUTED_VALUE"""),"FALCON ALEJANDRO JAVIER")</f>
        <v>FALCON ALEJANDRO JAVIER</v>
      </c>
      <c r="H639" s="4" t="s">
        <v>7</v>
      </c>
    </row>
    <row r="640" spans="1:8">
      <c r="A640" s="1">
        <f ca="1">IFERROR(__xludf.DUMMYFUNCTION("""COMPUTED_VALUE"""),45307.5707541203)</f>
        <v>45307.570754120301</v>
      </c>
      <c r="B640" s="2">
        <v>2374654903</v>
      </c>
      <c r="C640" s="2" t="s">
        <v>921</v>
      </c>
      <c r="D640" s="2" t="s">
        <v>830</v>
      </c>
      <c r="E640" s="3" t="s">
        <v>6</v>
      </c>
      <c r="F640" s="2" t="str">
        <f ca="1">IFERROR(__xludf.DUMMYFUNCTION("""COMPUTED_VALUE"""),"ROSALES RIVERA IVANA ANDREA")</f>
        <v>ROSALES RIVERA IVANA ANDREA</v>
      </c>
      <c r="G640" s="2" t="str">
        <f ca="1">IFERROR(__xludf.DUMMYFUNCTION("""COMPUTED_VALUE"""),"POLZONI MARIA NATALIA")</f>
        <v>POLZONI MARIA NATALIA</v>
      </c>
      <c r="H640" s="4" t="s">
        <v>7</v>
      </c>
    </row>
    <row r="641" spans="1:8">
      <c r="A641" s="5">
        <f ca="1">IFERROR(__xludf.DUMMYFUNCTION("""COMPUTED_VALUE"""),45307.5725332523)</f>
        <v>45307.5725332523</v>
      </c>
      <c r="B641" s="6">
        <v>1160685543</v>
      </c>
      <c r="C641" s="6" t="s">
        <v>922</v>
      </c>
      <c r="D641" s="6" t="s">
        <v>830</v>
      </c>
      <c r="E641" s="3"/>
      <c r="F641" s="6" t="str">
        <f ca="1">IFERROR(__xludf.DUMMYFUNCTION("""COMPUTED_VALUE"""),"TANDE LUCAS GABRIEL")</f>
        <v>TANDE LUCAS GABRIEL</v>
      </c>
      <c r="G641" s="6" t="str">
        <f ca="1">IFERROR(__xludf.DUMMYFUNCTION("""COMPUTED_VALUE"""),"GOMEZ MARIANA LUCIA")</f>
        <v>GOMEZ MARIANA LUCIA</v>
      </c>
      <c r="H641" s="10"/>
    </row>
    <row r="642" spans="1:8">
      <c r="A642" s="1">
        <f ca="1">IFERROR(__xludf.DUMMYFUNCTION("""COMPUTED_VALUE"""),45307.5756439814)</f>
        <v>45307.575643981399</v>
      </c>
      <c r="B642" s="2">
        <v>1160681448</v>
      </c>
      <c r="C642" s="2" t="s">
        <v>923</v>
      </c>
      <c r="D642" s="2" t="s">
        <v>221</v>
      </c>
      <c r="E642" s="7" t="s">
        <v>12</v>
      </c>
      <c r="F642" s="2" t="str">
        <f ca="1">IFERROR(__xludf.DUMMYFUNCTION("""COMPUTED_VALUE"""),"SOSA CRISTIAN LEANDRO")</f>
        <v>SOSA CRISTIAN LEANDRO</v>
      </c>
      <c r="G642" s="2" t="str">
        <f ca="1">IFERROR(__xludf.DUMMYFUNCTION("""COMPUTED_VALUE"""),"PIEDRABUENA LUCAS DAVID")</f>
        <v>PIEDRABUENA LUCAS DAVID</v>
      </c>
      <c r="H642" s="2" t="s">
        <v>924</v>
      </c>
    </row>
    <row r="643" spans="1:8">
      <c r="A643" s="5">
        <f ca="1">IFERROR(__xludf.DUMMYFUNCTION("""COMPUTED_VALUE"""),45307.5858607291)</f>
        <v>45307.585860729101</v>
      </c>
      <c r="B643" s="6">
        <v>1160687407</v>
      </c>
      <c r="C643" s="6" t="s">
        <v>925</v>
      </c>
      <c r="D643" s="6" t="s">
        <v>409</v>
      </c>
      <c r="E643" s="3" t="s">
        <v>6</v>
      </c>
      <c r="F643" s="6" t="str">
        <f ca="1">IFERROR(__xludf.DUMMYFUNCTION("""COMPUTED_VALUE"""),"IBARRA MIGUEL ANTONIO")</f>
        <v>IBARRA MIGUEL ANTONIO</v>
      </c>
      <c r="G643" s="6" t="str">
        <f ca="1">IFERROR(__xludf.DUMMYFUNCTION("""COMPUTED_VALUE"""),"FALCON ALEJANDRO JAVIER")</f>
        <v>FALCON ALEJANDRO JAVIER</v>
      </c>
      <c r="H643" s="4" t="s">
        <v>7</v>
      </c>
    </row>
    <row r="644" spans="1:8">
      <c r="A644" s="1">
        <f ca="1">IFERROR(__xludf.DUMMYFUNCTION("""COMPUTED_VALUE"""),45307.5860849305)</f>
        <v>45307.586084930503</v>
      </c>
      <c r="B644" s="4"/>
      <c r="C644" s="2" t="s">
        <v>926</v>
      </c>
      <c r="D644" s="4"/>
      <c r="E644" s="3"/>
      <c r="F644" s="2" t="str">
        <f ca="1">IFERROR(__xludf.DUMMYFUNCTION("""COMPUTED_VALUE"""),"SARGENTI PAULA MIRYAN")</f>
        <v>SARGENTI PAULA MIRYAN</v>
      </c>
      <c r="G644" s="2" t="str">
        <f ca="1">IFERROR(__xludf.DUMMYFUNCTION("""COMPUTED_VALUE"""),"FALCON ALEJANDRO JAVIER")</f>
        <v>FALCON ALEJANDRO JAVIER</v>
      </c>
      <c r="H644" s="4"/>
    </row>
    <row r="645" spans="1:8">
      <c r="A645" s="5">
        <f ca="1">IFERROR(__xludf.DUMMYFUNCTION("""COMPUTED_VALUE"""),45307.5993442013)</f>
        <v>45307.599344201299</v>
      </c>
      <c r="B645" s="6">
        <v>1160687646</v>
      </c>
      <c r="C645" s="6" t="s">
        <v>927</v>
      </c>
      <c r="D645" s="6" t="s">
        <v>706</v>
      </c>
      <c r="E645" s="3" t="s">
        <v>6</v>
      </c>
      <c r="F645" s="6" t="str">
        <f ca="1">IFERROR(__xludf.DUMMYFUNCTION("""COMPUTED_VALUE"""),"ACOSTA AGUSTINA MICAELA")</f>
        <v>ACOSTA AGUSTINA MICAELA</v>
      </c>
      <c r="G645" s="6" t="str">
        <f ca="1">IFERROR(__xludf.DUMMYFUNCTION("""COMPUTED_VALUE"""),"FERNANDEZ ROCIO ELIZABETH")</f>
        <v>FERNANDEZ ROCIO ELIZABETH</v>
      </c>
      <c r="H645" s="4" t="s">
        <v>7</v>
      </c>
    </row>
    <row r="646" spans="1:8">
      <c r="A646" s="1">
        <f ca="1">IFERROR(__xludf.DUMMYFUNCTION("""COMPUTED_VALUE"""),45307.6073557986)</f>
        <v>45307.607355798602</v>
      </c>
      <c r="B646" s="2">
        <v>1150698297</v>
      </c>
      <c r="C646" s="2" t="s">
        <v>928</v>
      </c>
      <c r="D646" s="2" t="s">
        <v>93</v>
      </c>
      <c r="E646" s="7" t="s">
        <v>12</v>
      </c>
      <c r="F646" s="2" t="str">
        <f ca="1">IFERROR(__xludf.DUMMYFUNCTION("""COMPUTED_VALUE"""),"GIGENA KAREN JACQUELINE")</f>
        <v>GIGENA KAREN JACQUELINE</v>
      </c>
      <c r="G646" s="2" t="str">
        <f ca="1">IFERROR(__xludf.DUMMYFUNCTION("""COMPUTED_VALUE"""),"BLANCO GABRIELA BELEN")</f>
        <v>BLANCO GABRIELA BELEN</v>
      </c>
      <c r="H646" s="2" t="s">
        <v>929</v>
      </c>
    </row>
    <row r="647" spans="1:8">
      <c r="A647" s="5">
        <f ca="1">IFERROR(__xludf.DUMMYFUNCTION("""COMPUTED_VALUE"""),45307.618575)</f>
        <v>45307.618575</v>
      </c>
      <c r="B647" s="6">
        <v>1160627398</v>
      </c>
      <c r="C647" s="6" t="s">
        <v>930</v>
      </c>
      <c r="D647" s="6" t="s">
        <v>93</v>
      </c>
      <c r="E647" s="7" t="s">
        <v>12</v>
      </c>
      <c r="F647" s="6" t="str">
        <f ca="1">IFERROR(__xludf.DUMMYFUNCTION("""COMPUTED_VALUE"""),"DOMINGUEZ MARIANA CARLA")</f>
        <v>DOMINGUEZ MARIANA CARLA</v>
      </c>
      <c r="G647" s="6" t="str">
        <f ca="1">IFERROR(__xludf.DUMMYFUNCTION("""COMPUTED_VALUE"""),"FALCON ALEJANDRO JAVIER")</f>
        <v>FALCON ALEJANDRO JAVIER</v>
      </c>
      <c r="H647" s="6" t="s">
        <v>931</v>
      </c>
    </row>
    <row r="648" spans="1:8">
      <c r="A648" s="1">
        <f ca="1">IFERROR(__xludf.DUMMYFUNCTION("""COMPUTED_VALUE"""),45307.6423613194)</f>
        <v>45307.642361319398</v>
      </c>
      <c r="B648" s="2">
        <v>2204949392</v>
      </c>
      <c r="C648" s="2" t="s">
        <v>932</v>
      </c>
      <c r="D648" s="2" t="s">
        <v>771</v>
      </c>
      <c r="E648" s="3" t="s">
        <v>6</v>
      </c>
      <c r="F648" s="2" t="str">
        <f ca="1">IFERROR(__xludf.DUMMYFUNCTION("""COMPUTED_VALUE"""),"Gonzalez Xavier Ignacio")</f>
        <v>Gonzalez Xavier Ignacio</v>
      </c>
      <c r="G648" s="2" t="str">
        <f ca="1">IFERROR(__xludf.DUMMYFUNCTION("""COMPUTED_VALUE"""),"POLZONI MARIA NATALIA")</f>
        <v>POLZONI MARIA NATALIA</v>
      </c>
      <c r="H648" s="4" t="s">
        <v>7</v>
      </c>
    </row>
    <row r="649" spans="1:8">
      <c r="A649" s="9" t="str">
        <f ca="1">IFERROR(__xludf.DUMMYFUNCTION("""COMPUTED_VALUE"""),"")</f>
        <v/>
      </c>
      <c r="B649" s="6" t="s">
        <v>933</v>
      </c>
      <c r="C649" s="6" t="s">
        <v>933</v>
      </c>
      <c r="D649" s="6" t="s">
        <v>771</v>
      </c>
      <c r="E649" s="7" t="s">
        <v>91</v>
      </c>
      <c r="F649" s="10" t="str">
        <f ca="1">IFERROR(__xludf.DUMMYFUNCTION("""COMPUTED_VALUE"""),"")</f>
        <v/>
      </c>
      <c r="G649" s="10" t="str">
        <f ca="1">IFERROR(__xludf.DUMMYFUNCTION("""COMPUTED_VALUE"""),"")</f>
        <v/>
      </c>
      <c r="H649" s="6" t="s">
        <v>739</v>
      </c>
    </row>
    <row r="650" spans="1:8">
      <c r="A650" s="1">
        <f ca="1">IFERROR(__xludf.DUMMYFUNCTION("""COMPUTED_VALUE"""),45307.6666484027)</f>
        <v>45307.666648402701</v>
      </c>
      <c r="B650" s="2">
        <v>2234698591</v>
      </c>
      <c r="C650" s="2" t="s">
        <v>934</v>
      </c>
      <c r="D650" s="2" t="s">
        <v>124</v>
      </c>
      <c r="E650" s="3" t="s">
        <v>6</v>
      </c>
      <c r="F650" s="2" t="str">
        <f ca="1">IFERROR(__xludf.DUMMYFUNCTION("""COMPUTED_VALUE"""),"MULLER LETICIA BETINA")</f>
        <v>MULLER LETICIA BETINA</v>
      </c>
      <c r="G650" s="2" t="str">
        <f ca="1">IFERROR(__xludf.DUMMYFUNCTION("""COMPUTED_VALUE"""),"JANIEWICZ CINTHIA VIVIANA")</f>
        <v>JANIEWICZ CINTHIA VIVIANA</v>
      </c>
      <c r="H650" s="4" t="s">
        <v>7</v>
      </c>
    </row>
    <row r="651" spans="1:8">
      <c r="A651" s="5">
        <f ca="1">IFERROR(__xludf.DUMMYFUNCTION("""COMPUTED_VALUE"""),45307.6713379976)</f>
        <v>45307.671337997599</v>
      </c>
      <c r="B651" s="6">
        <v>1160693722</v>
      </c>
      <c r="C651" s="6" t="s">
        <v>935</v>
      </c>
      <c r="D651" s="6" t="s">
        <v>706</v>
      </c>
      <c r="E651" s="3" t="s">
        <v>6</v>
      </c>
      <c r="F651" s="6" t="str">
        <f ca="1">IFERROR(__xludf.DUMMYFUNCTION("""COMPUTED_VALUE"""),"BAEZ NATALIA CAROLINA")</f>
        <v>BAEZ NATALIA CAROLINA</v>
      </c>
      <c r="G651" s="6" t="str">
        <f ca="1">IFERROR(__xludf.DUMMYFUNCTION("""COMPUTED_VALUE"""),"APOSTOLIDES MARTIN ANTONIO")</f>
        <v>APOSTOLIDES MARTIN ANTONIO</v>
      </c>
      <c r="H651" s="4" t="s">
        <v>7</v>
      </c>
    </row>
    <row r="652" spans="1:8">
      <c r="A652" s="1">
        <f ca="1">IFERROR(__xludf.DUMMYFUNCTION("""COMPUTED_VALUE"""),45307.6795652662)</f>
        <v>45307.679565266197</v>
      </c>
      <c r="B652" s="2">
        <v>1160692064</v>
      </c>
      <c r="C652" s="2" t="s">
        <v>936</v>
      </c>
      <c r="D652" s="2" t="s">
        <v>724</v>
      </c>
      <c r="E652" s="3" t="s">
        <v>6</v>
      </c>
      <c r="F652" s="2" t="str">
        <f ca="1">IFERROR(__xludf.DUMMYFUNCTION("""COMPUTED_VALUE"""),"AQUINO ROMINA BEATRIZ")</f>
        <v>AQUINO ROMINA BEATRIZ</v>
      </c>
      <c r="G652" s="2" t="str">
        <f ca="1">IFERROR(__xludf.DUMMYFUNCTION("""COMPUTED_VALUE"""),"AGUIRRE MAURO GABRIEL")</f>
        <v>AGUIRRE MAURO GABRIEL</v>
      </c>
      <c r="H652" s="4" t="s">
        <v>7</v>
      </c>
    </row>
    <row r="653" spans="1:8">
      <c r="A653" s="5">
        <f ca="1">IFERROR(__xludf.DUMMYFUNCTION("""COMPUTED_VALUE"""),45307.6862478472)</f>
        <v>45307.686247847203</v>
      </c>
      <c r="B653" s="6">
        <v>2942421838</v>
      </c>
      <c r="C653" s="6" t="s">
        <v>937</v>
      </c>
      <c r="D653" s="6" t="s">
        <v>221</v>
      </c>
      <c r="E653" s="7" t="s">
        <v>91</v>
      </c>
      <c r="F653" s="6" t="str">
        <f ca="1">IFERROR(__xludf.DUMMYFUNCTION("""COMPUTED_VALUE"""),"MERLO NAHUEL ORLANDO")</f>
        <v>MERLO NAHUEL ORLANDO</v>
      </c>
      <c r="G653" s="6" t="str">
        <f ca="1">IFERROR(__xludf.DUMMYFUNCTION("""COMPUTED_VALUE"""),"APOSTOLIDES MARTIN ANTONIO")</f>
        <v>APOSTOLIDES MARTIN ANTONIO</v>
      </c>
      <c r="H653" s="6" t="s">
        <v>938</v>
      </c>
    </row>
    <row r="654" spans="1:8">
      <c r="A654" s="1">
        <f ca="1">IFERROR(__xludf.DUMMYFUNCTION("""COMPUTED_VALUE"""),45307.6897526851)</f>
        <v>45307.689752685103</v>
      </c>
      <c r="B654" s="2">
        <v>2994488842</v>
      </c>
      <c r="C654" s="2" t="s">
        <v>939</v>
      </c>
      <c r="D654" s="2" t="s">
        <v>727</v>
      </c>
      <c r="E654" s="7" t="s">
        <v>113</v>
      </c>
      <c r="F654" s="2" t="str">
        <f ca="1">IFERROR(__xludf.DUMMYFUNCTION("""COMPUTED_VALUE"""),"ZENIQUEL JULIETA ABIGAIL")</f>
        <v>ZENIQUEL JULIETA ABIGAIL</v>
      </c>
      <c r="G654" s="2" t="str">
        <f ca="1">IFERROR(__xludf.DUMMYFUNCTION("""COMPUTED_VALUE"""),"APOSTOLIDES MARTIN ANTONIO")</f>
        <v>APOSTOLIDES MARTIN ANTONIO</v>
      </c>
      <c r="H654" s="2" t="s">
        <v>940</v>
      </c>
    </row>
    <row r="655" spans="1:8">
      <c r="A655" s="5">
        <f ca="1">IFERROR(__xludf.DUMMYFUNCTION("""COMPUTED_VALUE"""),45307.6911606481)</f>
        <v>45307.691160648101</v>
      </c>
      <c r="B655" s="6">
        <v>2644250182</v>
      </c>
      <c r="C655" s="6" t="s">
        <v>941</v>
      </c>
      <c r="D655" s="6" t="s">
        <v>727</v>
      </c>
      <c r="E655" s="3" t="s">
        <v>6</v>
      </c>
      <c r="F655" s="6" t="str">
        <f ca="1">IFERROR(__xludf.DUMMYFUNCTION("""COMPUTED_VALUE"""),"NIZ KIARA ALSIRA")</f>
        <v>NIZ KIARA ALSIRA</v>
      </c>
      <c r="G655" s="6" t="str">
        <f ca="1">IFERROR(__xludf.DUMMYFUNCTION("""COMPUTED_VALUE"""),"JANIEWICZ CINTHIA VIVIANA")</f>
        <v>JANIEWICZ CINTHIA VIVIANA</v>
      </c>
      <c r="H655" s="4" t="s">
        <v>7</v>
      </c>
    </row>
    <row r="656" spans="1:8">
      <c r="A656" s="1">
        <f ca="1">IFERROR(__xludf.DUMMYFUNCTION("""COMPUTED_VALUE"""),45307.6929455787)</f>
        <v>45307.692945578703</v>
      </c>
      <c r="B656" s="2">
        <v>1160695508</v>
      </c>
      <c r="C656" s="2" t="s">
        <v>942</v>
      </c>
      <c r="D656" s="2" t="s">
        <v>124</v>
      </c>
      <c r="E656" s="3" t="s">
        <v>6</v>
      </c>
      <c r="F656" s="2" t="str">
        <f ca="1">IFERROR(__xludf.DUMMYFUNCTION("""COMPUTED_VALUE"""),"LOPEZ EMANUEL MAURICIO SEBASTIAN")</f>
        <v>LOPEZ EMANUEL MAURICIO SEBASTIAN</v>
      </c>
      <c r="G656" s="2" t="str">
        <f ca="1">IFERROR(__xludf.DUMMYFUNCTION("""COMPUTED_VALUE"""),"MOREYRA LABORIE RODRIGO AGUSTIN")</f>
        <v>MOREYRA LABORIE RODRIGO AGUSTIN</v>
      </c>
      <c r="H656" s="4" t="s">
        <v>7</v>
      </c>
    </row>
    <row r="657" spans="1:8">
      <c r="A657" s="5">
        <f ca="1">IFERROR(__xludf.DUMMYFUNCTION("""COMPUTED_VALUE"""),45307.6945033564)</f>
        <v>45307.694503356397</v>
      </c>
      <c r="B657" s="6">
        <v>1160695551</v>
      </c>
      <c r="C657" s="6" t="s">
        <v>943</v>
      </c>
      <c r="D657" s="6" t="s">
        <v>93</v>
      </c>
      <c r="E657" s="3" t="s">
        <v>6</v>
      </c>
      <c r="F657" s="6" t="str">
        <f ca="1">IFERROR(__xludf.DUMMYFUNCTION("""COMPUTED_VALUE"""),"HERNANDEZ JOSE GONZALO FACUNDO")</f>
        <v>HERNANDEZ JOSE GONZALO FACUNDO</v>
      </c>
      <c r="G657" s="6" t="str">
        <f ca="1">IFERROR(__xludf.DUMMYFUNCTION("""COMPUTED_VALUE"""),"BAEZ GUILLERMO")</f>
        <v>BAEZ GUILLERMO</v>
      </c>
      <c r="H657" s="4" t="s">
        <v>7</v>
      </c>
    </row>
    <row r="658" spans="1:8">
      <c r="A658" s="1">
        <f ca="1">IFERROR(__xludf.DUMMYFUNCTION("""COMPUTED_VALUE"""),45307.6968130092)</f>
        <v>45307.696813009199</v>
      </c>
      <c r="B658" s="2">
        <v>2942430267</v>
      </c>
      <c r="C658" s="2" t="s">
        <v>944</v>
      </c>
      <c r="D658" s="2" t="s">
        <v>567</v>
      </c>
      <c r="E658" s="7" t="s">
        <v>12</v>
      </c>
      <c r="F658" s="2" t="str">
        <f ca="1">IFERROR(__xludf.DUMMYFUNCTION("""COMPUTED_VALUE"""),"AVALOS ANA ALEJANDRA JUDITH")</f>
        <v>AVALOS ANA ALEJANDRA JUDITH</v>
      </c>
      <c r="G658" s="2" t="str">
        <f ca="1">IFERROR(__xludf.DUMMYFUNCTION("""COMPUTED_VALUE"""),"LEONHART PEDRO NAHUEL")</f>
        <v>LEONHART PEDRO NAHUEL</v>
      </c>
      <c r="H658" s="2" t="s">
        <v>945</v>
      </c>
    </row>
    <row r="659" spans="1:8">
      <c r="A659" s="5">
        <f ca="1">IFERROR(__xludf.DUMMYFUNCTION("""COMPUTED_VALUE"""),45307.7050352893)</f>
        <v>45307.705035289298</v>
      </c>
      <c r="B659" s="6">
        <v>1160696531</v>
      </c>
      <c r="C659" s="6" t="s">
        <v>946</v>
      </c>
      <c r="D659" s="6" t="s">
        <v>720</v>
      </c>
      <c r="E659" s="3" t="s">
        <v>6</v>
      </c>
      <c r="F659" s="6" t="str">
        <f ca="1">IFERROR(__xludf.DUMMYFUNCTION("""COMPUTED_VALUE"""),"YUCHERCHEN CYNTHIA YOHANA")</f>
        <v>YUCHERCHEN CYNTHIA YOHANA</v>
      </c>
      <c r="G659" s="6" t="str">
        <f ca="1">IFERROR(__xludf.DUMMYFUNCTION("""COMPUTED_VALUE"""),"PEREZ RODRIGUEZ ANDREA PAOLA")</f>
        <v>PEREZ RODRIGUEZ ANDREA PAOLA</v>
      </c>
      <c r="H659" s="4" t="s">
        <v>7</v>
      </c>
    </row>
    <row r="660" spans="1:8">
      <c r="A660" s="1">
        <f ca="1">IFERROR(__xludf.DUMMYFUNCTION("""COMPUTED_VALUE"""),45307.7140487384)</f>
        <v>45307.714048738402</v>
      </c>
      <c r="B660" s="2">
        <v>2994465569</v>
      </c>
      <c r="C660" s="2" t="s">
        <v>947</v>
      </c>
      <c r="D660" s="2" t="s">
        <v>369</v>
      </c>
      <c r="E660" s="7" t="s">
        <v>91</v>
      </c>
      <c r="F660" s="2" t="str">
        <f ca="1">IFERROR(__xludf.DUMMYFUNCTION("""COMPUTED_VALUE"""),"VARELA JOSE LUIS")</f>
        <v>VARELA JOSE LUIS</v>
      </c>
      <c r="G660" s="2" t="str">
        <f ca="1">IFERROR(__xludf.DUMMYFUNCTION("""COMPUTED_VALUE"""),"PEREZ RODRIGUEZ ANDREA PAOLA")</f>
        <v>PEREZ RODRIGUEZ ANDREA PAOLA</v>
      </c>
      <c r="H660" s="2" t="s">
        <v>948</v>
      </c>
    </row>
    <row r="661" spans="1:8">
      <c r="A661" s="5">
        <f ca="1">IFERROR(__xludf.DUMMYFUNCTION("""COMPUTED_VALUE"""),45307.7234062615)</f>
        <v>45307.723406261503</v>
      </c>
      <c r="B661" s="6">
        <v>2614306403</v>
      </c>
      <c r="C661" s="6" t="s">
        <v>949</v>
      </c>
      <c r="D661" s="6" t="s">
        <v>567</v>
      </c>
      <c r="E661" s="3" t="s">
        <v>6</v>
      </c>
      <c r="F661" s="6" t="str">
        <f ca="1">IFERROR(__xludf.DUMMYFUNCTION("""COMPUTED_VALUE"""),"BOISROLIN YANICK")</f>
        <v>BOISROLIN YANICK</v>
      </c>
      <c r="G661" s="6" t="str">
        <f ca="1">IFERROR(__xludf.DUMMYFUNCTION("""COMPUTED_VALUE"""),"SANTANDER MATIAS NAHUEL")</f>
        <v>SANTANDER MATIAS NAHUEL</v>
      </c>
      <c r="H661" s="4" t="s">
        <v>7</v>
      </c>
    </row>
    <row r="662" spans="1:8">
      <c r="A662" s="1">
        <f ca="1">IFERROR(__xludf.DUMMYFUNCTION("""COMPUTED_VALUE"""),45307.7245862847)</f>
        <v>45307.724586284698</v>
      </c>
      <c r="B662" s="2">
        <v>1160688837</v>
      </c>
      <c r="C662" s="2" t="s">
        <v>950</v>
      </c>
      <c r="D662" s="2" t="s">
        <v>93</v>
      </c>
      <c r="E662" s="7" t="s">
        <v>91</v>
      </c>
      <c r="F662" s="2" t="str">
        <f ca="1">IFERROR(__xludf.DUMMYFUNCTION("""COMPUTED_VALUE"""),"AMARILLA DIANA CAROLINA")</f>
        <v>AMARILLA DIANA CAROLINA</v>
      </c>
      <c r="G662" s="2" t="str">
        <f ca="1">IFERROR(__xludf.DUMMYFUNCTION("""COMPUTED_VALUE"""),"APOSTOLIDES MARTIN ANTONIO")</f>
        <v>APOSTOLIDES MARTIN ANTONIO</v>
      </c>
      <c r="H662" s="2" t="s">
        <v>951</v>
      </c>
    </row>
    <row r="663" spans="1:8">
      <c r="A663" s="5">
        <f ca="1">IFERROR(__xludf.DUMMYFUNCTION("""COMPUTED_VALUE"""),45307.7592842013)</f>
        <v>45307.759284201296</v>
      </c>
      <c r="B663" s="6">
        <v>2320430488</v>
      </c>
      <c r="C663" s="6" t="s">
        <v>952</v>
      </c>
      <c r="D663" s="6" t="s">
        <v>893</v>
      </c>
      <c r="E663" s="3"/>
      <c r="F663" s="6" t="str">
        <f ca="1">IFERROR(__xludf.DUMMYFUNCTION("""COMPUTED_VALUE"""),"BAEZ NATALIA CAROLINA")</f>
        <v>BAEZ NATALIA CAROLINA</v>
      </c>
      <c r="G663" s="6" t="str">
        <f ca="1">IFERROR(__xludf.DUMMYFUNCTION("""COMPUTED_VALUE"""),"APOSTOLIDES MARTIN ANTONIO")</f>
        <v>APOSTOLIDES MARTIN ANTONIO</v>
      </c>
      <c r="H663" s="10"/>
    </row>
    <row r="664" spans="1:8">
      <c r="A664" s="1">
        <f ca="1">IFERROR(__xludf.DUMMYFUNCTION("""COMPUTED_VALUE"""),45307.7624204513)</f>
        <v>45307.762420451298</v>
      </c>
      <c r="B664" s="2">
        <v>2202420727</v>
      </c>
      <c r="C664" s="2" t="s">
        <v>953</v>
      </c>
      <c r="D664" s="2" t="s">
        <v>733</v>
      </c>
      <c r="E664" s="3" t="s">
        <v>6</v>
      </c>
      <c r="F664" s="2" t="str">
        <f ca="1">IFERROR(__xludf.DUMMYFUNCTION("""COMPUTED_VALUE"""),"ZARATE KARINA ROSANA CELESTINA")</f>
        <v>ZARATE KARINA ROSANA CELESTINA</v>
      </c>
      <c r="G664" s="2" t="str">
        <f ca="1">IFERROR(__xludf.DUMMYFUNCTION("""COMPUTED_VALUE"""),"JANIEWICZ CINTHIA VIVIANA")</f>
        <v>JANIEWICZ CINTHIA VIVIANA</v>
      </c>
      <c r="H664" s="4" t="s">
        <v>7</v>
      </c>
    </row>
    <row r="665" spans="1:8">
      <c r="A665" s="5">
        <f ca="1">IFERROR(__xludf.DUMMYFUNCTION("""COMPUTED_VALUE"""),45307.7627975463)</f>
        <v>45307.762797546296</v>
      </c>
      <c r="B665" s="6">
        <v>2202434186</v>
      </c>
      <c r="C665" s="6" t="s">
        <v>954</v>
      </c>
      <c r="D665" s="6" t="s">
        <v>736</v>
      </c>
      <c r="E665" s="3" t="s">
        <v>6</v>
      </c>
      <c r="F665" s="6" t="str">
        <f ca="1">IFERROR(__xludf.DUMMYFUNCTION("""COMPUTED_VALUE"""),"ZARATE LEANDRO NICOLAS")</f>
        <v>ZARATE LEANDRO NICOLAS</v>
      </c>
      <c r="G665" s="6" t="str">
        <f ca="1">IFERROR(__xludf.DUMMYFUNCTION("""COMPUTED_VALUE"""),"JANIEWICZ CINTHIA VIVIANA")</f>
        <v>JANIEWICZ CINTHIA VIVIANA</v>
      </c>
      <c r="H665" s="4" t="s">
        <v>7</v>
      </c>
    </row>
    <row r="666" spans="1:8">
      <c r="A666" s="1">
        <f ca="1">IFERROR(__xludf.DUMMYFUNCTION("""COMPUTED_VALUE"""),45307.7638040046)</f>
        <v>45307.7638040046</v>
      </c>
      <c r="B666" s="2">
        <v>1160702025</v>
      </c>
      <c r="C666" s="2" t="s">
        <v>955</v>
      </c>
      <c r="D666" s="2" t="s">
        <v>720</v>
      </c>
      <c r="E666" s="3" t="s">
        <v>6</v>
      </c>
      <c r="F666" s="2" t="str">
        <f ca="1">IFERROR(__xludf.DUMMYFUNCTION("""COMPUTED_VALUE"""),"CHARLESMOR NELSON ROBINSON")</f>
        <v>CHARLESMOR NELSON ROBINSON</v>
      </c>
      <c r="G666" s="2" t="str">
        <f ca="1">IFERROR(__xludf.DUMMYFUNCTION("""COMPUTED_VALUE"""),"JANIEWICZ CINTHIA VIVIANA")</f>
        <v>JANIEWICZ CINTHIA VIVIANA</v>
      </c>
      <c r="H666" s="4" t="s">
        <v>7</v>
      </c>
    </row>
    <row r="667" spans="1:8">
      <c r="A667" s="5">
        <f ca="1">IFERROR(__xludf.DUMMYFUNCTION("""COMPUTED_VALUE"""),45307.7666416087)</f>
        <v>45307.766641608701</v>
      </c>
      <c r="B667" s="6">
        <v>1160701739</v>
      </c>
      <c r="C667" s="6" t="s">
        <v>956</v>
      </c>
      <c r="D667" s="6" t="s">
        <v>720</v>
      </c>
      <c r="E667" s="3" t="s">
        <v>6</v>
      </c>
      <c r="F667" s="6" t="str">
        <f ca="1">IFERROR(__xludf.DUMMYFUNCTION("""COMPUTED_VALUE"""),"GAUNA SILVIA VIVIANA")</f>
        <v>GAUNA SILVIA VIVIANA</v>
      </c>
      <c r="G667" s="6" t="str">
        <f ca="1">IFERROR(__xludf.DUMMYFUNCTION("""COMPUTED_VALUE"""),"PEREZ RODRIGUEZ ANDREA PAOLA")</f>
        <v>PEREZ RODRIGUEZ ANDREA PAOLA</v>
      </c>
      <c r="H667" s="4" t="s">
        <v>7</v>
      </c>
    </row>
    <row r="668" spans="1:8">
      <c r="A668" s="1">
        <f ca="1">IFERROR(__xludf.DUMMYFUNCTION("""COMPUTED_VALUE"""),45307.7845102893)</f>
        <v>45307.784510289297</v>
      </c>
      <c r="B668" s="2">
        <v>1160700465</v>
      </c>
      <c r="C668" s="2" t="s">
        <v>957</v>
      </c>
      <c r="D668" s="2" t="s">
        <v>706</v>
      </c>
      <c r="E668" s="3" t="s">
        <v>6</v>
      </c>
      <c r="F668" s="2" t="str">
        <f ca="1">IFERROR(__xludf.DUMMYFUNCTION("""COMPUTED_VALUE"""),"ALONSO NOELIA GRISEL")</f>
        <v>ALONSO NOELIA GRISEL</v>
      </c>
      <c r="G668" s="2" t="str">
        <f ca="1">IFERROR(__xludf.DUMMYFUNCTION("""COMPUTED_VALUE"""),"BAEZ GUILLERMO")</f>
        <v>BAEZ GUILLERMO</v>
      </c>
      <c r="H668" s="4" t="s">
        <v>7</v>
      </c>
    </row>
    <row r="669" spans="1:8">
      <c r="A669" s="5">
        <f ca="1">IFERROR(__xludf.DUMMYFUNCTION("""COMPUTED_VALUE"""),45307.7870800347)</f>
        <v>45307.787080034701</v>
      </c>
      <c r="B669" s="6">
        <v>1160695900</v>
      </c>
      <c r="C669" s="6" t="s">
        <v>958</v>
      </c>
      <c r="D669" s="6" t="s">
        <v>93</v>
      </c>
      <c r="E669" s="3" t="s">
        <v>6</v>
      </c>
      <c r="F669" s="6" t="str">
        <f ca="1">IFERROR(__xludf.DUMMYFUNCTION("""COMPUTED_VALUE"""),"MORAN SILVIA ALEJANDRA")</f>
        <v>MORAN SILVIA ALEJANDRA</v>
      </c>
      <c r="G669" s="6" t="str">
        <f ca="1">IFERROR(__xludf.DUMMYFUNCTION("""COMPUTED_VALUE"""),"CANTERO ELIANA LUCILA ESTEFANIA")</f>
        <v>CANTERO ELIANA LUCILA ESTEFANIA</v>
      </c>
      <c r="H669" s="4" t="s">
        <v>7</v>
      </c>
    </row>
    <row r="670" spans="1:8">
      <c r="A670" s="1">
        <f ca="1">IFERROR(__xludf.DUMMYFUNCTION("""COMPUTED_VALUE"""),45307.7911370023)</f>
        <v>45307.791137002299</v>
      </c>
      <c r="B670" s="2">
        <v>1160704974</v>
      </c>
      <c r="C670" s="2" t="s">
        <v>959</v>
      </c>
      <c r="D670" s="2" t="s">
        <v>706</v>
      </c>
      <c r="E670" s="3" t="s">
        <v>6</v>
      </c>
      <c r="F670" s="2" t="str">
        <f ca="1">IFERROR(__xludf.DUMMYFUNCTION("""COMPUTED_VALUE"""),"VARELA JOSE LUIS")</f>
        <v>VARELA JOSE LUIS</v>
      </c>
      <c r="G670" s="2" t="str">
        <f ca="1">IFERROR(__xludf.DUMMYFUNCTION("""COMPUTED_VALUE"""),"PEREZ RODRIGUEZ ANDREA PAOLA")</f>
        <v>PEREZ RODRIGUEZ ANDREA PAOLA</v>
      </c>
      <c r="H670" s="4" t="s">
        <v>7</v>
      </c>
    </row>
    <row r="671" spans="1:8">
      <c r="A671" s="5">
        <f ca="1">IFERROR(__xludf.DUMMYFUNCTION("""COMPUTED_VALUE"""),45307.8125799189)</f>
        <v>45307.8125799189</v>
      </c>
      <c r="B671" s="6">
        <v>1160705184</v>
      </c>
      <c r="C671" s="6" t="s">
        <v>960</v>
      </c>
      <c r="D671" s="6" t="s">
        <v>720</v>
      </c>
      <c r="E671" s="7" t="s">
        <v>91</v>
      </c>
      <c r="F671" s="6" t="str">
        <f ca="1">IFERROR(__xludf.DUMMYFUNCTION("""COMPUTED_VALUE"""),"CAPPANARI AGUSTIN")</f>
        <v>CAPPANARI AGUSTIN</v>
      </c>
      <c r="G671" s="6" t="str">
        <f ca="1">IFERROR(__xludf.DUMMYFUNCTION("""COMPUTED_VALUE"""),"SANTANDER MATIAS NAHUEL")</f>
        <v>SANTANDER MATIAS NAHUEL</v>
      </c>
      <c r="H671" s="6" t="s">
        <v>961</v>
      </c>
    </row>
    <row r="672" spans="1:8">
      <c r="A672" s="1">
        <f ca="1">IFERROR(__xludf.DUMMYFUNCTION("""COMPUTED_VALUE"""),45307.8164082754)</f>
        <v>45307.816408275401</v>
      </c>
      <c r="B672" s="2">
        <v>1160705855</v>
      </c>
      <c r="C672" s="2" t="s">
        <v>962</v>
      </c>
      <c r="D672" s="2" t="s">
        <v>963</v>
      </c>
      <c r="E672" s="7" t="s">
        <v>12</v>
      </c>
      <c r="F672" s="2" t="str">
        <f ca="1">IFERROR(__xludf.DUMMYFUNCTION("""COMPUTED_VALUE"""),"THEISEN SANTIAGO JOSE")</f>
        <v>THEISEN SANTIAGO JOSE</v>
      </c>
      <c r="G672" s="2" t="str">
        <f ca="1">IFERROR(__xludf.DUMMYFUNCTION("""COMPUTED_VALUE"""),"ROJAS LUIS MARTIN")</f>
        <v>ROJAS LUIS MARTIN</v>
      </c>
      <c r="H672" s="2" t="s">
        <v>964</v>
      </c>
    </row>
    <row r="673" spans="1:8">
      <c r="A673" s="5">
        <f ca="1">IFERROR(__xludf.DUMMYFUNCTION("""COMPUTED_VALUE"""),45307.8294240162)</f>
        <v>45307.829424016199</v>
      </c>
      <c r="B673" s="6">
        <v>2202439902</v>
      </c>
      <c r="C673" s="6" t="s">
        <v>965</v>
      </c>
      <c r="D673" s="6" t="s">
        <v>736</v>
      </c>
      <c r="E673" s="3" t="s">
        <v>6</v>
      </c>
      <c r="F673" s="6" t="str">
        <f ca="1">IFERROR(__xludf.DUMMYFUNCTION("""COMPUTED_VALUE"""),"GALLARDO ROMINA ALEJANDRA")</f>
        <v>GALLARDO ROMINA ALEJANDRA</v>
      </c>
      <c r="G673" s="6" t="str">
        <f ca="1">IFERROR(__xludf.DUMMYFUNCTION("""COMPUTED_VALUE"""),"BAEZ GUILLERMO")</f>
        <v>BAEZ GUILLERMO</v>
      </c>
      <c r="H673" s="4" t="s">
        <v>7</v>
      </c>
    </row>
    <row r="674" spans="1:8">
      <c r="A674" s="1">
        <f ca="1">IFERROR(__xludf.DUMMYFUNCTION("""COMPUTED_VALUE"""),45306.766844699)</f>
        <v>45306.766844698999</v>
      </c>
      <c r="B674" s="2">
        <v>2234770258</v>
      </c>
      <c r="C674" s="11" t="s">
        <v>871</v>
      </c>
      <c r="D674" s="2" t="s">
        <v>27</v>
      </c>
      <c r="E674" s="3" t="s">
        <v>6</v>
      </c>
      <c r="F674" s="2" t="str">
        <f ca="1">IFERROR(__xludf.DUMMYFUNCTION("""COMPUTED_VALUE"""),"THEISEN SANTIAGO JOSE")</f>
        <v>THEISEN SANTIAGO JOSE</v>
      </c>
      <c r="G674" s="2" t="str">
        <f ca="1">IFERROR(__xludf.DUMMYFUNCTION("""COMPUTED_VALUE"""),"ROJAS LUIS MARTIN")</f>
        <v>ROJAS LUIS MARTIN</v>
      </c>
      <c r="H674" s="4" t="s">
        <v>7</v>
      </c>
    </row>
    <row r="675" spans="1:8">
      <c r="A675" s="5">
        <f ca="1">IFERROR(__xludf.DUMMYFUNCTION("""COMPUTED_VALUE"""),45307.8565161342)</f>
        <v>45307.856516134198</v>
      </c>
      <c r="B675" s="6">
        <v>1150670599</v>
      </c>
      <c r="C675" s="6" t="s">
        <v>966</v>
      </c>
      <c r="D675" s="6" t="s">
        <v>124</v>
      </c>
      <c r="E675" s="3" t="s">
        <v>6</v>
      </c>
      <c r="F675" s="6" t="str">
        <f ca="1">IFERROR(__xludf.DUMMYFUNCTION("""COMPUTED_VALUE"""),"ALONSO NOELIA GRISEL")</f>
        <v>ALONSO NOELIA GRISEL</v>
      </c>
      <c r="G675" s="6" t="str">
        <f ca="1">IFERROR(__xludf.DUMMYFUNCTION("""COMPUTED_VALUE"""),"BAEZ GUILLERMO")</f>
        <v>BAEZ GUILLERMO</v>
      </c>
      <c r="H675" s="4" t="s">
        <v>7</v>
      </c>
    </row>
    <row r="676" spans="1:8">
      <c r="A676" s="1">
        <f ca="1">IFERROR(__xludf.DUMMYFUNCTION("""COMPUTED_VALUE"""),45307.8671327893)</f>
        <v>45307.867132789303</v>
      </c>
      <c r="B676" s="2">
        <v>2374860091</v>
      </c>
      <c r="C676" s="2" t="s">
        <v>967</v>
      </c>
      <c r="D676" s="2" t="s">
        <v>736</v>
      </c>
      <c r="E676" s="7" t="s">
        <v>12</v>
      </c>
      <c r="F676" s="2" t="str">
        <f ca="1">IFERROR(__xludf.DUMMYFUNCTION("""COMPUTED_VALUE"""),"RAMIREZ MARLENE CECILIA")</f>
        <v>RAMIREZ MARLENE CECILIA</v>
      </c>
      <c r="G676" s="2" t="str">
        <f ca="1">IFERROR(__xludf.DUMMYFUNCTION("""COMPUTED_VALUE"""),"APOSTOLIDES MARTIN ANTONIO")</f>
        <v>APOSTOLIDES MARTIN ANTONIO</v>
      </c>
      <c r="H676" s="2" t="s">
        <v>118</v>
      </c>
    </row>
    <row r="677" spans="1:8">
      <c r="A677" s="5">
        <f ca="1">IFERROR(__xludf.DUMMYFUNCTION("""COMPUTED_VALUE"""),45307.8677592592)</f>
        <v>45307.867759259199</v>
      </c>
      <c r="B677" s="6">
        <v>1160809966</v>
      </c>
      <c r="C677" s="6" t="s">
        <v>968</v>
      </c>
      <c r="D677" s="6" t="s">
        <v>771</v>
      </c>
      <c r="E677" s="3" t="s">
        <v>6</v>
      </c>
      <c r="F677" s="6" t="str">
        <f ca="1">IFERROR(__xludf.DUMMYFUNCTION("""COMPUTED_VALUE"""),"FERNANDEZ AIMARA SOLEDAD")</f>
        <v>FERNANDEZ AIMARA SOLEDAD</v>
      </c>
      <c r="G677" s="6" t="str">
        <f ca="1">IFERROR(__xludf.DUMMYFUNCTION("""COMPUTED_VALUE"""),"PYZIOL RYSZARD GERARDO")</f>
        <v>PYZIOL RYSZARD GERARDO</v>
      </c>
      <c r="H677" s="4" t="s">
        <v>7</v>
      </c>
    </row>
    <row r="678" spans="1:8">
      <c r="A678" s="1">
        <f ca="1">IFERROR(__xludf.DUMMYFUNCTION("""COMPUTED_VALUE"""),45307.8757148263)</f>
        <v>45307.875714826303</v>
      </c>
      <c r="B678" s="2">
        <v>1160707008</v>
      </c>
      <c r="C678" s="2" t="s">
        <v>969</v>
      </c>
      <c r="D678" s="2" t="s">
        <v>781</v>
      </c>
      <c r="E678" s="3" t="s">
        <v>6</v>
      </c>
      <c r="F678" s="2" t="str">
        <f ca="1">IFERROR(__xludf.DUMMYFUNCTION("""COMPUTED_VALUE"""),"OSTOICH NESTOR RAFAEL")</f>
        <v>OSTOICH NESTOR RAFAEL</v>
      </c>
      <c r="G678" s="2" t="str">
        <f ca="1">IFERROR(__xludf.DUMMYFUNCTION("""COMPUTED_VALUE"""),"JANIEWICZ CINTHIA VIVIANA")</f>
        <v>JANIEWICZ CINTHIA VIVIANA</v>
      </c>
      <c r="H678" s="4" t="s">
        <v>7</v>
      </c>
    </row>
    <row r="679" spans="1:8">
      <c r="A679" s="5">
        <f ca="1">IFERROR(__xludf.DUMMYFUNCTION("""COMPUTED_VALUE"""),45307.8870199305)</f>
        <v>45307.887019930502</v>
      </c>
      <c r="B679" s="6">
        <v>1160708374</v>
      </c>
      <c r="C679" s="6" t="s">
        <v>970</v>
      </c>
      <c r="D679" s="6" t="s">
        <v>893</v>
      </c>
      <c r="E679" s="7" t="s">
        <v>60</v>
      </c>
      <c r="F679" s="6" t="str">
        <f ca="1">IFERROR(__xludf.DUMMYFUNCTION("""COMPUTED_VALUE"""),"DEL PUERTO GALEANO FRANCISCO HILARIO")</f>
        <v>DEL PUERTO GALEANO FRANCISCO HILARIO</v>
      </c>
      <c r="G679" s="6" t="str">
        <f ca="1">IFERROR(__xludf.DUMMYFUNCTION("""COMPUTED_VALUE"""),"SAAVEDRA ROBERTO LEANDRO")</f>
        <v>SAAVEDRA ROBERTO LEANDRO</v>
      </c>
      <c r="H679" s="6" t="s">
        <v>971</v>
      </c>
    </row>
    <row r="680" spans="1:8">
      <c r="A680" s="1">
        <f ca="1">IFERROR(__xludf.DUMMYFUNCTION("""COMPUTED_VALUE"""),45307.8929480671)</f>
        <v>45307.892948067099</v>
      </c>
      <c r="B680" s="2">
        <v>2614303468</v>
      </c>
      <c r="C680" s="2" t="s">
        <v>972</v>
      </c>
      <c r="D680" s="2" t="s">
        <v>848</v>
      </c>
      <c r="E680" s="7" t="s">
        <v>12</v>
      </c>
      <c r="F680" s="2" t="str">
        <f ca="1">IFERROR(__xludf.DUMMYFUNCTION("""COMPUTED_VALUE"""),"BEE ADRIAN EDUARDO")</f>
        <v>BEE ADRIAN EDUARDO</v>
      </c>
      <c r="G680" s="2" t="str">
        <f ca="1">IFERROR(__xludf.DUMMYFUNCTION("""COMPUTED_VALUE"""),"ROJAS LUIS MARTIN")</f>
        <v>ROJAS LUIS MARTIN</v>
      </c>
      <c r="H680" s="2" t="s">
        <v>964</v>
      </c>
    </row>
    <row r="681" spans="1:8">
      <c r="A681" s="5">
        <f ca="1">IFERROR(__xludf.DUMMYFUNCTION("""COMPUTED_VALUE"""),45307.89498353)</f>
        <v>45307.894983530001</v>
      </c>
      <c r="B681" s="6">
        <v>1160707940</v>
      </c>
      <c r="C681" s="6" t="s">
        <v>973</v>
      </c>
      <c r="D681" s="6" t="s">
        <v>841</v>
      </c>
      <c r="E681" s="3" t="s">
        <v>6</v>
      </c>
      <c r="F681" s="6" t="str">
        <f ca="1">IFERROR(__xludf.DUMMYFUNCTION("""COMPUTED_VALUE"""),"BEE ADRIAN EDUARDO")</f>
        <v>BEE ADRIAN EDUARDO</v>
      </c>
      <c r="G681" s="6" t="str">
        <f ca="1">IFERROR(__xludf.DUMMYFUNCTION("""COMPUTED_VALUE"""),"ROJAS LUIS MARTIN")</f>
        <v>ROJAS LUIS MARTIN</v>
      </c>
      <c r="H681" s="4" t="s">
        <v>7</v>
      </c>
    </row>
    <row r="682" spans="1:8">
      <c r="A682" s="1">
        <f ca="1">IFERROR(__xludf.DUMMYFUNCTION("""COMPUTED_VALUE"""),45307.9233022106)</f>
        <v>45307.923302210598</v>
      </c>
      <c r="B682" s="2">
        <v>1160708847</v>
      </c>
      <c r="C682" s="2" t="s">
        <v>974</v>
      </c>
      <c r="D682" s="2" t="s">
        <v>720</v>
      </c>
      <c r="E682" s="3" t="s">
        <v>6</v>
      </c>
      <c r="F682" s="2" t="str">
        <f ca="1">IFERROR(__xludf.DUMMYFUNCTION("""COMPUTED_VALUE"""),"ZABALA MARIA ALEJANDRA")</f>
        <v>ZABALA MARIA ALEJANDRA</v>
      </c>
      <c r="G682" s="2" t="str">
        <f ca="1">IFERROR(__xludf.DUMMYFUNCTION("""COMPUTED_VALUE"""),"ROJAS LUIS MARTIN")</f>
        <v>ROJAS LUIS MARTIN</v>
      </c>
      <c r="H682" s="4" t="s">
        <v>7</v>
      </c>
    </row>
    <row r="683" spans="1:8">
      <c r="A683" s="5">
        <f ca="1">IFERROR(__xludf.DUMMYFUNCTION("""COMPUTED_VALUE"""),45307.9331281481)</f>
        <v>45307.933128148099</v>
      </c>
      <c r="B683" s="6">
        <v>2614521654</v>
      </c>
      <c r="C683" s="6" t="s">
        <v>975</v>
      </c>
      <c r="D683" s="6" t="s">
        <v>93</v>
      </c>
      <c r="E683" s="3" t="s">
        <v>6</v>
      </c>
      <c r="F683" s="6" t="str">
        <f ca="1">IFERROR(__xludf.DUMMYFUNCTION("""COMPUTED_VALUE"""),"MAC LEAN ANTONELLA")</f>
        <v>MAC LEAN ANTONELLA</v>
      </c>
      <c r="G683" s="6" t="str">
        <f ca="1">IFERROR(__xludf.DUMMYFUNCTION("""COMPUTED_VALUE"""),"SANTANDER MATIAS NAHUEL")</f>
        <v>SANTANDER MATIAS NAHUEL</v>
      </c>
      <c r="H683" s="4" t="s">
        <v>7</v>
      </c>
    </row>
    <row r="684" spans="1:8">
      <c r="A684" s="1">
        <f ca="1">IFERROR(__xludf.DUMMYFUNCTION("""COMPUTED_VALUE"""),45308.3788379745)</f>
        <v>45308.378837974502</v>
      </c>
      <c r="B684" s="2">
        <v>1160610347</v>
      </c>
      <c r="C684" s="2" t="s">
        <v>976</v>
      </c>
      <c r="D684" s="2" t="s">
        <v>465</v>
      </c>
      <c r="E684" s="3" t="s">
        <v>6</v>
      </c>
      <c r="F684" s="2" t="str">
        <f ca="1">IFERROR(__xludf.DUMMYFUNCTION("""COMPUTED_VALUE"""),"NANIO LARA MAYLEN")</f>
        <v>NANIO LARA MAYLEN</v>
      </c>
      <c r="G684" s="2" t="str">
        <f ca="1">IFERROR(__xludf.DUMMYFUNCTION("""COMPUTED_VALUE"""),"FOSCHIATTI MARIA DE LOS ANGELES")</f>
        <v>FOSCHIATTI MARIA DE LOS ANGELES</v>
      </c>
      <c r="H684" s="4" t="s">
        <v>7</v>
      </c>
    </row>
    <row r="685" spans="1:8">
      <c r="A685" s="5">
        <f ca="1">IFERROR(__xludf.DUMMYFUNCTION("""COMPUTED_VALUE"""),45308.401979699)</f>
        <v>45308.401979699003</v>
      </c>
      <c r="B685" s="6">
        <v>1137223087</v>
      </c>
      <c r="C685" s="6" t="s">
        <v>977</v>
      </c>
      <c r="D685" s="6" t="s">
        <v>724</v>
      </c>
      <c r="E685" s="3" t="s">
        <v>6</v>
      </c>
      <c r="F685" s="6" t="str">
        <f ca="1">IFERROR(__xludf.DUMMYFUNCTION("""COMPUTED_VALUE"""),"KLUCHIK GABRIELA ANDREA")</f>
        <v>KLUCHIK GABRIELA ANDREA</v>
      </c>
      <c r="G685" s="6" t="str">
        <f ca="1">IFERROR(__xludf.DUMMYFUNCTION("""COMPUTED_VALUE"""),"FOSCHIATTI MARIA DE LOS ANGELES")</f>
        <v>FOSCHIATTI MARIA DE LOS ANGELES</v>
      </c>
      <c r="H685" s="4" t="s">
        <v>7</v>
      </c>
    </row>
    <row r="686" spans="1:8">
      <c r="A686" s="1">
        <f ca="1">IFERROR(__xludf.DUMMYFUNCTION("""COMPUTED_VALUE"""),45308.4380360185)</f>
        <v>45308.438036018502</v>
      </c>
      <c r="B686" s="2">
        <v>1160710329</v>
      </c>
      <c r="C686" s="2" t="s">
        <v>978</v>
      </c>
      <c r="D686" s="2" t="s">
        <v>841</v>
      </c>
      <c r="E686" s="3" t="s">
        <v>6</v>
      </c>
      <c r="F686" s="2" t="str">
        <f ca="1">IFERROR(__xludf.DUMMYFUNCTION("""COMPUTED_VALUE"""),"BIROCCO LAILA MARIA FERNANDA")</f>
        <v>BIROCCO LAILA MARIA FERNANDA</v>
      </c>
      <c r="G686" s="2" t="str">
        <f ca="1">IFERROR(__xludf.DUMMYFUNCTION("""COMPUTED_VALUE"""),"ZAMPA JUAN SANTIAGO")</f>
        <v>ZAMPA JUAN SANTIAGO</v>
      </c>
      <c r="H686" s="4" t="s">
        <v>7</v>
      </c>
    </row>
    <row r="687" spans="1:8">
      <c r="A687" s="5">
        <f ca="1">IFERROR(__xludf.DUMMYFUNCTION("""COMPUTED_VALUE"""),45308.4411329745)</f>
        <v>45308.441132974498</v>
      </c>
      <c r="B687" s="6">
        <v>1160677471</v>
      </c>
      <c r="C687" s="6" t="s">
        <v>979</v>
      </c>
      <c r="D687" s="6" t="s">
        <v>733</v>
      </c>
      <c r="E687" s="3" t="s">
        <v>6</v>
      </c>
      <c r="F687" s="6" t="str">
        <f ca="1">IFERROR(__xludf.DUMMYFUNCTION("""COMPUTED_VALUE"""),"MARTINEZ DAVID AGUSTIN")</f>
        <v>MARTINEZ DAVID AGUSTIN</v>
      </c>
      <c r="G687" s="6" t="str">
        <f ca="1">IFERROR(__xludf.DUMMYFUNCTION("""COMPUTED_VALUE"""),"FALCON ALEJANDRO JAVIER")</f>
        <v>FALCON ALEJANDRO JAVIER</v>
      </c>
      <c r="H687" s="4" t="s">
        <v>7</v>
      </c>
    </row>
    <row r="688" spans="1:8">
      <c r="A688" s="1">
        <f ca="1">IFERROR(__xludf.DUMMYFUNCTION("""COMPUTED_VALUE"""),45308.4420822916)</f>
        <v>45308.4420822916</v>
      </c>
      <c r="B688" s="2">
        <v>1160668586</v>
      </c>
      <c r="C688" s="2" t="s">
        <v>980</v>
      </c>
      <c r="D688" s="2" t="s">
        <v>465</v>
      </c>
      <c r="E688" s="7" t="s">
        <v>12</v>
      </c>
      <c r="F688" s="2" t="str">
        <f ca="1">IFERROR(__xludf.DUMMYFUNCTION("""COMPUTED_VALUE"""),"FLEYTAS DANIEL ISAIAS")</f>
        <v>FLEYTAS DANIEL ISAIAS</v>
      </c>
      <c r="G688" s="2" t="str">
        <f ca="1">IFERROR(__xludf.DUMMYFUNCTION("""COMPUTED_VALUE"""),"PIEDRABUENA LUCAS DAVID")</f>
        <v>PIEDRABUENA LUCAS DAVID</v>
      </c>
      <c r="H688" s="2" t="s">
        <v>981</v>
      </c>
    </row>
    <row r="689" spans="1:8">
      <c r="A689" s="5">
        <f ca="1">IFERROR(__xludf.DUMMYFUNCTION("""COMPUTED_VALUE"""),45308.4434363426)</f>
        <v>45308.443436342597</v>
      </c>
      <c r="B689" s="6">
        <v>1160668259</v>
      </c>
      <c r="C689" s="6" t="s">
        <v>982</v>
      </c>
      <c r="D689" s="6" t="s">
        <v>736</v>
      </c>
      <c r="E689" s="3" t="s">
        <v>6</v>
      </c>
      <c r="F689" s="6" t="str">
        <f ca="1">IFERROR(__xludf.DUMMYFUNCTION("""COMPUTED_VALUE"""),"ACEVEDO DAIANA SOLEDAD")</f>
        <v>ACEVEDO DAIANA SOLEDAD</v>
      </c>
      <c r="G689" s="6" t="str">
        <f ca="1">IFERROR(__xludf.DUMMYFUNCTION("""COMPUTED_VALUE"""),"GOMEZ MARIANA LUCIA")</f>
        <v>GOMEZ MARIANA LUCIA</v>
      </c>
      <c r="H689" s="4" t="s">
        <v>7</v>
      </c>
    </row>
    <row r="690" spans="1:8">
      <c r="A690" s="1">
        <f ca="1">IFERROR(__xludf.DUMMYFUNCTION("""COMPUTED_VALUE"""),45308.4517593518)</f>
        <v>45308.451759351803</v>
      </c>
      <c r="B690" s="2">
        <v>2214518095</v>
      </c>
      <c r="C690" s="2" t="s">
        <v>983</v>
      </c>
      <c r="D690" s="2" t="s">
        <v>369</v>
      </c>
      <c r="E690" s="3" t="s">
        <v>6</v>
      </c>
      <c r="F690" s="2" t="str">
        <f ca="1">IFERROR(__xludf.DUMMYFUNCTION("""COMPUTED_VALUE"""),"BARRIOS LUCAS MAXIMILIANO")</f>
        <v>BARRIOS LUCAS MAXIMILIANO</v>
      </c>
      <c r="G690" s="2" t="str">
        <f ca="1">IFERROR(__xludf.DUMMYFUNCTION("""COMPUTED_VALUE"""),"FOSCHIATTI MARIA DE LOS ANGELES")</f>
        <v>FOSCHIATTI MARIA DE LOS ANGELES</v>
      </c>
      <c r="H690" s="4" t="s">
        <v>7</v>
      </c>
    </row>
    <row r="691" spans="1:8">
      <c r="A691" s="5">
        <f ca="1">IFERROR(__xludf.DUMMYFUNCTION("""COMPUTED_VALUE"""),45308.4832848611)</f>
        <v>45308.483284861097</v>
      </c>
      <c r="B691" s="6">
        <v>1160713279</v>
      </c>
      <c r="C691" s="6" t="s">
        <v>984</v>
      </c>
      <c r="D691" s="6" t="s">
        <v>985</v>
      </c>
      <c r="E691" s="7" t="s">
        <v>12</v>
      </c>
      <c r="F691" s="6" t="str">
        <f ca="1">IFERROR(__xludf.DUMMYFUNCTION("""COMPUTED_VALUE"""),"VALLEJOS VICTORIA VERONICA")</f>
        <v>VALLEJOS VICTORIA VERONICA</v>
      </c>
      <c r="G691" s="6" t="str">
        <f ca="1">IFERROR(__xludf.DUMMYFUNCTION("""COMPUTED_VALUE"""),"FIMIANI VICTOR LUCIANO")</f>
        <v>FIMIANI VICTOR LUCIANO</v>
      </c>
      <c r="H691" s="6" t="s">
        <v>986</v>
      </c>
    </row>
    <row r="692" spans="1:8">
      <c r="A692" s="1">
        <f ca="1">IFERROR(__xludf.DUMMYFUNCTION("""COMPUTED_VALUE"""),45308.4852473611)</f>
        <v>45308.485247361103</v>
      </c>
      <c r="B692" s="2">
        <v>1160714089</v>
      </c>
      <c r="C692" s="2" t="s">
        <v>987</v>
      </c>
      <c r="D692" s="2" t="s">
        <v>988</v>
      </c>
      <c r="E692" s="3" t="s">
        <v>6</v>
      </c>
      <c r="F692" s="2" t="str">
        <f ca="1">IFERROR(__xludf.DUMMYFUNCTION("""COMPUTED_VALUE"""),"NANIO LARA MAYLEN")</f>
        <v>NANIO LARA MAYLEN</v>
      </c>
      <c r="G692" s="2" t="str">
        <f ca="1">IFERROR(__xludf.DUMMYFUNCTION("""COMPUTED_VALUE"""),"FOSCHIATTI MARIA DE LOS ANGELES")</f>
        <v>FOSCHIATTI MARIA DE LOS ANGELES</v>
      </c>
      <c r="H692" s="4" t="s">
        <v>7</v>
      </c>
    </row>
    <row r="693" spans="1:8">
      <c r="A693" s="5">
        <f ca="1">IFERROR(__xludf.DUMMYFUNCTION("""COMPUTED_VALUE"""),45308.4873048148)</f>
        <v>45308.4873048148</v>
      </c>
      <c r="B693" s="6">
        <v>3327564619</v>
      </c>
      <c r="C693" s="6" t="s">
        <v>989</v>
      </c>
      <c r="D693" s="6" t="s">
        <v>990</v>
      </c>
      <c r="E693" s="3" t="s">
        <v>6</v>
      </c>
      <c r="F693" s="6" t="str">
        <f ca="1">IFERROR(__xludf.DUMMYFUNCTION("""COMPUTED_VALUE"""),"CACERES CECILIA DANIELA")</f>
        <v>CACERES CECILIA DANIELA</v>
      </c>
      <c r="G693" s="6" t="str">
        <f ca="1">IFERROR(__xludf.DUMMYFUNCTION("""COMPUTED_VALUE"""),"PIEDRABUENA LUCAS DAVID")</f>
        <v>PIEDRABUENA LUCAS DAVID</v>
      </c>
      <c r="H693" s="4" t="s">
        <v>7</v>
      </c>
    </row>
    <row r="694" spans="1:8">
      <c r="A694" s="1">
        <f ca="1">IFERROR(__xludf.DUMMYFUNCTION("""COMPUTED_VALUE"""),45308.4895167592)</f>
        <v>45308.489516759197</v>
      </c>
      <c r="B694" s="2">
        <v>1160715279</v>
      </c>
      <c r="C694" s="2" t="s">
        <v>991</v>
      </c>
      <c r="D694" s="2" t="s">
        <v>706</v>
      </c>
      <c r="E694" s="3" t="s">
        <v>6</v>
      </c>
      <c r="F694" s="2" t="str">
        <f ca="1">IFERROR(__xludf.DUMMYFUNCTION("""COMPUTED_VALUE"""),"AGUIRRE MATIAS ALBERTO")</f>
        <v>AGUIRRE MATIAS ALBERTO</v>
      </c>
      <c r="G694" s="2" t="str">
        <f ca="1">IFERROR(__xludf.DUMMYFUNCTION("""COMPUTED_VALUE"""),"FALCON ALEJANDRO JAVIER")</f>
        <v>FALCON ALEJANDRO JAVIER</v>
      </c>
      <c r="H694" s="4" t="s">
        <v>7</v>
      </c>
    </row>
    <row r="695" spans="1:8">
      <c r="A695" s="5">
        <f ca="1">IFERROR(__xludf.DUMMYFUNCTION("""COMPUTED_VALUE"""),45308.4965675347)</f>
        <v>45308.496567534698</v>
      </c>
      <c r="B695" s="6">
        <v>2225499722</v>
      </c>
      <c r="C695" s="6" t="s">
        <v>992</v>
      </c>
      <c r="D695" s="6" t="s">
        <v>355</v>
      </c>
      <c r="E695" s="3" t="s">
        <v>6</v>
      </c>
      <c r="F695" s="6" t="str">
        <f ca="1">IFERROR(__xludf.DUMMYFUNCTION("""COMPUTED_VALUE"""),"Gonzalez Xavier Ignacio")</f>
        <v>Gonzalez Xavier Ignacio</v>
      </c>
      <c r="G695" s="6" t="str">
        <f ca="1">IFERROR(__xludf.DUMMYFUNCTION("""COMPUTED_VALUE"""),"POLZONI MARIA NATALIA")</f>
        <v>POLZONI MARIA NATALIA</v>
      </c>
      <c r="H695" s="4" t="s">
        <v>7</v>
      </c>
    </row>
    <row r="696" spans="1:8">
      <c r="A696" s="8" t="str">
        <f ca="1">IFERROR(__xludf.DUMMYFUNCTION("""COMPUTED_VALUE"""),"")</f>
        <v/>
      </c>
      <c r="B696" s="2">
        <v>2614219023</v>
      </c>
      <c r="C696" s="2" t="s">
        <v>993</v>
      </c>
      <c r="D696" s="2" t="s">
        <v>559</v>
      </c>
      <c r="E696" s="3" t="s">
        <v>6</v>
      </c>
      <c r="F696" s="4" t="str">
        <f ca="1">IFERROR(__xludf.DUMMYFUNCTION("""COMPUTED_VALUE"""),"")</f>
        <v/>
      </c>
      <c r="G696" s="4" t="str">
        <f ca="1">IFERROR(__xludf.DUMMYFUNCTION("""COMPUTED_VALUE"""),"")</f>
        <v/>
      </c>
      <c r="H696" s="4" t="s">
        <v>7</v>
      </c>
    </row>
    <row r="697" spans="1:8">
      <c r="A697" s="5">
        <f ca="1">IFERROR(__xludf.DUMMYFUNCTION("""COMPUTED_VALUE"""),45308.5059635879)</f>
        <v>45308.505963587901</v>
      </c>
      <c r="B697" s="6">
        <v>2644220730</v>
      </c>
      <c r="C697" s="6" t="s">
        <v>994</v>
      </c>
      <c r="D697" s="6" t="s">
        <v>355</v>
      </c>
      <c r="E697" s="3" t="s">
        <v>6</v>
      </c>
      <c r="F697" s="6" t="str">
        <f ca="1">IFERROR(__xludf.DUMMYFUNCTION("""COMPUTED_VALUE"""),"LOPEZ EMANUEL MAURICIO SEBASTIAN")</f>
        <v>LOPEZ EMANUEL MAURICIO SEBASTIAN</v>
      </c>
      <c r="G697" s="6" t="str">
        <f ca="1">IFERROR(__xludf.DUMMYFUNCTION("""COMPUTED_VALUE"""),"MOREYRA LABORIE RODRIGO AGUSTIN")</f>
        <v>MOREYRA LABORIE RODRIGO AGUSTIN</v>
      </c>
      <c r="H697" s="4" t="s">
        <v>7</v>
      </c>
    </row>
    <row r="698" spans="1:8">
      <c r="A698" s="1">
        <f ca="1">IFERROR(__xludf.DUMMYFUNCTION("""COMPUTED_VALUE"""),45308.5335328588)</f>
        <v>45308.533532858797</v>
      </c>
      <c r="B698" s="2">
        <v>2634424698</v>
      </c>
      <c r="C698" s="2" t="s">
        <v>995</v>
      </c>
      <c r="D698" s="2" t="s">
        <v>369</v>
      </c>
      <c r="E698" s="3" t="s">
        <v>6</v>
      </c>
      <c r="F698" s="2" t="str">
        <f ca="1">IFERROR(__xludf.DUMMYFUNCTION("""COMPUTED_VALUE"""),"GONZALEZ FRANCISCO GABRIEL")</f>
        <v>GONZALEZ FRANCISCO GABRIEL</v>
      </c>
      <c r="G698" s="2" t="str">
        <f ca="1">IFERROR(__xludf.DUMMYFUNCTION("""COMPUTED_VALUE"""),"FALCON ALEJANDRO JAVIER")</f>
        <v>FALCON ALEJANDRO JAVIER</v>
      </c>
      <c r="H698" s="4" t="s">
        <v>7</v>
      </c>
    </row>
    <row r="699" spans="1:8">
      <c r="A699" s="5">
        <f ca="1">IFERROR(__xludf.DUMMYFUNCTION("""COMPUTED_VALUE"""),45308.5341885069)</f>
        <v>45308.534188506899</v>
      </c>
      <c r="B699" s="6">
        <v>1160712499</v>
      </c>
      <c r="C699" s="6" t="s">
        <v>996</v>
      </c>
      <c r="D699" s="6" t="s">
        <v>876</v>
      </c>
      <c r="E699" s="7" t="s">
        <v>91</v>
      </c>
      <c r="F699" s="6" t="str">
        <f ca="1">IFERROR(__xludf.DUMMYFUNCTION("""COMPUTED_VALUE"""),"SANDOVAL MARIA BELEN")</f>
        <v>SANDOVAL MARIA BELEN</v>
      </c>
      <c r="G699" s="6" t="str">
        <f ca="1">IFERROR(__xludf.DUMMYFUNCTION("""COMPUTED_VALUE"""),"CANTERO ELIANA LUCILA ESTEFANIA")</f>
        <v>CANTERO ELIANA LUCILA ESTEFANIA</v>
      </c>
      <c r="H699" s="6" t="s">
        <v>739</v>
      </c>
    </row>
    <row r="700" spans="1:8">
      <c r="A700" s="1">
        <f ca="1">IFERROR(__xludf.DUMMYFUNCTION("""COMPUTED_VALUE"""),45308.5390728587)</f>
        <v>45308.539072858701</v>
      </c>
      <c r="B700" s="2">
        <v>2942430347</v>
      </c>
      <c r="C700" s="2" t="s">
        <v>997</v>
      </c>
      <c r="D700" s="2" t="s">
        <v>781</v>
      </c>
      <c r="E700" s="7" t="s">
        <v>12</v>
      </c>
      <c r="F700" s="2" t="str">
        <f ca="1">IFERROR(__xludf.DUMMYFUNCTION("""COMPUTED_VALUE"""),"ACOSTA WALTER GABRIEL")</f>
        <v>ACOSTA WALTER GABRIEL</v>
      </c>
      <c r="G700" s="2" t="str">
        <f ca="1">IFERROR(__xludf.DUMMYFUNCTION("""COMPUTED_VALUE"""),"FERNANDEZ ROCIO ELIZABETH")</f>
        <v>FERNANDEZ ROCIO ELIZABETH</v>
      </c>
      <c r="H700" s="2" t="s">
        <v>998</v>
      </c>
    </row>
    <row r="701" spans="1:8">
      <c r="A701" s="5">
        <f ca="1">IFERROR(__xludf.DUMMYFUNCTION("""COMPUTED_VALUE"""),45308.5405531134)</f>
        <v>45308.540553113402</v>
      </c>
      <c r="B701" s="6">
        <v>2644250246</v>
      </c>
      <c r="C701" s="6" t="s">
        <v>999</v>
      </c>
      <c r="D701" s="6" t="s">
        <v>355</v>
      </c>
      <c r="E701" s="3" t="s">
        <v>6</v>
      </c>
      <c r="F701" s="6" t="str">
        <f ca="1">IFERROR(__xludf.DUMMYFUNCTION("""COMPUTED_VALUE"""),"DOMINGUEZ EMMANUEL MAXIMILIANO")</f>
        <v>DOMINGUEZ EMMANUEL MAXIMILIANO</v>
      </c>
      <c r="G701" s="6" t="str">
        <f ca="1">IFERROR(__xludf.DUMMYFUNCTION("""COMPUTED_VALUE"""),"GOMEZ MARIANA LUCIA")</f>
        <v>GOMEZ MARIANA LUCIA</v>
      </c>
      <c r="H701" s="4" t="s">
        <v>7</v>
      </c>
    </row>
    <row r="702" spans="1:8">
      <c r="A702" s="8" t="str">
        <f ca="1">IFERROR(__xludf.DUMMYFUNCTION("""COMPUTED_VALUE"""),"")</f>
        <v/>
      </c>
      <c r="B702" s="2">
        <v>2804430440</v>
      </c>
      <c r="C702" s="2" t="s">
        <v>1000</v>
      </c>
      <c r="D702" s="2" t="s">
        <v>706</v>
      </c>
      <c r="E702" s="3" t="s">
        <v>6</v>
      </c>
      <c r="F702" s="4" t="str">
        <f ca="1">IFERROR(__xludf.DUMMYFUNCTION("""COMPUTED_VALUE"""),"")</f>
        <v/>
      </c>
      <c r="G702" s="4" t="str">
        <f ca="1">IFERROR(__xludf.DUMMYFUNCTION("""COMPUTED_VALUE"""),"")</f>
        <v/>
      </c>
      <c r="H702" s="4" t="s">
        <v>7</v>
      </c>
    </row>
    <row r="703" spans="1:8">
      <c r="A703" s="5">
        <f ca="1">IFERROR(__xludf.DUMMYFUNCTION("""COMPUTED_VALUE"""),45308.5696106365)</f>
        <v>45308.569610636499</v>
      </c>
      <c r="B703" s="6">
        <v>2323443443</v>
      </c>
      <c r="C703" s="6" t="s">
        <v>1001</v>
      </c>
      <c r="D703" s="6" t="s">
        <v>369</v>
      </c>
      <c r="E703" s="7" t="s">
        <v>12</v>
      </c>
      <c r="F703" s="6" t="str">
        <f ca="1">IFERROR(__xludf.DUMMYFUNCTION("""COMPUTED_VALUE"""),"MARTINEZ RICARDO NICOLAS")</f>
        <v>MARTINEZ RICARDO NICOLAS</v>
      </c>
      <c r="G703" s="6" t="str">
        <f ca="1">IFERROR(__xludf.DUMMYFUNCTION("""COMPUTED_VALUE"""),"JANIEWICZ CINTHIA VIVIANA")</f>
        <v>JANIEWICZ CINTHIA VIVIANA</v>
      </c>
      <c r="H703" s="6" t="s">
        <v>1002</v>
      </c>
    </row>
    <row r="704" spans="1:8">
      <c r="A704" s="1">
        <f ca="1">IFERROR(__xludf.DUMMYFUNCTION("""COMPUTED_VALUE"""),45308.5773010532)</f>
        <v>45308.577301053199</v>
      </c>
      <c r="B704" s="2">
        <v>1160725223</v>
      </c>
      <c r="C704" s="2" t="s">
        <v>1003</v>
      </c>
      <c r="D704" s="2" t="s">
        <v>893</v>
      </c>
      <c r="E704" s="3" t="s">
        <v>6</v>
      </c>
      <c r="F704" s="2" t="str">
        <f ca="1">IFERROR(__xludf.DUMMYFUNCTION("""COMPUTED_VALUE"""),"PEREZ MARTIN ANDRES")</f>
        <v>PEREZ MARTIN ANDRES</v>
      </c>
      <c r="G704" s="2" t="str">
        <f ca="1">IFERROR(__xludf.DUMMYFUNCTION("""COMPUTED_VALUE"""),"ROMERO RAUL CRISTIAN ALEJANDRO")</f>
        <v>ROMERO RAUL CRISTIAN ALEJANDRO</v>
      </c>
      <c r="H704" s="4" t="s">
        <v>7</v>
      </c>
    </row>
    <row r="705" spans="1:8">
      <c r="A705" s="5">
        <f ca="1">IFERROR(__xludf.DUMMYFUNCTION("""COMPUTED_VALUE"""),45308.5809216319)</f>
        <v>45308.580921631903</v>
      </c>
      <c r="B705" s="6">
        <v>2644313376</v>
      </c>
      <c r="C705" s="6" t="s">
        <v>1004</v>
      </c>
      <c r="D705" s="6" t="s">
        <v>567</v>
      </c>
      <c r="E705" s="3" t="s">
        <v>6</v>
      </c>
      <c r="F705" s="6" t="str">
        <f ca="1">IFERROR(__xludf.DUMMYFUNCTION("""COMPUTED_VALUE"""),"FLEYTAS DANIEL ISAIAS")</f>
        <v>FLEYTAS DANIEL ISAIAS</v>
      </c>
      <c r="G705" s="6" t="str">
        <f ca="1">IFERROR(__xludf.DUMMYFUNCTION("""COMPUTED_VALUE"""),"PIEDRABUENA LUCAS DAVID")</f>
        <v>PIEDRABUENA LUCAS DAVID</v>
      </c>
      <c r="H705" s="4" t="s">
        <v>7</v>
      </c>
    </row>
    <row r="706" spans="1:8">
      <c r="A706" s="1">
        <f ca="1">IFERROR(__xludf.DUMMYFUNCTION("""COMPUTED_VALUE"""),45308.5834464583)</f>
        <v>45308.583446458302</v>
      </c>
      <c r="B706" s="2">
        <v>2613482806</v>
      </c>
      <c r="C706" s="2" t="s">
        <v>1005</v>
      </c>
      <c r="D706" s="2" t="s">
        <v>93</v>
      </c>
      <c r="E706" s="3" t="s">
        <v>6</v>
      </c>
      <c r="F706" s="2" t="str">
        <f ca="1">IFERROR(__xludf.DUMMYFUNCTION("""COMPUTED_VALUE"""),"MARI BRAIAN GUSTAVO")</f>
        <v>MARI BRAIAN GUSTAVO</v>
      </c>
      <c r="G706" s="2" t="str">
        <f ca="1">IFERROR(__xludf.DUMMYFUNCTION("""COMPUTED_VALUE"""),"BLANCO GABRIELA BELEN")</f>
        <v>BLANCO GABRIELA BELEN</v>
      </c>
      <c r="H706" s="4" t="s">
        <v>7</v>
      </c>
    </row>
    <row r="707" spans="1:8">
      <c r="A707" s="5">
        <f ca="1">IFERROR(__xludf.DUMMYFUNCTION("""COMPUTED_VALUE"""),45308.5981012384)</f>
        <v>45308.5981012384</v>
      </c>
      <c r="B707" s="6">
        <v>2644342375</v>
      </c>
      <c r="C707" s="6" t="s">
        <v>1006</v>
      </c>
      <c r="D707" s="6" t="s">
        <v>505</v>
      </c>
      <c r="E707" s="3" t="s">
        <v>6</v>
      </c>
      <c r="F707" s="6" t="str">
        <f ca="1">IFERROR(__xludf.DUMMYFUNCTION("""COMPUTED_VALUE"""),"ZALAZAR BRUNO ERWIN")</f>
        <v>ZALAZAR BRUNO ERWIN</v>
      </c>
      <c r="G707" s="6" t="str">
        <f ca="1">IFERROR(__xludf.DUMMYFUNCTION("""COMPUTED_VALUE"""),"PIEDRABUENA LUCAS DAVID")</f>
        <v>PIEDRABUENA LUCAS DAVID</v>
      </c>
      <c r="H707" s="4" t="s">
        <v>7</v>
      </c>
    </row>
    <row r="708" spans="1:8">
      <c r="A708" s="1">
        <f ca="1">IFERROR(__xludf.DUMMYFUNCTION("""COMPUTED_VALUE"""),45308.6148108912)</f>
        <v>45308.614810891202</v>
      </c>
      <c r="B708" s="2">
        <v>1160721307</v>
      </c>
      <c r="C708" s="2" t="s">
        <v>1007</v>
      </c>
      <c r="D708" s="2" t="s">
        <v>505</v>
      </c>
      <c r="E708" s="3" t="s">
        <v>6</v>
      </c>
      <c r="F708" s="2" t="str">
        <f ca="1">IFERROR(__xludf.DUMMYFUNCTION("""COMPUTED_VALUE"""),"OJEDA DAIANA ELIZABETH")</f>
        <v>OJEDA DAIANA ELIZABETH</v>
      </c>
      <c r="G708" s="2" t="str">
        <f ca="1">IFERROR(__xludf.DUMMYFUNCTION("""COMPUTED_VALUE"""),"FERNANDEZ ROCIO ELIZABETH")</f>
        <v>FERNANDEZ ROCIO ELIZABETH</v>
      </c>
      <c r="H708" s="4" t="s">
        <v>7</v>
      </c>
    </row>
    <row r="709" spans="1:8">
      <c r="A709" s="5">
        <f ca="1">IFERROR(__xludf.DUMMYFUNCTION("""COMPUTED_VALUE"""),45308.6180051041)</f>
        <v>45308.618005104101</v>
      </c>
      <c r="B709" s="6">
        <v>2304428358</v>
      </c>
      <c r="C709" s="6" t="s">
        <v>1008</v>
      </c>
      <c r="D709" s="6" t="s">
        <v>736</v>
      </c>
      <c r="E709" s="7" t="s">
        <v>60</v>
      </c>
      <c r="F709" s="6" t="str">
        <f ca="1">IFERROR(__xludf.DUMMYFUNCTION("""COMPUTED_VALUE"""),"MARTINEZ DAVID AGUSTIN")</f>
        <v>MARTINEZ DAVID AGUSTIN</v>
      </c>
      <c r="G709" s="6" t="str">
        <f ca="1">IFERROR(__xludf.DUMMYFUNCTION("""COMPUTED_VALUE"""),"FALCON ALEJANDRO JAVIER")</f>
        <v>FALCON ALEJANDRO JAVIER</v>
      </c>
      <c r="H709" s="6" t="s">
        <v>1009</v>
      </c>
    </row>
    <row r="710" spans="1:8">
      <c r="A710" s="1">
        <f ca="1">IFERROR(__xludf.DUMMYFUNCTION("""COMPUTED_VALUE"""),45308.621572824)</f>
        <v>45308.621572823999</v>
      </c>
      <c r="B710" s="2">
        <v>2614275154</v>
      </c>
      <c r="C710" s="2" t="s">
        <v>1010</v>
      </c>
      <c r="D710" s="2" t="s">
        <v>709</v>
      </c>
      <c r="E710" s="3" t="s">
        <v>6</v>
      </c>
      <c r="F710" s="2" t="str">
        <f ca="1">IFERROR(__xludf.DUMMYFUNCTION("""COMPUTED_VALUE"""),"BIROCCO LAILA MARIA FERNANDA")</f>
        <v>BIROCCO LAILA MARIA FERNANDA</v>
      </c>
      <c r="G710" s="2" t="str">
        <f ca="1">IFERROR(__xludf.DUMMYFUNCTION("""COMPUTED_VALUE"""),"ZAMPA JUAN SANTIAGO")</f>
        <v>ZAMPA JUAN SANTIAGO</v>
      </c>
      <c r="H710" s="4" t="s">
        <v>7</v>
      </c>
    </row>
    <row r="711" spans="1:8">
      <c r="A711" s="9" t="str">
        <f ca="1">IFERROR(__xludf.DUMMYFUNCTION("""COMPUTED_VALUE"""),"")</f>
        <v/>
      </c>
      <c r="B711" s="6" t="s">
        <v>1011</v>
      </c>
      <c r="C711" s="6" t="s">
        <v>1011</v>
      </c>
      <c r="D711" s="6" t="s">
        <v>709</v>
      </c>
      <c r="E711" s="3" t="s">
        <v>6</v>
      </c>
      <c r="F711" s="10" t="str">
        <f ca="1">IFERROR(__xludf.DUMMYFUNCTION("""COMPUTED_VALUE"""),"")</f>
        <v/>
      </c>
      <c r="G711" s="10" t="str">
        <f ca="1">IFERROR(__xludf.DUMMYFUNCTION("""COMPUTED_VALUE"""),"")</f>
        <v/>
      </c>
      <c r="H711" s="4" t="s">
        <v>7</v>
      </c>
    </row>
    <row r="712" spans="1:8">
      <c r="A712" s="1">
        <f ca="1">IFERROR(__xludf.DUMMYFUNCTION("""COMPUTED_VALUE"""),45308.6243006944)</f>
        <v>45308.624300694399</v>
      </c>
      <c r="B712" s="2">
        <v>1150696901</v>
      </c>
      <c r="C712" s="2" t="s">
        <v>1012</v>
      </c>
      <c r="D712" s="2" t="s">
        <v>559</v>
      </c>
      <c r="E712" s="3" t="s">
        <v>6</v>
      </c>
      <c r="F712" s="4" t="str">
        <f ca="1">IFERROR(__xludf.DUMMYFUNCTION("""COMPUTED_VALUE"""),"")</f>
        <v/>
      </c>
      <c r="G712" s="4" t="str">
        <f ca="1">IFERROR(__xludf.DUMMYFUNCTION("""COMPUTED_VALUE"""),"")</f>
        <v/>
      </c>
      <c r="H712" s="4" t="s">
        <v>7</v>
      </c>
    </row>
    <row r="713" spans="1:8">
      <c r="A713" s="5">
        <f ca="1">IFERROR(__xludf.DUMMYFUNCTION("""COMPUTED_VALUE"""),45308.6255262731)</f>
        <v>45308.625526273099</v>
      </c>
      <c r="B713" s="6">
        <v>1150670444</v>
      </c>
      <c r="C713" s="6" t="s">
        <v>1013</v>
      </c>
      <c r="D713" s="6" t="s">
        <v>988</v>
      </c>
      <c r="E713" s="3" t="s">
        <v>6</v>
      </c>
      <c r="F713" s="6" t="str">
        <f ca="1">IFERROR(__xludf.DUMMYFUNCTION("""COMPUTED_VALUE"""),"ORTIZ FABRINA EVELYN")</f>
        <v>ORTIZ FABRINA EVELYN</v>
      </c>
      <c r="G713" s="6" t="str">
        <f ca="1">IFERROR(__xludf.DUMMYFUNCTION("""COMPUTED_VALUE"""),"FIMIANI VICTOR LUCIANO")</f>
        <v>FIMIANI VICTOR LUCIANO</v>
      </c>
      <c r="H713" s="4" t="s">
        <v>7</v>
      </c>
    </row>
    <row r="714" spans="1:8">
      <c r="A714" s="1">
        <f ca="1">IFERROR(__xludf.DUMMYFUNCTION("""COMPUTED_VALUE"""),45308.6306220486)</f>
        <v>45308.6306220486</v>
      </c>
      <c r="B714" s="2">
        <v>1150670409</v>
      </c>
      <c r="C714" s="2" t="s">
        <v>1014</v>
      </c>
      <c r="D714" s="2" t="s">
        <v>893</v>
      </c>
      <c r="E714" s="3" t="s">
        <v>6</v>
      </c>
      <c r="F714" s="2" t="str">
        <f ca="1">IFERROR(__xludf.DUMMYFUNCTION("""COMPUTED_VALUE"""),"NORIEGA ELSA PAOLA")</f>
        <v>NORIEGA ELSA PAOLA</v>
      </c>
      <c r="G714" s="2" t="str">
        <f ca="1">IFERROR(__xludf.DUMMYFUNCTION("""COMPUTED_VALUE"""),"POLZONI MARIA NATALIA")</f>
        <v>POLZONI MARIA NATALIA</v>
      </c>
      <c r="H714" s="4" t="s">
        <v>7</v>
      </c>
    </row>
    <row r="715" spans="1:8">
      <c r="A715" s="9" t="str">
        <f ca="1">IFERROR(__xludf.DUMMYFUNCTION("""COMPUTED_VALUE"""),"")</f>
        <v/>
      </c>
      <c r="B715" s="6">
        <v>1146250601</v>
      </c>
      <c r="C715" s="6" t="s">
        <v>1015</v>
      </c>
      <c r="D715" s="6" t="s">
        <v>876</v>
      </c>
      <c r="E715" s="3" t="s">
        <v>6</v>
      </c>
      <c r="F715" s="10" t="str">
        <f ca="1">IFERROR(__xludf.DUMMYFUNCTION("""COMPUTED_VALUE"""),"")</f>
        <v/>
      </c>
      <c r="G715" s="10" t="str">
        <f ca="1">IFERROR(__xludf.DUMMYFUNCTION("""COMPUTED_VALUE"""),"")</f>
        <v/>
      </c>
      <c r="H715" s="4" t="s">
        <v>7</v>
      </c>
    </row>
    <row r="716" spans="1:8">
      <c r="A716" s="1">
        <f ca="1">IFERROR(__xludf.DUMMYFUNCTION("""COMPUTED_VALUE"""),45308.636928449)</f>
        <v>45308.636928448999</v>
      </c>
      <c r="B716" s="2">
        <v>1160707633</v>
      </c>
      <c r="C716" s="2" t="s">
        <v>1016</v>
      </c>
      <c r="D716" s="2" t="s">
        <v>706</v>
      </c>
      <c r="E716" s="3" t="s">
        <v>6</v>
      </c>
      <c r="F716" s="2" t="str">
        <f ca="1">IFERROR(__xludf.DUMMYFUNCTION("""COMPUTED_VALUE"""),"LEGUIZAMON RIVERO GUADALUPE ANAHI")</f>
        <v>LEGUIZAMON RIVERO GUADALUPE ANAHI</v>
      </c>
      <c r="G716" s="2" t="str">
        <f ca="1">IFERROR(__xludf.DUMMYFUNCTION("""COMPUTED_VALUE"""),"PYZIOL RYSZARD GERARDO")</f>
        <v>PYZIOL RYSZARD GERARDO</v>
      </c>
      <c r="H716" s="4" t="s">
        <v>7</v>
      </c>
    </row>
    <row r="717" spans="1:8">
      <c r="A717" s="5">
        <f ca="1">IFERROR(__xludf.DUMMYFUNCTION("""COMPUTED_VALUE"""),45308.6479781713)</f>
        <v>45308.647978171299</v>
      </c>
      <c r="B717" s="6">
        <v>2224471255</v>
      </c>
      <c r="C717" s="6" t="s">
        <v>1017</v>
      </c>
      <c r="D717" s="6" t="s">
        <v>465</v>
      </c>
      <c r="E717" s="3" t="s">
        <v>6</v>
      </c>
      <c r="F717" s="6" t="str">
        <f ca="1">IFERROR(__xludf.DUMMYFUNCTION("""COMPUTED_VALUE"""),"FERNANDEZ ANDREA ELIZABETH")</f>
        <v>FERNANDEZ ANDREA ELIZABETH</v>
      </c>
      <c r="G717" s="6" t="str">
        <f ca="1">IFERROR(__xludf.DUMMYFUNCTION("""COMPUTED_VALUE"""),"AGUIRRE MAURO GABRIEL")</f>
        <v>AGUIRRE MAURO GABRIEL</v>
      </c>
      <c r="H717" s="4" t="s">
        <v>7</v>
      </c>
    </row>
    <row r="718" spans="1:8">
      <c r="A718" s="1">
        <f ca="1">IFERROR(__xludf.DUMMYFUNCTION("""COMPUTED_VALUE"""),45308.6489099189)</f>
        <v>45308.648909918898</v>
      </c>
      <c r="B718" s="2">
        <v>1160605563</v>
      </c>
      <c r="C718" s="2" t="s">
        <v>1018</v>
      </c>
      <c r="D718" s="2" t="s">
        <v>830</v>
      </c>
      <c r="E718" s="3" t="s">
        <v>6</v>
      </c>
      <c r="F718" s="2" t="str">
        <f ca="1">IFERROR(__xludf.DUMMYFUNCTION("""COMPUTED_VALUE"""),"MULLER LETICIA BETINA")</f>
        <v>MULLER LETICIA BETINA</v>
      </c>
      <c r="G718" s="2" t="str">
        <f ca="1">IFERROR(__xludf.DUMMYFUNCTION("""COMPUTED_VALUE"""),"JANIEWICZ CINTHIA VIVIANA")</f>
        <v>JANIEWICZ CINTHIA VIVIANA</v>
      </c>
      <c r="H718" s="4" t="s">
        <v>7</v>
      </c>
    </row>
    <row r="719" spans="1:8">
      <c r="A719" s="5">
        <f ca="1">IFERROR(__xludf.DUMMYFUNCTION("""COMPUTED_VALUE"""),45308.6721446875)</f>
        <v>45308.672144687502</v>
      </c>
      <c r="B719" s="6">
        <v>1160730863</v>
      </c>
      <c r="C719" s="6" t="s">
        <v>1019</v>
      </c>
      <c r="D719" s="6" t="s">
        <v>990</v>
      </c>
      <c r="E719" s="3" t="s">
        <v>6</v>
      </c>
      <c r="F719" s="6" t="str">
        <f ca="1">IFERROR(__xludf.DUMMYFUNCTION("""COMPUTED_VALUE"""),"RAMIREZ MARLENE CECILIA")</f>
        <v>RAMIREZ MARLENE CECILIA</v>
      </c>
      <c r="G719" s="6" t="str">
        <f ca="1">IFERROR(__xludf.DUMMYFUNCTION("""COMPUTED_VALUE"""),"APOSTOLIDES MARTIN ANTONIO")</f>
        <v>APOSTOLIDES MARTIN ANTONIO</v>
      </c>
      <c r="H719" s="4" t="s">
        <v>7</v>
      </c>
    </row>
    <row r="720" spans="1:8">
      <c r="A720" s="1">
        <f ca="1">IFERROR(__xludf.DUMMYFUNCTION("""COMPUTED_VALUE"""),45308.6735466666)</f>
        <v>45308.6735466666</v>
      </c>
      <c r="B720" s="2">
        <v>2304428374</v>
      </c>
      <c r="C720" s="2" t="s">
        <v>1020</v>
      </c>
      <c r="D720" s="2" t="s">
        <v>771</v>
      </c>
      <c r="E720" s="3" t="s">
        <v>6</v>
      </c>
      <c r="F720" s="2" t="str">
        <f ca="1">IFERROR(__xludf.DUMMYFUNCTION("""COMPUTED_VALUE"""),"Gonzalez Xavier Ignacio")</f>
        <v>Gonzalez Xavier Ignacio</v>
      </c>
      <c r="G720" s="2" t="str">
        <f ca="1">IFERROR(__xludf.DUMMYFUNCTION("""COMPUTED_VALUE"""),"POLZONI MARIA NATALIA")</f>
        <v>POLZONI MARIA NATALIA</v>
      </c>
      <c r="H720" s="4" t="s">
        <v>7</v>
      </c>
    </row>
    <row r="721" spans="1:8">
      <c r="A721" s="5">
        <f ca="1">IFERROR(__xludf.DUMMYFUNCTION("""COMPUTED_VALUE"""),45308.6738834259)</f>
        <v>45308.673883425901</v>
      </c>
      <c r="B721" s="6">
        <v>1160697825</v>
      </c>
      <c r="C721" s="6" t="s">
        <v>1021</v>
      </c>
      <c r="D721" s="6" t="s">
        <v>706</v>
      </c>
      <c r="E721" s="7" t="s">
        <v>128</v>
      </c>
      <c r="F721" s="6" t="str">
        <f ca="1">IFERROR(__xludf.DUMMYFUNCTION("""COMPUTED_VALUE"""),"AMARILLA DIANA CAROLINA")</f>
        <v>AMARILLA DIANA CAROLINA</v>
      </c>
      <c r="G721" s="6" t="str">
        <f ca="1">IFERROR(__xludf.DUMMYFUNCTION("""COMPUTED_VALUE"""),"APOSTOLIDES MARTIN ANTONIO")</f>
        <v>APOSTOLIDES MARTIN ANTONIO</v>
      </c>
      <c r="H721" s="6" t="s">
        <v>1022</v>
      </c>
    </row>
    <row r="722" spans="1:8">
      <c r="A722" s="1">
        <f ca="1">IFERROR(__xludf.DUMMYFUNCTION("""COMPUTED_VALUE"""),45308.6741860879)</f>
        <v>45308.674186087897</v>
      </c>
      <c r="B722" s="2">
        <v>1160641174</v>
      </c>
      <c r="C722" s="2" t="s">
        <v>1023</v>
      </c>
      <c r="D722" s="2" t="s">
        <v>727</v>
      </c>
      <c r="E722" s="3" t="s">
        <v>6</v>
      </c>
      <c r="F722" s="2" t="str">
        <f ca="1">IFERROR(__xludf.DUMMYFUNCTION("""COMPUTED_VALUE"""),"TRINIDAD LUCAS ARIEL")</f>
        <v>TRINIDAD LUCAS ARIEL</v>
      </c>
      <c r="G722" s="2" t="str">
        <f ca="1">IFERROR(__xludf.DUMMYFUNCTION("""COMPUTED_VALUE"""),"AGUIRRE MAURO GABRIEL")</f>
        <v>AGUIRRE MAURO GABRIEL</v>
      </c>
      <c r="H722" s="4" t="s">
        <v>7</v>
      </c>
    </row>
    <row r="723" spans="1:8">
      <c r="A723" s="5">
        <f ca="1">IFERROR(__xludf.DUMMYFUNCTION("""COMPUTED_VALUE"""),45308.675515949)</f>
        <v>45308.675515948999</v>
      </c>
      <c r="B723" s="6">
        <v>2225499719</v>
      </c>
      <c r="C723" s="6" t="s">
        <v>1024</v>
      </c>
      <c r="D723" s="6" t="s">
        <v>465</v>
      </c>
      <c r="E723" s="3" t="s">
        <v>6</v>
      </c>
      <c r="F723" s="6" t="str">
        <f ca="1">IFERROR(__xludf.DUMMYFUNCTION("""COMPUTED_VALUE"""),"TRINIDAD LUCAS ARIEL")</f>
        <v>TRINIDAD LUCAS ARIEL</v>
      </c>
      <c r="G723" s="6" t="str">
        <f ca="1">IFERROR(__xludf.DUMMYFUNCTION("""COMPUTED_VALUE"""),"AGUIRRE MAURO GABRIEL")</f>
        <v>AGUIRRE MAURO GABRIEL</v>
      </c>
      <c r="H723" s="4" t="s">
        <v>7</v>
      </c>
    </row>
    <row r="724" spans="1:8">
      <c r="A724" s="1">
        <f ca="1">IFERROR(__xludf.DUMMYFUNCTION("""COMPUTED_VALUE"""),45308.6900243171)</f>
        <v>45308.690024317097</v>
      </c>
      <c r="B724" s="2">
        <v>2202434144</v>
      </c>
      <c r="C724" s="2" t="s">
        <v>1025</v>
      </c>
      <c r="D724" s="2" t="s">
        <v>1026</v>
      </c>
      <c r="E724" s="3"/>
      <c r="F724" s="2" t="str">
        <f ca="1">IFERROR(__xludf.DUMMYFUNCTION("""COMPUTED_VALUE"""),"FERNANDEZ JOANA BELEN")</f>
        <v>FERNANDEZ JOANA BELEN</v>
      </c>
      <c r="G724" s="2" t="str">
        <f ca="1">IFERROR(__xludf.DUMMYFUNCTION("""COMPUTED_VALUE"""),"CANTERO ELIANA LUCILA ESTEFANIA")</f>
        <v>CANTERO ELIANA LUCILA ESTEFANIA</v>
      </c>
      <c r="H724" s="4"/>
    </row>
    <row r="725" spans="1:8">
      <c r="A725" s="5">
        <f ca="1">IFERROR(__xludf.DUMMYFUNCTION("""COMPUTED_VALUE"""),45308.6911140277)</f>
        <v>45308.691114027701</v>
      </c>
      <c r="B725" s="6">
        <v>1160733519</v>
      </c>
      <c r="C725" s="6" t="s">
        <v>1027</v>
      </c>
      <c r="D725" s="6" t="s">
        <v>184</v>
      </c>
      <c r="E725" s="3" t="s">
        <v>6</v>
      </c>
      <c r="F725" s="6" t="str">
        <f ca="1">IFERROR(__xludf.DUMMYFUNCTION("""COMPUTED_VALUE"""),"GIRELA RODRIGO MACARENA")</f>
        <v>GIRELA RODRIGO MACARENA</v>
      </c>
      <c r="G725" s="6" t="str">
        <f ca="1">IFERROR(__xludf.DUMMYFUNCTION("""COMPUTED_VALUE"""),"MOREYRA LABORIE RODRIGO AGUSTIN")</f>
        <v>MOREYRA LABORIE RODRIGO AGUSTIN</v>
      </c>
      <c r="H725" s="4" t="s">
        <v>7</v>
      </c>
    </row>
    <row r="726" spans="1:8">
      <c r="A726" s="1">
        <f ca="1">IFERROR(__xludf.DUMMYFUNCTION("""COMPUTED_VALUE"""),45308.6917741898)</f>
        <v>45308.6917741898</v>
      </c>
      <c r="B726" s="2">
        <v>1160733552</v>
      </c>
      <c r="C726" s="2" t="s">
        <v>1028</v>
      </c>
      <c r="D726" s="2" t="s">
        <v>1026</v>
      </c>
      <c r="E726" s="7" t="s">
        <v>12</v>
      </c>
      <c r="F726" s="2" t="str">
        <f ca="1">IFERROR(__xludf.DUMMYFUNCTION("""COMPUTED_VALUE"""),"MACIEL VERONICA")</f>
        <v>MACIEL VERONICA</v>
      </c>
      <c r="G726" s="2" t="str">
        <f ca="1">IFERROR(__xludf.DUMMYFUNCTION("""COMPUTED_VALUE"""),"MOREYRA LABORIE RODRIGO AGUSTIN")</f>
        <v>MOREYRA LABORIE RODRIGO AGUSTIN</v>
      </c>
      <c r="H726" s="2" t="s">
        <v>1029</v>
      </c>
    </row>
    <row r="727" spans="1:8">
      <c r="A727" s="5">
        <f ca="1">IFERROR(__xludf.DUMMYFUNCTION("""COMPUTED_VALUE"""),45308.6955896412)</f>
        <v>45308.695589641196</v>
      </c>
      <c r="B727" s="6">
        <v>1160730832</v>
      </c>
      <c r="C727" s="6" t="s">
        <v>1030</v>
      </c>
      <c r="D727" s="6" t="s">
        <v>747</v>
      </c>
      <c r="E727" s="3" t="s">
        <v>6</v>
      </c>
      <c r="F727" s="6" t="str">
        <f ca="1">IFERROR(__xludf.DUMMYFUNCTION("""COMPUTED_VALUE"""),"MACIEL VERONICA")</f>
        <v>MACIEL VERONICA</v>
      </c>
      <c r="G727" s="6" t="str">
        <f ca="1">IFERROR(__xludf.DUMMYFUNCTION("""COMPUTED_VALUE"""),"MOREYRA LABORIE RODRIGO AGUSTIN")</f>
        <v>MOREYRA LABORIE RODRIGO AGUSTIN</v>
      </c>
      <c r="H727" s="4" t="s">
        <v>7</v>
      </c>
    </row>
    <row r="728" spans="1:8">
      <c r="A728" s="1">
        <f ca="1">IFERROR(__xludf.DUMMYFUNCTION("""COMPUTED_VALUE"""),45308.7394154745)</f>
        <v>45308.739415474498</v>
      </c>
      <c r="B728" s="2">
        <v>1160736892</v>
      </c>
      <c r="C728" s="2" t="s">
        <v>1031</v>
      </c>
      <c r="D728" s="2" t="s">
        <v>747</v>
      </c>
      <c r="E728" s="3" t="s">
        <v>6</v>
      </c>
      <c r="F728" s="2" t="str">
        <f ca="1">IFERROR(__xludf.DUMMYFUNCTION("""COMPUTED_VALUE"""),"IBARRA MARIA GUADALUPE")</f>
        <v>IBARRA MARIA GUADALUPE</v>
      </c>
      <c r="G728" s="2" t="str">
        <f ca="1">IFERROR(__xludf.DUMMYFUNCTION("""COMPUTED_VALUE"""),"PYZIOL RYSZARD GERARDO")</f>
        <v>PYZIOL RYSZARD GERARDO</v>
      </c>
      <c r="H728" s="4" t="s">
        <v>7</v>
      </c>
    </row>
    <row r="729" spans="1:8">
      <c r="A729" s="5">
        <f ca="1">IFERROR(__xludf.DUMMYFUNCTION("""COMPUTED_VALUE"""),45308.7399401157)</f>
        <v>45308.739940115702</v>
      </c>
      <c r="B729" s="6">
        <v>2214867746</v>
      </c>
      <c r="C729" s="6" t="s">
        <v>1032</v>
      </c>
      <c r="D729" s="6" t="s">
        <v>720</v>
      </c>
      <c r="E729" s="3" t="s">
        <v>6</v>
      </c>
      <c r="F729" s="6" t="str">
        <f ca="1">IFERROR(__xludf.DUMMYFUNCTION("""COMPUTED_VALUE"""),"BAEZ NATALIA CAROLINA")</f>
        <v>BAEZ NATALIA CAROLINA</v>
      </c>
      <c r="G729" s="6" t="str">
        <f ca="1">IFERROR(__xludf.DUMMYFUNCTION("""COMPUTED_VALUE"""),"APOSTOLIDES MARTIN ANTONIO")</f>
        <v>APOSTOLIDES MARTIN ANTONIO</v>
      </c>
      <c r="H729" s="4" t="s">
        <v>7</v>
      </c>
    </row>
    <row r="730" spans="1:8">
      <c r="A730" s="1">
        <f ca="1">IFERROR(__xludf.DUMMYFUNCTION("""COMPUTED_VALUE"""),45308.7564213657)</f>
        <v>45308.756421365702</v>
      </c>
      <c r="B730" s="2">
        <v>1160830827</v>
      </c>
      <c r="C730" s="11" t="s">
        <v>1033</v>
      </c>
      <c r="D730" s="2" t="s">
        <v>747</v>
      </c>
      <c r="E730" s="3" t="s">
        <v>6</v>
      </c>
      <c r="F730" s="2" t="str">
        <f ca="1">IFERROR(__xludf.DUMMYFUNCTION("""COMPUTED_VALUE"""),"BARBONA TIAGO NICOLAS")</f>
        <v>BARBONA TIAGO NICOLAS</v>
      </c>
      <c r="G730" s="2" t="str">
        <f ca="1">IFERROR(__xludf.DUMMYFUNCTION("""COMPUTED_VALUE"""),"SAAVEDRA ROBERTO LEANDRO")</f>
        <v>SAAVEDRA ROBERTO LEANDRO</v>
      </c>
      <c r="H730" s="4" t="s">
        <v>7</v>
      </c>
    </row>
    <row r="731" spans="1:8">
      <c r="A731" s="5">
        <f ca="1">IFERROR(__xludf.DUMMYFUNCTION("""COMPUTED_VALUE"""),45308.7891630902)</f>
        <v>45308.789163090201</v>
      </c>
      <c r="B731" s="6">
        <v>1160832591</v>
      </c>
      <c r="C731" s="6" t="s">
        <v>1034</v>
      </c>
      <c r="D731" s="6" t="s">
        <v>1035</v>
      </c>
      <c r="E731" s="3"/>
      <c r="F731" s="6" t="str">
        <f ca="1">IFERROR(__xludf.DUMMYFUNCTION("""COMPUTED_VALUE"""),"FERNANDEZ ANDREA ELIZABETH")</f>
        <v>FERNANDEZ ANDREA ELIZABETH</v>
      </c>
      <c r="G731" s="6" t="str">
        <f ca="1">IFERROR(__xludf.DUMMYFUNCTION("""COMPUTED_VALUE"""),"AGUIRRE MAURO GABRIEL")</f>
        <v>AGUIRRE MAURO GABRIEL</v>
      </c>
      <c r="H731" s="10"/>
    </row>
    <row r="732" spans="1:8">
      <c r="A732" s="1">
        <f ca="1">IFERROR(__xludf.DUMMYFUNCTION("""COMPUTED_VALUE"""),45308.7912154398)</f>
        <v>45308.7912154398</v>
      </c>
      <c r="B732" s="2">
        <v>2942430481</v>
      </c>
      <c r="C732" s="2" t="s">
        <v>1036</v>
      </c>
      <c r="D732" s="2" t="s">
        <v>724</v>
      </c>
      <c r="E732" s="3" t="s">
        <v>6</v>
      </c>
      <c r="F732" s="2" t="str">
        <f ca="1">IFERROR(__xludf.DUMMYFUNCTION("""COMPUTED_VALUE"""),"BEE ADRIAN EDUARDO")</f>
        <v>BEE ADRIAN EDUARDO</v>
      </c>
      <c r="G732" s="2" t="str">
        <f ca="1">IFERROR(__xludf.DUMMYFUNCTION("""COMPUTED_VALUE"""),"ROJAS LUIS MARTIN")</f>
        <v>ROJAS LUIS MARTIN</v>
      </c>
      <c r="H732" s="4" t="s">
        <v>7</v>
      </c>
    </row>
    <row r="733" spans="1:8">
      <c r="A733" s="5">
        <f ca="1">IFERROR(__xludf.DUMMYFUNCTION("""COMPUTED_VALUE"""),45308.7917556018)</f>
        <v>45308.7917556018</v>
      </c>
      <c r="B733" s="6">
        <v>2622424297</v>
      </c>
      <c r="C733" s="6" t="s">
        <v>1037</v>
      </c>
      <c r="D733" s="6" t="s">
        <v>559</v>
      </c>
      <c r="E733" s="3" t="s">
        <v>6</v>
      </c>
      <c r="F733" s="6" t="str">
        <f ca="1">IFERROR(__xludf.DUMMYFUNCTION("""COMPUTED_VALUE"""),"BAEZ NATALIA CAROLINA")</f>
        <v>BAEZ NATALIA CAROLINA</v>
      </c>
      <c r="G733" s="6" t="str">
        <f ca="1">IFERROR(__xludf.DUMMYFUNCTION("""COMPUTED_VALUE"""),"APOSTOLIDES MARTIN ANTONIO")</f>
        <v>APOSTOLIDES MARTIN ANTONIO</v>
      </c>
      <c r="H733" s="4" t="s">
        <v>7</v>
      </c>
    </row>
    <row r="734" spans="1:8">
      <c r="A734" s="1">
        <f ca="1">IFERROR(__xludf.DUMMYFUNCTION("""COMPUTED_VALUE"""),45308.7926537268)</f>
        <v>45308.792653726799</v>
      </c>
      <c r="B734" s="2">
        <v>2622596109</v>
      </c>
      <c r="C734" s="2" t="s">
        <v>1038</v>
      </c>
      <c r="D734" s="2" t="s">
        <v>781</v>
      </c>
      <c r="E734" s="7" t="s">
        <v>12</v>
      </c>
      <c r="F734" s="2" t="str">
        <f ca="1">IFERROR(__xludf.DUMMYFUNCTION("""COMPUTED_VALUE"""),"BAEZ NATALIA CAROLINA")</f>
        <v>BAEZ NATALIA CAROLINA</v>
      </c>
      <c r="G734" s="2" t="str">
        <f ca="1">IFERROR(__xludf.DUMMYFUNCTION("""COMPUTED_VALUE"""),"APOSTOLIDES MARTIN ANTONIO")</f>
        <v>APOSTOLIDES MARTIN ANTONIO</v>
      </c>
      <c r="H734" s="2" t="s">
        <v>1039</v>
      </c>
    </row>
    <row r="735" spans="1:8">
      <c r="A735" s="5">
        <f ca="1">IFERROR(__xludf.DUMMYFUNCTION("""COMPUTED_VALUE"""),45308.803303993)</f>
        <v>45308.803303993001</v>
      </c>
      <c r="B735" s="6">
        <v>1160833881</v>
      </c>
      <c r="C735" s="6" t="s">
        <v>1040</v>
      </c>
      <c r="D735" s="6" t="s">
        <v>1041</v>
      </c>
      <c r="E735" s="3" t="s">
        <v>6</v>
      </c>
      <c r="F735" s="6" t="str">
        <f ca="1">IFERROR(__xludf.DUMMYFUNCTION("""COMPUTED_VALUE"""),"ALARCON ANABELA EVELYN")</f>
        <v>ALARCON ANABELA EVELYN</v>
      </c>
      <c r="G735" s="6" t="str">
        <f ca="1">IFERROR(__xludf.DUMMYFUNCTION("""COMPUTED_VALUE"""),"AGUIRRE MAURO GABRIEL")</f>
        <v>AGUIRRE MAURO GABRIEL</v>
      </c>
      <c r="H735" s="4" t="s">
        <v>7</v>
      </c>
    </row>
    <row r="736" spans="1:8">
      <c r="A736" s="1">
        <f ca="1">IFERROR(__xludf.DUMMYFUNCTION("""COMPUTED_VALUE"""),45308.826589456)</f>
        <v>45308.826589456003</v>
      </c>
      <c r="B736" s="2">
        <v>1160836062</v>
      </c>
      <c r="C736" s="2" t="s">
        <v>1042</v>
      </c>
      <c r="D736" s="2" t="s">
        <v>124</v>
      </c>
      <c r="E736" s="7" t="s">
        <v>91</v>
      </c>
      <c r="F736" s="2" t="str">
        <f ca="1">IFERROR(__xludf.DUMMYFUNCTION("""COMPUTED_VALUE"""),"IRUELA GIMENA SOLEDAD")</f>
        <v>IRUELA GIMENA SOLEDAD</v>
      </c>
      <c r="G736" s="2" t="str">
        <f ca="1">IFERROR(__xludf.DUMMYFUNCTION("""COMPUTED_VALUE"""),"SANTANDER MATIAS NAHUEL")</f>
        <v>SANTANDER MATIAS NAHUEL</v>
      </c>
      <c r="H736" s="2" t="s">
        <v>574</v>
      </c>
    </row>
    <row r="737" spans="1:8">
      <c r="A737" s="5">
        <f ca="1">IFERROR(__xludf.DUMMYFUNCTION("""COMPUTED_VALUE"""),45308.8283427662)</f>
        <v>45308.828342766203</v>
      </c>
      <c r="B737" s="6">
        <v>2285419752</v>
      </c>
      <c r="C737" s="6" t="s">
        <v>1043</v>
      </c>
      <c r="D737" s="6" t="s">
        <v>221</v>
      </c>
      <c r="E737" s="7" t="s">
        <v>12</v>
      </c>
      <c r="F737" s="6" t="str">
        <f ca="1">IFERROR(__xludf.DUMMYFUNCTION("""COMPUTED_VALUE"""),"AGUILAR MARIANGELES ANTONELLA")</f>
        <v>AGUILAR MARIANGELES ANTONELLA</v>
      </c>
      <c r="G737" s="6" t="str">
        <f ca="1">IFERROR(__xludf.DUMMYFUNCTION("""COMPUTED_VALUE"""),"PYZIOL RYSZARD GERARDO")</f>
        <v>PYZIOL RYSZARD GERARDO</v>
      </c>
      <c r="H737" s="6" t="s">
        <v>1044</v>
      </c>
    </row>
    <row r="738" spans="1:8">
      <c r="A738" s="1">
        <f ca="1">IFERROR(__xludf.DUMMYFUNCTION("""COMPUTED_VALUE"""),45308.8326945023)</f>
        <v>45308.8326945023</v>
      </c>
      <c r="B738" s="2">
        <v>2634424713</v>
      </c>
      <c r="C738" s="2" t="s">
        <v>1045</v>
      </c>
      <c r="D738" s="2" t="s">
        <v>124</v>
      </c>
      <c r="E738" s="7" t="s">
        <v>113</v>
      </c>
      <c r="F738" s="2" t="str">
        <f ca="1">IFERROR(__xludf.DUMMYFUNCTION("""COMPUTED_VALUE"""),"DEL PUERTO GALEANO FRANCISCO HILARIO")</f>
        <v>DEL PUERTO GALEANO FRANCISCO HILARIO</v>
      </c>
      <c r="G738" s="2" t="str">
        <f ca="1">IFERROR(__xludf.DUMMYFUNCTION("""COMPUTED_VALUE"""),"SAAVEDRA ROBERTO LEANDRO")</f>
        <v>SAAVEDRA ROBERTO LEANDRO</v>
      </c>
      <c r="H738" s="2" t="s">
        <v>1046</v>
      </c>
    </row>
    <row r="739" spans="1:8">
      <c r="A739" s="5">
        <f ca="1">IFERROR(__xludf.DUMMYFUNCTION("""COMPUTED_VALUE"""),45308.8399173379)</f>
        <v>45308.8399173379</v>
      </c>
      <c r="B739" s="10"/>
      <c r="C739" s="11" t="s">
        <v>1047</v>
      </c>
      <c r="D739" s="10"/>
      <c r="E739" s="3"/>
      <c r="F739" s="6" t="str">
        <f ca="1">IFERROR(__xludf.DUMMYFUNCTION("""COMPUTED_VALUE"""),"MELGAREJO MACARENA MABEL")</f>
        <v>MELGAREJO MACARENA MABEL</v>
      </c>
      <c r="G739" s="6" t="str">
        <f ca="1">IFERROR(__xludf.DUMMYFUNCTION("""COMPUTED_VALUE"""),"SAAVEDRA ROBERTO LEANDRO")</f>
        <v>SAAVEDRA ROBERTO LEANDRO</v>
      </c>
      <c r="H739" s="10"/>
    </row>
    <row r="740" spans="1:8">
      <c r="A740" s="1">
        <f ca="1">IFERROR(__xludf.DUMMYFUNCTION("""COMPUTED_VALUE"""),45308.8447951736)</f>
        <v>45308.844795173602</v>
      </c>
      <c r="B740" s="2">
        <v>1157701680</v>
      </c>
      <c r="C740" s="2" t="s">
        <v>1048</v>
      </c>
      <c r="D740" s="2" t="s">
        <v>465</v>
      </c>
      <c r="E740" s="3" t="s">
        <v>6</v>
      </c>
      <c r="F740" s="2" t="str">
        <f ca="1">IFERROR(__xludf.DUMMYFUNCTION("""COMPUTED_VALUE"""),"VILLALBA SILVINA EDITH")</f>
        <v>VILLALBA SILVINA EDITH</v>
      </c>
      <c r="G740" s="2" t="str">
        <f ca="1">IFERROR(__xludf.DUMMYFUNCTION("""COMPUTED_VALUE"""),"PEREZ RODRIGUEZ ANDREA PAOLA")</f>
        <v>PEREZ RODRIGUEZ ANDREA PAOLA</v>
      </c>
      <c r="H740" s="4" t="s">
        <v>7</v>
      </c>
    </row>
    <row r="741" spans="1:8">
      <c r="A741" s="5">
        <f ca="1">IFERROR(__xludf.DUMMYFUNCTION("""COMPUTED_VALUE"""),45308.8530538078)</f>
        <v>45308.853053807798</v>
      </c>
      <c r="B741" s="6">
        <v>1160830910</v>
      </c>
      <c r="C741" s="6" t="s">
        <v>1049</v>
      </c>
      <c r="D741" s="6" t="s">
        <v>465</v>
      </c>
      <c r="E741" s="3" t="s">
        <v>6</v>
      </c>
      <c r="F741" s="6" t="str">
        <f ca="1">IFERROR(__xludf.DUMMYFUNCTION("""COMPUTED_VALUE"""),"TOLEDO TRANGONI ENZO PATRICIO")</f>
        <v>TOLEDO TRANGONI ENZO PATRICIO</v>
      </c>
      <c r="G741" s="6" t="str">
        <f ca="1">IFERROR(__xludf.DUMMYFUNCTION("""COMPUTED_VALUE"""),"BAEZ GUILLERMO")</f>
        <v>BAEZ GUILLERMO</v>
      </c>
      <c r="H741" s="4" t="s">
        <v>7</v>
      </c>
    </row>
    <row r="742" spans="1:8">
      <c r="A742" s="1">
        <f ca="1">IFERROR(__xludf.DUMMYFUNCTION("""COMPUTED_VALUE"""),45308.8547717592)</f>
        <v>45308.854771759201</v>
      </c>
      <c r="B742" s="2">
        <v>2320431957</v>
      </c>
      <c r="C742" s="2" t="s">
        <v>1050</v>
      </c>
      <c r="D742" s="2" t="s">
        <v>736</v>
      </c>
      <c r="E742" s="3" t="s">
        <v>6</v>
      </c>
      <c r="F742" s="2" t="str">
        <f ca="1">IFERROR(__xludf.DUMMYFUNCTION("""COMPUTED_VALUE"""),"PONCE DE LEON CINTIA ANDREA FABIANA")</f>
        <v>PONCE DE LEON CINTIA ANDREA FABIANA</v>
      </c>
      <c r="G742" s="2" t="str">
        <f ca="1">IFERROR(__xludf.DUMMYFUNCTION("""COMPUTED_VALUE"""),"APOSTOLIDES MARTIN ANTONIO")</f>
        <v>APOSTOLIDES MARTIN ANTONIO</v>
      </c>
      <c r="H742" s="4" t="s">
        <v>7</v>
      </c>
    </row>
    <row r="743" spans="1:8">
      <c r="A743" s="5">
        <f ca="1">IFERROR(__xludf.DUMMYFUNCTION("""COMPUTED_VALUE"""),45308.8578426388)</f>
        <v>45308.857842638798</v>
      </c>
      <c r="B743" s="6">
        <v>2224477513</v>
      </c>
      <c r="C743" s="6" t="s">
        <v>1051</v>
      </c>
      <c r="D743" s="6" t="s">
        <v>567</v>
      </c>
      <c r="E743" s="3" t="s">
        <v>6</v>
      </c>
      <c r="F743" s="6" t="str">
        <f ca="1">IFERROR(__xludf.DUMMYFUNCTION("""COMPUTED_VALUE"""),"VILLALBA SILVINA EDITH")</f>
        <v>VILLALBA SILVINA EDITH</v>
      </c>
      <c r="G743" s="6" t="str">
        <f ca="1">IFERROR(__xludf.DUMMYFUNCTION("""COMPUTED_VALUE"""),"PEREZ RODRIGUEZ ANDREA PAOLA")</f>
        <v>PEREZ RODRIGUEZ ANDREA PAOLA</v>
      </c>
      <c r="H743" s="4" t="s">
        <v>7</v>
      </c>
    </row>
    <row r="744" spans="1:8">
      <c r="A744" s="1">
        <f ca="1">IFERROR(__xludf.DUMMYFUNCTION("""COMPUTED_VALUE"""),45308.8627461458)</f>
        <v>45308.862746145802</v>
      </c>
      <c r="B744" s="2">
        <v>1160837462</v>
      </c>
      <c r="C744" s="2" t="s">
        <v>1052</v>
      </c>
      <c r="D744" s="2" t="s">
        <v>771</v>
      </c>
      <c r="E744" s="3" t="s">
        <v>6</v>
      </c>
      <c r="F744" s="2" t="str">
        <f ca="1">IFERROR(__xludf.DUMMYFUNCTION("""COMPUTED_VALUE"""),"THEISEN SANTIAGO JOSE")</f>
        <v>THEISEN SANTIAGO JOSE</v>
      </c>
      <c r="G744" s="2" t="str">
        <f ca="1">IFERROR(__xludf.DUMMYFUNCTION("""COMPUTED_VALUE"""),"ROJAS LUIS MARTIN")</f>
        <v>ROJAS LUIS MARTIN</v>
      </c>
      <c r="H744" s="4" t="s">
        <v>7</v>
      </c>
    </row>
    <row r="745" spans="1:8">
      <c r="A745" s="5">
        <f ca="1">IFERROR(__xludf.DUMMYFUNCTION("""COMPUTED_VALUE"""),45308.922480405)</f>
        <v>45308.922480405003</v>
      </c>
      <c r="B745" s="6">
        <v>1160688752</v>
      </c>
      <c r="C745" s="6" t="s">
        <v>1053</v>
      </c>
      <c r="D745" s="6" t="s">
        <v>747</v>
      </c>
      <c r="E745" s="3" t="s">
        <v>6</v>
      </c>
      <c r="F745" s="6" t="str">
        <f ca="1">IFERROR(__xludf.DUMMYFUNCTION("""COMPUTED_VALUE"""),"OSTOICH NESTOR RAFAEL")</f>
        <v>OSTOICH NESTOR RAFAEL</v>
      </c>
      <c r="G745" s="6" t="str">
        <f ca="1">IFERROR(__xludf.DUMMYFUNCTION("""COMPUTED_VALUE"""),"JANIEWICZ CINTHIA VIVIANA")</f>
        <v>JANIEWICZ CINTHIA VIVIANA</v>
      </c>
      <c r="H745" s="4" t="s">
        <v>7</v>
      </c>
    </row>
    <row r="746" spans="1:8">
      <c r="A746" s="1">
        <f ca="1">IFERROR(__xludf.DUMMYFUNCTION("""COMPUTED_VALUE"""),45308.9267900578)</f>
        <v>45308.926790057798</v>
      </c>
      <c r="B746" s="2">
        <v>1160833580</v>
      </c>
      <c r="C746" s="2" t="s">
        <v>1054</v>
      </c>
      <c r="D746" s="2" t="s">
        <v>1055</v>
      </c>
      <c r="E746" s="7" t="s">
        <v>60</v>
      </c>
      <c r="F746" s="2" t="str">
        <f ca="1">IFERROR(__xludf.DUMMYFUNCTION("""COMPUTED_VALUE"""),"FRETTE SILVIA MACARENA")</f>
        <v>FRETTE SILVIA MACARENA</v>
      </c>
      <c r="G746" s="2" t="str">
        <f ca="1">IFERROR(__xludf.DUMMYFUNCTION("""COMPUTED_VALUE"""),"ROJAS LUIS MARTIN")</f>
        <v>ROJAS LUIS MARTIN</v>
      </c>
      <c r="H746" s="2" t="s">
        <v>1056</v>
      </c>
    </row>
    <row r="747" spans="1:8">
      <c r="A747" s="5">
        <f ca="1">IFERROR(__xludf.DUMMYFUNCTION("""COMPUTED_VALUE"""),45309.3763161111)</f>
        <v>45309.376316111098</v>
      </c>
      <c r="B747" s="6">
        <v>1160685028</v>
      </c>
      <c r="C747" s="6" t="s">
        <v>1057</v>
      </c>
      <c r="D747" s="6" t="s">
        <v>559</v>
      </c>
      <c r="E747" s="3" t="s">
        <v>6</v>
      </c>
      <c r="F747" s="6" t="str">
        <f ca="1">IFERROR(__xludf.DUMMYFUNCTION("""COMPUTED_VALUE"""),"ACOSTA WALTER GABRIEL")</f>
        <v>ACOSTA WALTER GABRIEL</v>
      </c>
      <c r="G747" s="6" t="str">
        <f ca="1">IFERROR(__xludf.DUMMYFUNCTION("""COMPUTED_VALUE"""),"FERNANDEZ ROCIO ELIZABETH")</f>
        <v>FERNANDEZ ROCIO ELIZABETH</v>
      </c>
      <c r="H747" s="4" t="s">
        <v>7</v>
      </c>
    </row>
    <row r="748" spans="1:8">
      <c r="A748" s="1">
        <f ca="1">IFERROR(__xludf.DUMMYFUNCTION("""COMPUTED_VALUE"""),45309.3785399305)</f>
        <v>45309.378539930498</v>
      </c>
      <c r="B748" s="2">
        <v>1160688875</v>
      </c>
      <c r="C748" s="2" t="s">
        <v>1058</v>
      </c>
      <c r="D748" s="2" t="s">
        <v>369</v>
      </c>
      <c r="E748" s="7" t="s">
        <v>113</v>
      </c>
      <c r="F748" s="2" t="str">
        <f ca="1">IFERROR(__xludf.DUMMYFUNCTION("""COMPUTED_VALUE"""),"ZALAZAR BRUNO ERWIN")</f>
        <v>ZALAZAR BRUNO ERWIN</v>
      </c>
      <c r="G748" s="2" t="str">
        <f ca="1">IFERROR(__xludf.DUMMYFUNCTION("""COMPUTED_VALUE"""),"PIEDRABUENA LUCAS DAVID")</f>
        <v>PIEDRABUENA LUCAS DAVID</v>
      </c>
      <c r="H748" s="2" t="s">
        <v>1059</v>
      </c>
    </row>
    <row r="749" spans="1:8">
      <c r="A749" s="5">
        <f ca="1">IFERROR(__xludf.DUMMYFUNCTION("""COMPUTED_VALUE"""),45309.4121724884)</f>
        <v>45309.412172488403</v>
      </c>
      <c r="B749" s="6">
        <v>1143304051</v>
      </c>
      <c r="C749" s="6" t="s">
        <v>1060</v>
      </c>
      <c r="D749" s="6" t="s">
        <v>727</v>
      </c>
      <c r="E749" s="7" t="s">
        <v>12</v>
      </c>
      <c r="F749" s="6" t="str">
        <f ca="1">IFERROR(__xludf.DUMMYFUNCTION("""COMPUTED_VALUE"""),"GUERREÑO KARINA GABRIELA")</f>
        <v>GUERREÑO KARINA GABRIELA</v>
      </c>
      <c r="G749" s="6" t="str">
        <f ca="1">IFERROR(__xludf.DUMMYFUNCTION("""COMPUTED_VALUE"""),"GOMEZ MARIANA LUCIA")</f>
        <v>GOMEZ MARIANA LUCIA</v>
      </c>
      <c r="H749" s="6" t="s">
        <v>1061</v>
      </c>
    </row>
    <row r="750" spans="1:8">
      <c r="A750" s="1">
        <f ca="1">IFERROR(__xludf.DUMMYFUNCTION("""COMPUTED_VALUE"""),45309.4271286805)</f>
        <v>45309.427128680501</v>
      </c>
      <c r="B750" s="2">
        <v>2304426413</v>
      </c>
      <c r="C750" s="2" t="s">
        <v>1062</v>
      </c>
      <c r="D750" s="2" t="s">
        <v>369</v>
      </c>
      <c r="E750" s="3" t="s">
        <v>6</v>
      </c>
      <c r="F750" s="2" t="str">
        <f ca="1">IFERROR(__xludf.DUMMYFUNCTION("""COMPUTED_VALUE"""),"MAIDANA GABRIELA ELIANA ANABELLA")</f>
        <v>MAIDANA GABRIELA ELIANA ANABELLA</v>
      </c>
      <c r="G750" s="2" t="str">
        <f ca="1">IFERROR(__xludf.DUMMYFUNCTION("""COMPUTED_VALUE"""),"GOMEZ MARIANA LUCIA")</f>
        <v>GOMEZ MARIANA LUCIA</v>
      </c>
      <c r="H750" s="4" t="s">
        <v>7</v>
      </c>
    </row>
    <row r="751" spans="1:8">
      <c r="A751" s="5">
        <f ca="1">IFERROR(__xludf.DUMMYFUNCTION("""COMPUTED_VALUE"""),45309.4456810648)</f>
        <v>45309.445681064797</v>
      </c>
      <c r="B751" s="6">
        <v>1160838909</v>
      </c>
      <c r="C751" s="6" t="s">
        <v>1063</v>
      </c>
      <c r="D751" s="6" t="s">
        <v>559</v>
      </c>
      <c r="E751" s="3" t="s">
        <v>6</v>
      </c>
      <c r="F751" s="6" t="str">
        <f ca="1">IFERROR(__xludf.DUMMYFUNCTION("""COMPUTED_VALUE"""),"AVALOS ANA ALEJANDRA JUDITH")</f>
        <v>AVALOS ANA ALEJANDRA JUDITH</v>
      </c>
      <c r="G751" s="6" t="str">
        <f ca="1">IFERROR(__xludf.DUMMYFUNCTION("""COMPUTED_VALUE"""),"LEONHART PEDRO NAHUEL")</f>
        <v>LEONHART PEDRO NAHUEL</v>
      </c>
      <c r="H751" s="4" t="s">
        <v>7</v>
      </c>
    </row>
    <row r="752" spans="1:8">
      <c r="A752" s="8" t="str">
        <f ca="1">IFERROR(__xludf.DUMMYFUNCTION("""COMPUTED_VALUE"""),"")</f>
        <v/>
      </c>
      <c r="B752" s="2">
        <v>2994464928</v>
      </c>
      <c r="C752" s="2" t="s">
        <v>1064</v>
      </c>
      <c r="D752" s="2" t="s">
        <v>778</v>
      </c>
      <c r="E752" s="7" t="s">
        <v>12</v>
      </c>
      <c r="F752" s="4" t="str">
        <f ca="1">IFERROR(__xludf.DUMMYFUNCTION("""COMPUTED_VALUE"""),"")</f>
        <v/>
      </c>
      <c r="G752" s="4" t="str">
        <f ca="1">IFERROR(__xludf.DUMMYFUNCTION("""COMPUTED_VALUE"""),"")</f>
        <v/>
      </c>
      <c r="H752" s="2" t="s">
        <v>693</v>
      </c>
    </row>
    <row r="753" spans="1:8">
      <c r="A753" s="5">
        <f ca="1">IFERROR(__xludf.DUMMYFUNCTION("""COMPUTED_VALUE"""),45309.4872520833)</f>
        <v>45309.487252083301</v>
      </c>
      <c r="B753" s="6">
        <v>1160811171</v>
      </c>
      <c r="C753" s="6" t="s">
        <v>1065</v>
      </c>
      <c r="D753" s="6" t="s">
        <v>724</v>
      </c>
      <c r="E753" s="3" t="s">
        <v>6</v>
      </c>
      <c r="F753" s="6" t="str">
        <f ca="1">IFERROR(__xludf.DUMMYFUNCTION("""COMPUTED_VALUE"""),"FERNANDEZ JOAQUIN")</f>
        <v>FERNANDEZ JOAQUIN</v>
      </c>
      <c r="G753" s="6" t="str">
        <f ca="1">IFERROR(__xludf.DUMMYFUNCTION("""COMPUTED_VALUE"""),"CANTERO ELIANA LUCILA ESTEFANIA")</f>
        <v>CANTERO ELIANA LUCILA ESTEFANIA</v>
      </c>
      <c r="H753" s="4" t="s">
        <v>7</v>
      </c>
    </row>
    <row r="754" spans="1:8">
      <c r="A754" s="1">
        <f ca="1">IFERROR(__xludf.DUMMYFUNCTION("""COMPUTED_VALUE"""),45309.4947632407)</f>
        <v>45309.494763240698</v>
      </c>
      <c r="B754" s="2">
        <v>1160812404</v>
      </c>
      <c r="C754" s="2" t="s">
        <v>1066</v>
      </c>
      <c r="D754" s="2" t="s">
        <v>369</v>
      </c>
      <c r="E754" s="3" t="s">
        <v>6</v>
      </c>
      <c r="F754" s="2" t="str">
        <f ca="1">IFERROR(__xludf.DUMMYFUNCTION("""COMPUTED_VALUE"""),"FLORES MARIANA")</f>
        <v>FLORES MARIANA</v>
      </c>
      <c r="G754" s="2" t="str">
        <f ca="1">IFERROR(__xludf.DUMMYFUNCTION("""COMPUTED_VALUE"""),"CANTERO ELIANA LUCILA ESTEFANIA")</f>
        <v>CANTERO ELIANA LUCILA ESTEFANIA</v>
      </c>
      <c r="H754" s="4" t="s">
        <v>7</v>
      </c>
    </row>
    <row r="755" spans="1:8">
      <c r="A755" s="5">
        <f ca="1">IFERROR(__xludf.DUMMYFUNCTION("""COMPUTED_VALUE"""),45309.4953699305)</f>
        <v>45309.495369930497</v>
      </c>
      <c r="B755" s="6">
        <v>2214520319</v>
      </c>
      <c r="C755" s="6" t="s">
        <v>1067</v>
      </c>
      <c r="D755" s="6" t="s">
        <v>567</v>
      </c>
      <c r="E755" s="3" t="s">
        <v>6</v>
      </c>
      <c r="F755" s="6" t="str">
        <f ca="1">IFERROR(__xludf.DUMMYFUNCTION("""COMPUTED_VALUE"""),"ARTAZA MARIO ENRIQUE")</f>
        <v>ARTAZA MARIO ENRIQUE</v>
      </c>
      <c r="G755" s="6" t="str">
        <f ca="1">IFERROR(__xludf.DUMMYFUNCTION("""COMPUTED_VALUE"""),"POLZONI MARIA NATALIA")</f>
        <v>POLZONI MARIA NATALIA</v>
      </c>
      <c r="H755" s="4" t="s">
        <v>7</v>
      </c>
    </row>
    <row r="756" spans="1:8">
      <c r="A756" s="1">
        <f ca="1">IFERROR(__xludf.DUMMYFUNCTION("""COMPUTED_VALUE"""),45309.4982973726)</f>
        <v>45309.4982973726</v>
      </c>
      <c r="B756" s="2">
        <v>1160812523</v>
      </c>
      <c r="C756" s="2" t="s">
        <v>1068</v>
      </c>
      <c r="D756" s="2" t="s">
        <v>706</v>
      </c>
      <c r="E756" s="7" t="s">
        <v>113</v>
      </c>
      <c r="F756" s="2" t="str">
        <f ca="1">IFERROR(__xludf.DUMMYFUNCTION("""COMPUTED_VALUE"""),"GONZALEZ DAIANA CAROLINA")</f>
        <v>GONZALEZ DAIANA CAROLINA</v>
      </c>
      <c r="G756" s="2" t="str">
        <f ca="1">IFERROR(__xludf.DUMMYFUNCTION("""COMPUTED_VALUE"""),"ZAMPA JUAN SANTIAGO")</f>
        <v>ZAMPA JUAN SANTIAGO</v>
      </c>
      <c r="H756" s="2" t="s">
        <v>1069</v>
      </c>
    </row>
    <row r="757" spans="1:8">
      <c r="A757" s="5">
        <f ca="1">IFERROR(__xludf.DUMMYFUNCTION("""COMPUTED_VALUE"""),45309.5282852546)</f>
        <v>45309.528285254601</v>
      </c>
      <c r="B757" s="6">
        <v>1160815237</v>
      </c>
      <c r="C757" s="6" t="s">
        <v>1070</v>
      </c>
      <c r="D757" s="6" t="s">
        <v>93</v>
      </c>
      <c r="E757" s="3"/>
      <c r="F757" s="6" t="str">
        <f ca="1">IFERROR(__xludf.DUMMYFUNCTION("""COMPUTED_VALUE"""),"ESCOBAR CARLOS GUIDO")</f>
        <v>ESCOBAR CARLOS GUIDO</v>
      </c>
      <c r="G757" s="6" t="str">
        <f ca="1">IFERROR(__xludf.DUMMYFUNCTION("""COMPUTED_VALUE"""),"CANTERO ELIANA LUCILA ESTEFANIA")</f>
        <v>CANTERO ELIANA LUCILA ESTEFANIA</v>
      </c>
      <c r="H757" s="10"/>
    </row>
    <row r="758" spans="1:8">
      <c r="A758" s="1">
        <f ca="1">IFERROR(__xludf.DUMMYFUNCTION("""COMPUTED_VALUE"""),45309.5447948958)</f>
        <v>45309.544794895803</v>
      </c>
      <c r="B758" s="2">
        <v>2634424699</v>
      </c>
      <c r="C758" s="2" t="s">
        <v>1071</v>
      </c>
      <c r="D758" s="2" t="s">
        <v>355</v>
      </c>
      <c r="E758" s="7" t="s">
        <v>128</v>
      </c>
      <c r="F758" s="2" t="str">
        <f ca="1">IFERROR(__xludf.DUMMYFUNCTION("""COMPUTED_VALUE"""),"FONTEINA CARLA ROXANA")</f>
        <v>FONTEINA CARLA ROXANA</v>
      </c>
      <c r="G758" s="2" t="str">
        <f ca="1">IFERROR(__xludf.DUMMYFUNCTION("""COMPUTED_VALUE"""),"ROMERO RAUL CRISTIAN ALEJANDRO")</f>
        <v>ROMERO RAUL CRISTIAN ALEJANDRO</v>
      </c>
      <c r="H758" s="2" t="s">
        <v>1072</v>
      </c>
    </row>
    <row r="759" spans="1:8">
      <c r="A759" s="5">
        <f ca="1">IFERROR(__xludf.DUMMYFUNCTION("""COMPUTED_VALUE"""),45309.5616434953)</f>
        <v>45309.561643495297</v>
      </c>
      <c r="B759" s="6">
        <v>2942423476</v>
      </c>
      <c r="C759" s="6" t="s">
        <v>1073</v>
      </c>
      <c r="D759" s="6" t="s">
        <v>184</v>
      </c>
      <c r="E759" s="3" t="s">
        <v>6</v>
      </c>
      <c r="F759" s="6" t="str">
        <f ca="1">IFERROR(__xludf.DUMMYFUNCTION("""COMPUTED_VALUE"""),"INSAURRALDE GERMAN")</f>
        <v>INSAURRALDE GERMAN</v>
      </c>
      <c r="G759" s="6" t="str">
        <f ca="1">IFERROR(__xludf.DUMMYFUNCTION("""COMPUTED_VALUE"""),"PIEDRABUENA LUCAS DAVID")</f>
        <v>PIEDRABUENA LUCAS DAVID</v>
      </c>
      <c r="H759" s="4" t="s">
        <v>7</v>
      </c>
    </row>
    <row r="760" spans="1:8">
      <c r="A760" s="1">
        <f ca="1">IFERROR(__xludf.DUMMYFUNCTION("""COMPUTED_VALUE"""),45309.5797711574)</f>
        <v>45309.579771157398</v>
      </c>
      <c r="B760" s="2">
        <v>1160819293</v>
      </c>
      <c r="C760" s="2" t="s">
        <v>1074</v>
      </c>
      <c r="D760" s="2" t="s">
        <v>720</v>
      </c>
      <c r="E760" s="3"/>
      <c r="F760" s="2" t="str">
        <f ca="1">IFERROR(__xludf.DUMMYFUNCTION("""COMPUTED_VALUE"""),"CARRIZO MARIANELA ANALIA")</f>
        <v>CARRIZO MARIANELA ANALIA</v>
      </c>
      <c r="G760" s="2" t="str">
        <f ca="1">IFERROR(__xludf.DUMMYFUNCTION("""COMPUTED_VALUE"""),"MOREYRA LABORIE RODRIGO AGUSTIN")</f>
        <v>MOREYRA LABORIE RODRIGO AGUSTIN</v>
      </c>
      <c r="H760" s="4"/>
    </row>
    <row r="761" spans="1:8">
      <c r="A761" s="5">
        <f ca="1">IFERROR(__xludf.DUMMYFUNCTION("""COMPUTED_VALUE"""),45309.5798140393)</f>
        <v>45309.579814039302</v>
      </c>
      <c r="B761" s="6">
        <v>1160666986</v>
      </c>
      <c r="C761" s="6" t="s">
        <v>1075</v>
      </c>
      <c r="D761" s="6" t="s">
        <v>1041</v>
      </c>
      <c r="E761" s="3"/>
      <c r="F761" s="6" t="str">
        <f ca="1">IFERROR(__xludf.DUMMYFUNCTION("""COMPUTED_VALUE"""),"FRANCO DANIELA GISEL")</f>
        <v>FRANCO DANIELA GISEL</v>
      </c>
      <c r="G761" s="6" t="str">
        <f ca="1">IFERROR(__xludf.DUMMYFUNCTION("""COMPUTED_VALUE"""),"FOSCHIATTI MARIA DE LOS ANGELES")</f>
        <v>FOSCHIATTI MARIA DE LOS ANGELES</v>
      </c>
      <c r="H761" s="10"/>
    </row>
    <row r="762" spans="1:8">
      <c r="A762" s="1">
        <f ca="1">IFERROR(__xludf.DUMMYFUNCTION("""COMPUTED_VALUE"""),45309.5826261805)</f>
        <v>45309.582626180498</v>
      </c>
      <c r="B762" s="2">
        <v>1160819511</v>
      </c>
      <c r="C762" s="2" t="s">
        <v>1076</v>
      </c>
      <c r="D762" s="2" t="s">
        <v>1035</v>
      </c>
      <c r="E762" s="7" t="s">
        <v>12</v>
      </c>
      <c r="F762" s="2" t="str">
        <f ca="1">IFERROR(__xludf.DUMMYFUNCTION("""COMPUTED_VALUE"""),"ABRAHAN ANDREA IANINA")</f>
        <v>ABRAHAN ANDREA IANINA</v>
      </c>
      <c r="G762" s="2" t="str">
        <f ca="1">IFERROR(__xludf.DUMMYFUNCTION("""COMPUTED_VALUE"""),"FOSCHIATTI MARIA DE LOS ANGELES")</f>
        <v>FOSCHIATTI MARIA DE LOS ANGELES</v>
      </c>
      <c r="H762" s="2" t="s">
        <v>693</v>
      </c>
    </row>
    <row r="763" spans="1:8">
      <c r="A763" s="5">
        <f ca="1">IFERROR(__xludf.DUMMYFUNCTION("""COMPUTED_VALUE"""),45309.5886495717)</f>
        <v>45309.588649571699</v>
      </c>
      <c r="B763" s="6">
        <v>1160819963</v>
      </c>
      <c r="C763" s="6" t="s">
        <v>1077</v>
      </c>
      <c r="D763" s="6" t="s">
        <v>830</v>
      </c>
      <c r="E763" s="3" t="s">
        <v>6</v>
      </c>
      <c r="F763" s="6" t="str">
        <f ca="1">IFERROR(__xludf.DUMMYFUNCTION("""COMPUTED_VALUE"""),"AGUIRRE MATIAS ALBERTO")</f>
        <v>AGUIRRE MATIAS ALBERTO</v>
      </c>
      <c r="G763" s="6" t="str">
        <f ca="1">IFERROR(__xludf.DUMMYFUNCTION("""COMPUTED_VALUE"""),"FALCON ALEJANDRO JAVIER")</f>
        <v>FALCON ALEJANDRO JAVIER</v>
      </c>
      <c r="H763" s="4" t="s">
        <v>7</v>
      </c>
    </row>
    <row r="764" spans="1:8">
      <c r="A764" s="1">
        <f ca="1">IFERROR(__xludf.DUMMYFUNCTION("""COMPUTED_VALUE"""),45309.5895616087)</f>
        <v>45309.5895616087</v>
      </c>
      <c r="B764" s="2">
        <v>1160818372</v>
      </c>
      <c r="C764" s="2" t="s">
        <v>1078</v>
      </c>
      <c r="D764" s="2" t="s">
        <v>720</v>
      </c>
      <c r="E764" s="3" t="s">
        <v>6</v>
      </c>
      <c r="F764" s="2" t="str">
        <f ca="1">IFERROR(__xludf.DUMMYFUNCTION("""COMPUTED_VALUE"""),"JARQUE CAMILA BELEN")</f>
        <v>JARQUE CAMILA BELEN</v>
      </c>
      <c r="G764" s="2" t="str">
        <f ca="1">IFERROR(__xludf.DUMMYFUNCTION("""COMPUTED_VALUE"""),"FALCON ALEJANDRO JAVIER")</f>
        <v>FALCON ALEJANDRO JAVIER</v>
      </c>
      <c r="H764" s="4" t="s">
        <v>7</v>
      </c>
    </row>
    <row r="765" spans="1:8">
      <c r="A765" s="5">
        <f ca="1">IFERROR(__xludf.DUMMYFUNCTION("""COMPUTED_VALUE"""),45309.5920775925)</f>
        <v>45309.592077592497</v>
      </c>
      <c r="B765" s="6">
        <v>1160820947</v>
      </c>
      <c r="C765" s="6" t="s">
        <v>1079</v>
      </c>
      <c r="D765" s="6" t="s">
        <v>709</v>
      </c>
      <c r="E765" s="3" t="s">
        <v>6</v>
      </c>
      <c r="F765" s="6" t="str">
        <f ca="1">IFERROR(__xludf.DUMMYFUNCTION("""COMPUTED_VALUE"""),"ZALAZAR BRUNO ERWIN")</f>
        <v>ZALAZAR BRUNO ERWIN</v>
      </c>
      <c r="G765" s="6" t="str">
        <f ca="1">IFERROR(__xludf.DUMMYFUNCTION("""COMPUTED_VALUE"""),"PIEDRABUENA LUCAS DAVID")</f>
        <v>PIEDRABUENA LUCAS DAVID</v>
      </c>
      <c r="H765" s="4" t="s">
        <v>7</v>
      </c>
    </row>
    <row r="766" spans="1:8">
      <c r="A766" s="1">
        <f ca="1">IFERROR(__xludf.DUMMYFUNCTION("""COMPUTED_VALUE"""),45309.5978294097)</f>
        <v>45309.5978294097</v>
      </c>
      <c r="B766" s="2">
        <v>2614360477</v>
      </c>
      <c r="C766" s="2" t="s">
        <v>1080</v>
      </c>
      <c r="D766" s="2" t="s">
        <v>727</v>
      </c>
      <c r="E766" s="3" t="s">
        <v>6</v>
      </c>
      <c r="F766" s="2" t="str">
        <f ca="1">IFERROR(__xludf.DUMMYFUNCTION("""COMPUTED_VALUE"""),"ALMEIDA EDGARDO MATIAS")</f>
        <v>ALMEIDA EDGARDO MATIAS</v>
      </c>
      <c r="G766" s="2" t="str">
        <f ca="1">IFERROR(__xludf.DUMMYFUNCTION("""COMPUTED_VALUE"""),"FALCON ALEJANDRO JAVIER")</f>
        <v>FALCON ALEJANDRO JAVIER</v>
      </c>
      <c r="H766" s="4" t="s">
        <v>7</v>
      </c>
    </row>
    <row r="767" spans="1:8">
      <c r="A767" s="5">
        <f ca="1">IFERROR(__xludf.DUMMYFUNCTION("""COMPUTED_VALUE"""),45309.6047199074)</f>
        <v>45309.604719907402</v>
      </c>
      <c r="B767" s="6">
        <v>1160818207</v>
      </c>
      <c r="C767" s="6" t="s">
        <v>1081</v>
      </c>
      <c r="D767" s="6" t="s">
        <v>709</v>
      </c>
      <c r="E767" s="3" t="s">
        <v>6</v>
      </c>
      <c r="F767" s="6" t="str">
        <f ca="1">IFERROR(__xludf.DUMMYFUNCTION("""COMPUTED_VALUE"""),"DOMINGUEZ MARIANA CARLA")</f>
        <v>DOMINGUEZ MARIANA CARLA</v>
      </c>
      <c r="G767" s="6" t="str">
        <f ca="1">IFERROR(__xludf.DUMMYFUNCTION("""COMPUTED_VALUE"""),"FALCON ALEJANDRO JAVIER")</f>
        <v>FALCON ALEJANDRO JAVIER</v>
      </c>
      <c r="H767" s="4" t="s">
        <v>7</v>
      </c>
    </row>
    <row r="768" spans="1:8">
      <c r="A768" s="1">
        <f ca="1">IFERROR(__xludf.DUMMYFUNCTION("""COMPUTED_VALUE"""),45309.6072713078)</f>
        <v>45309.607271307803</v>
      </c>
      <c r="B768" s="2">
        <v>1160816202</v>
      </c>
      <c r="C768" s="2" t="s">
        <v>1082</v>
      </c>
      <c r="D768" s="2" t="s">
        <v>706</v>
      </c>
      <c r="E768" s="3" t="s">
        <v>6</v>
      </c>
      <c r="F768" s="2" t="str">
        <f ca="1">IFERROR(__xludf.DUMMYFUNCTION("""COMPUTED_VALUE"""),"GUERREÑO KARINA GABRIELA")</f>
        <v>GUERREÑO KARINA GABRIELA</v>
      </c>
      <c r="G768" s="2" t="str">
        <f ca="1">IFERROR(__xludf.DUMMYFUNCTION("""COMPUTED_VALUE"""),"GOMEZ MARIANA LUCIA")</f>
        <v>GOMEZ MARIANA LUCIA</v>
      </c>
      <c r="H768" s="4" t="s">
        <v>7</v>
      </c>
    </row>
    <row r="769" spans="1:8">
      <c r="A769" s="5">
        <f ca="1">IFERROR(__xludf.DUMMYFUNCTION("""COMPUTED_VALUE"""),45309.6106906944)</f>
        <v>45309.610690694397</v>
      </c>
      <c r="B769" s="6">
        <v>1160817620</v>
      </c>
      <c r="C769" s="6" t="s">
        <v>1083</v>
      </c>
      <c r="D769" s="6" t="s">
        <v>1084</v>
      </c>
      <c r="E769" s="3" t="s">
        <v>6</v>
      </c>
      <c r="F769" s="6" t="str">
        <f ca="1">IFERROR(__xludf.DUMMYFUNCTION("""COMPUTED_VALUE"""),"GUERREÑO KARINA GABRIELA")</f>
        <v>GUERREÑO KARINA GABRIELA</v>
      </c>
      <c r="G769" s="6" t="str">
        <f ca="1">IFERROR(__xludf.DUMMYFUNCTION("""COMPUTED_VALUE"""),"GOMEZ MARIANA LUCIA")</f>
        <v>GOMEZ MARIANA LUCIA</v>
      </c>
      <c r="H769" s="4" t="s">
        <v>7</v>
      </c>
    </row>
    <row r="770" spans="1:8">
      <c r="A770" s="1">
        <f ca="1">IFERROR(__xludf.DUMMYFUNCTION("""COMPUTED_VALUE"""),45309.6139056365)</f>
        <v>45309.613905636499</v>
      </c>
      <c r="B770" s="2">
        <v>2942430569</v>
      </c>
      <c r="C770" s="2" t="s">
        <v>1085</v>
      </c>
      <c r="D770" s="2" t="s">
        <v>873</v>
      </c>
      <c r="E770" s="3" t="s">
        <v>6</v>
      </c>
      <c r="F770" s="2" t="str">
        <f ca="1">IFERROR(__xludf.DUMMYFUNCTION("""COMPUTED_VALUE"""),"ZARAGOZA EVANGELINA ELIZABET")</f>
        <v>ZARAGOZA EVANGELINA ELIZABET</v>
      </c>
      <c r="G770" s="2" t="str">
        <f ca="1">IFERROR(__xludf.DUMMYFUNCTION("""COMPUTED_VALUE"""),"BLANCO GABRIELA BELEN")</f>
        <v>BLANCO GABRIELA BELEN</v>
      </c>
      <c r="H770" s="4" t="s">
        <v>7</v>
      </c>
    </row>
    <row r="771" spans="1:8">
      <c r="A771" s="5">
        <f ca="1">IFERROR(__xludf.DUMMYFUNCTION("""COMPUTED_VALUE"""),45309.6231379398)</f>
        <v>45309.623137939801</v>
      </c>
      <c r="B771" s="6">
        <v>2614911036</v>
      </c>
      <c r="C771" s="6" t="s">
        <v>1086</v>
      </c>
      <c r="D771" s="6" t="s">
        <v>369</v>
      </c>
      <c r="E771" s="3" t="s">
        <v>6</v>
      </c>
      <c r="F771" s="6" t="str">
        <f ca="1">IFERROR(__xludf.DUMMYFUNCTION("""COMPUTED_VALUE"""),"FERNANDEZ WALTER DANIEL")</f>
        <v>FERNANDEZ WALTER DANIEL</v>
      </c>
      <c r="G771" s="6" t="str">
        <f ca="1">IFERROR(__xludf.DUMMYFUNCTION("""COMPUTED_VALUE"""),"CANTERO ELIANA LUCILA ESTEFANIA")</f>
        <v>CANTERO ELIANA LUCILA ESTEFANIA</v>
      </c>
      <c r="H771" s="4" t="s">
        <v>7</v>
      </c>
    </row>
    <row r="772" spans="1:8">
      <c r="A772" s="1">
        <f ca="1">IFERROR(__xludf.DUMMYFUNCTION("""COMPUTED_VALUE"""),45309.6304215393)</f>
        <v>45309.630421539303</v>
      </c>
      <c r="B772" s="2">
        <v>1150671542</v>
      </c>
      <c r="C772" s="2" t="s">
        <v>1087</v>
      </c>
      <c r="D772" s="2" t="s">
        <v>736</v>
      </c>
      <c r="E772" s="3" t="s">
        <v>6</v>
      </c>
      <c r="F772" s="2" t="str">
        <f ca="1">IFERROR(__xludf.DUMMYFUNCTION("""COMPUTED_VALUE"""),"ROMERO EZEQUIEL ISAIAS")</f>
        <v>ROMERO EZEQUIEL ISAIAS</v>
      </c>
      <c r="G772" s="2" t="str">
        <f ca="1">IFERROR(__xludf.DUMMYFUNCTION("""COMPUTED_VALUE"""),"ROMERO RAUL CRISTIAN ALEJANDRO")</f>
        <v>ROMERO RAUL CRISTIAN ALEJANDRO</v>
      </c>
      <c r="H772" s="4" t="s">
        <v>7</v>
      </c>
    </row>
    <row r="773" spans="1:8">
      <c r="A773" s="5">
        <f ca="1">IFERROR(__xludf.DUMMYFUNCTION("""COMPUTED_VALUE"""),45309.6313565972)</f>
        <v>45309.631356597201</v>
      </c>
      <c r="B773" s="6">
        <v>1160823672</v>
      </c>
      <c r="C773" s="6" t="s">
        <v>1088</v>
      </c>
      <c r="D773" s="6" t="s">
        <v>409</v>
      </c>
      <c r="E773" s="3" t="s">
        <v>6</v>
      </c>
      <c r="F773" s="6" t="str">
        <f ca="1">IFERROR(__xludf.DUMMYFUNCTION("""COMPUTED_VALUE"""),"PALACIOS LEONARDO SAMUEL")</f>
        <v>PALACIOS LEONARDO SAMUEL</v>
      </c>
      <c r="G773" s="6" t="str">
        <f ca="1">IFERROR(__xludf.DUMMYFUNCTION("""COMPUTED_VALUE"""),"FALCON ALEJANDRO JAVIER")</f>
        <v>FALCON ALEJANDRO JAVIER</v>
      </c>
      <c r="H773" s="4" t="s">
        <v>7</v>
      </c>
    </row>
    <row r="774" spans="1:8">
      <c r="A774" s="1">
        <f ca="1">IFERROR(__xludf.DUMMYFUNCTION("""COMPUTED_VALUE"""),45309.6448569097)</f>
        <v>45309.644856909697</v>
      </c>
      <c r="B774" s="2">
        <v>1160825165</v>
      </c>
      <c r="C774" s="2" t="s">
        <v>1089</v>
      </c>
      <c r="D774" s="2" t="s">
        <v>781</v>
      </c>
      <c r="E774" s="3" t="s">
        <v>6</v>
      </c>
      <c r="F774" s="2" t="str">
        <f ca="1">IFERROR(__xludf.DUMMYFUNCTION("""COMPUTED_VALUE"""),"SALAMON ANDRES ALBERTO")</f>
        <v>SALAMON ANDRES ALBERTO</v>
      </c>
      <c r="G774" s="2" t="str">
        <f ca="1">IFERROR(__xludf.DUMMYFUNCTION("""COMPUTED_VALUE"""),"GOMEZ MARIANA LUCIA")</f>
        <v>GOMEZ MARIANA LUCIA</v>
      </c>
      <c r="H774" s="4" t="s">
        <v>7</v>
      </c>
    </row>
    <row r="775" spans="1:8">
      <c r="A775" s="5">
        <f ca="1">IFERROR(__xludf.DUMMYFUNCTION("""COMPUTED_VALUE"""),45309.6470817939)</f>
        <v>45309.647081793897</v>
      </c>
      <c r="B775" s="6">
        <v>2224432549</v>
      </c>
      <c r="C775" s="6" t="s">
        <v>1090</v>
      </c>
      <c r="D775" s="6" t="s">
        <v>369</v>
      </c>
      <c r="E775" s="3" t="s">
        <v>6</v>
      </c>
      <c r="F775" s="6" t="str">
        <f ca="1">IFERROR(__xludf.DUMMYFUNCTION("""COMPUTED_VALUE"""),"ROLDAN GUERRA NAIARA DENISE")</f>
        <v>ROLDAN GUERRA NAIARA DENISE</v>
      </c>
      <c r="G775" s="6" t="str">
        <f ca="1">IFERROR(__xludf.DUMMYFUNCTION("""COMPUTED_VALUE"""),"APOSTOLIDES MARTIN ANTONIO")</f>
        <v>APOSTOLIDES MARTIN ANTONIO</v>
      </c>
      <c r="H775" s="4" t="s">
        <v>7</v>
      </c>
    </row>
    <row r="776" spans="1:8">
      <c r="A776" s="1">
        <f ca="1">IFERROR(__xludf.DUMMYFUNCTION("""COMPUTED_VALUE"""),45309.6665605671)</f>
        <v>45309.666560567101</v>
      </c>
      <c r="B776" s="2">
        <v>1160825691</v>
      </c>
      <c r="C776" s="2" t="s">
        <v>1091</v>
      </c>
      <c r="D776" s="2" t="s">
        <v>409</v>
      </c>
      <c r="E776" s="3" t="s">
        <v>6</v>
      </c>
      <c r="F776" s="2" t="str">
        <f ca="1">IFERROR(__xludf.DUMMYFUNCTION("""COMPUTED_VALUE"""),"BAEZ NATALIA CAROLINA")</f>
        <v>BAEZ NATALIA CAROLINA</v>
      </c>
      <c r="G776" s="2" t="str">
        <f ca="1">IFERROR(__xludf.DUMMYFUNCTION("""COMPUTED_VALUE"""),"APOSTOLIDES MARTIN ANTONIO")</f>
        <v>APOSTOLIDES MARTIN ANTONIO</v>
      </c>
      <c r="H776" s="4" t="s">
        <v>7</v>
      </c>
    </row>
    <row r="777" spans="1:8">
      <c r="A777" s="5">
        <f ca="1">IFERROR(__xludf.DUMMYFUNCTION("""COMPUTED_VALUE"""),45309.6690269791)</f>
        <v>45309.6690269791</v>
      </c>
      <c r="B777" s="6">
        <v>2204865046</v>
      </c>
      <c r="C777" s="6" t="s">
        <v>1092</v>
      </c>
      <c r="D777" s="6" t="s">
        <v>1035</v>
      </c>
      <c r="E777" s="7" t="s">
        <v>12</v>
      </c>
      <c r="F777" s="6" t="str">
        <f ca="1">IFERROR(__xludf.DUMMYFUNCTION("""COMPUTED_VALUE"""),"AMARILLA DIANA CAROLINA")</f>
        <v>AMARILLA DIANA CAROLINA</v>
      </c>
      <c r="G777" s="6" t="str">
        <f ca="1">IFERROR(__xludf.DUMMYFUNCTION("""COMPUTED_VALUE"""),"APOSTOLIDES MARTIN ANTONIO")</f>
        <v>APOSTOLIDES MARTIN ANTONIO</v>
      </c>
      <c r="H777" s="6" t="s">
        <v>1093</v>
      </c>
    </row>
    <row r="778" spans="1:8">
      <c r="A778" s="1">
        <f ca="1">IFERROR(__xludf.DUMMYFUNCTION("""COMPUTED_VALUE"""),45309.6748513425)</f>
        <v>45309.674851342497</v>
      </c>
      <c r="B778" s="2">
        <v>1160827504</v>
      </c>
      <c r="C778" s="2" t="s">
        <v>1094</v>
      </c>
      <c r="D778" s="2" t="s">
        <v>409</v>
      </c>
      <c r="E778" s="3" t="s">
        <v>6</v>
      </c>
      <c r="F778" s="2" t="str">
        <f ca="1">IFERROR(__xludf.DUMMYFUNCTION("""COMPUTED_VALUE"""),"MERLO NAHUEL ORLANDO")</f>
        <v>MERLO NAHUEL ORLANDO</v>
      </c>
      <c r="G778" s="2" t="str">
        <f ca="1">IFERROR(__xludf.DUMMYFUNCTION("""COMPUTED_VALUE"""),"APOSTOLIDES MARTIN ANTONIO")</f>
        <v>APOSTOLIDES MARTIN ANTONIO</v>
      </c>
      <c r="H778" s="4" t="s">
        <v>7</v>
      </c>
    </row>
    <row r="779" spans="1:8">
      <c r="A779" s="5">
        <f ca="1">IFERROR(__xludf.DUMMYFUNCTION("""COMPUTED_VALUE"""),45309.6763701736)</f>
        <v>45309.676370173598</v>
      </c>
      <c r="B779" s="6">
        <v>1160827115</v>
      </c>
      <c r="C779" s="6" t="s">
        <v>1095</v>
      </c>
      <c r="D779" s="6" t="s">
        <v>736</v>
      </c>
      <c r="E779" s="3" t="s">
        <v>6</v>
      </c>
      <c r="F779" s="6" t="str">
        <f ca="1">IFERROR(__xludf.DUMMYFUNCTION("""COMPUTED_VALUE"""),"RAMIREZ VIVIAN ELISABET RITA")</f>
        <v>RAMIREZ VIVIAN ELISABET RITA</v>
      </c>
      <c r="G779" s="6" t="str">
        <f ca="1">IFERROR(__xludf.DUMMYFUNCTION("""COMPUTED_VALUE"""),"MOREYRA LABORIE RODRIGO AGUSTIN")</f>
        <v>MOREYRA LABORIE RODRIGO AGUSTIN</v>
      </c>
      <c r="H779" s="4" t="s">
        <v>7</v>
      </c>
    </row>
    <row r="780" spans="1:8">
      <c r="A780" s="1">
        <f ca="1">IFERROR(__xludf.DUMMYFUNCTION("""COMPUTED_VALUE"""),45309.6769046296)</f>
        <v>45309.676904629603</v>
      </c>
      <c r="B780" s="2">
        <v>2234872339</v>
      </c>
      <c r="C780" s="2" t="s">
        <v>1096</v>
      </c>
      <c r="D780" s="2" t="s">
        <v>465</v>
      </c>
      <c r="E780" s="3" t="s">
        <v>6</v>
      </c>
      <c r="F780" s="2" t="str">
        <f ca="1">IFERROR(__xludf.DUMMYFUNCTION("""COMPUTED_VALUE"""),"AQUINO ROMINA BEATRIZ")</f>
        <v>AQUINO ROMINA BEATRIZ</v>
      </c>
      <c r="G780" s="2" t="str">
        <f ca="1">IFERROR(__xludf.DUMMYFUNCTION("""COMPUTED_VALUE"""),"AGUIRRE MAURO GABRIEL")</f>
        <v>AGUIRRE MAURO GABRIEL</v>
      </c>
      <c r="H780" s="4" t="s">
        <v>7</v>
      </c>
    </row>
    <row r="781" spans="1:8">
      <c r="A781" s="5">
        <f ca="1">IFERROR(__xludf.DUMMYFUNCTION("""COMPUTED_VALUE"""),45309.6813935069)</f>
        <v>45309.6813935069</v>
      </c>
      <c r="B781" s="6">
        <v>1160826394</v>
      </c>
      <c r="C781" s="6" t="s">
        <v>1097</v>
      </c>
      <c r="D781" s="6" t="s">
        <v>355</v>
      </c>
      <c r="E781" s="3" t="s">
        <v>6</v>
      </c>
      <c r="F781" s="6" t="str">
        <f ca="1">IFERROR(__xludf.DUMMYFUNCTION("""COMPUTED_VALUE"""),"RODRIGUEZ PARELLADA MELANI AYLEN")</f>
        <v>RODRIGUEZ PARELLADA MELANI AYLEN</v>
      </c>
      <c r="G781" s="6" t="str">
        <f ca="1">IFERROR(__xludf.DUMMYFUNCTION("""COMPUTED_VALUE"""),"APOSTOLIDES MARTIN ANTONIO")</f>
        <v>APOSTOLIDES MARTIN ANTONIO</v>
      </c>
      <c r="H781" s="4" t="s">
        <v>7</v>
      </c>
    </row>
    <row r="782" spans="1:8">
      <c r="A782" s="1">
        <f ca="1">IFERROR(__xludf.DUMMYFUNCTION("""COMPUTED_VALUE"""),45309.6843303356)</f>
        <v>45309.6843303356</v>
      </c>
      <c r="B782" s="2">
        <v>1160827685</v>
      </c>
      <c r="C782" s="2" t="s">
        <v>1098</v>
      </c>
      <c r="D782" s="2" t="s">
        <v>830</v>
      </c>
      <c r="E782" s="3" t="s">
        <v>6</v>
      </c>
      <c r="F782" s="2" t="str">
        <f ca="1">IFERROR(__xludf.DUMMYFUNCTION("""COMPUTED_VALUE"""),"ESCOBAR CARLOS GUIDO")</f>
        <v>ESCOBAR CARLOS GUIDO</v>
      </c>
      <c r="G782" s="2" t="str">
        <f ca="1">IFERROR(__xludf.DUMMYFUNCTION("""COMPUTED_VALUE"""),"CANTERO ELIANA LUCILA ESTEFANIA")</f>
        <v>CANTERO ELIANA LUCILA ESTEFANIA</v>
      </c>
      <c r="H782" s="4" t="s">
        <v>7</v>
      </c>
    </row>
    <row r="783" spans="1:8">
      <c r="A783" s="5">
        <f ca="1">IFERROR(__xludf.DUMMYFUNCTION("""COMPUTED_VALUE"""),45309.6932620833)</f>
        <v>45309.693262083303</v>
      </c>
      <c r="B783" s="6">
        <v>1160721737</v>
      </c>
      <c r="C783" s="6" t="s">
        <v>1099</v>
      </c>
      <c r="D783" s="6" t="s">
        <v>355</v>
      </c>
      <c r="E783" s="3" t="s">
        <v>6</v>
      </c>
      <c r="F783" s="6" t="str">
        <f ca="1">IFERROR(__xludf.DUMMYFUNCTION("""COMPUTED_VALUE"""),"MENDEZ NUÑEZ MARTIN ALEJANDRO")</f>
        <v>MENDEZ NUÑEZ MARTIN ALEJANDRO</v>
      </c>
      <c r="G783" s="6" t="str">
        <f ca="1">IFERROR(__xludf.DUMMYFUNCTION("""COMPUTED_VALUE"""),"SAAVEDRA ROBERTO LEANDRO")</f>
        <v>SAAVEDRA ROBERTO LEANDRO</v>
      </c>
      <c r="H783" s="4" t="s">
        <v>7</v>
      </c>
    </row>
    <row r="784" spans="1:8">
      <c r="A784" s="1">
        <f ca="1">IFERROR(__xludf.DUMMYFUNCTION("""COMPUTED_VALUE"""),45309.6946289699)</f>
        <v>45309.694628969897</v>
      </c>
      <c r="B784" s="2">
        <v>2224477450</v>
      </c>
      <c r="C784" s="2" t="s">
        <v>1100</v>
      </c>
      <c r="D784" s="2" t="s">
        <v>559</v>
      </c>
      <c r="E784" s="3" t="s">
        <v>6</v>
      </c>
      <c r="F784" s="2" t="str">
        <f ca="1">IFERROR(__xludf.DUMMYFUNCTION("""COMPUTED_VALUE"""),"CUEVAS ARIANA RAQUEL")</f>
        <v>CUEVAS ARIANA RAQUEL</v>
      </c>
      <c r="G784" s="2" t="str">
        <f ca="1">IFERROR(__xludf.DUMMYFUNCTION("""COMPUTED_VALUE"""),"SANTANDER MATIAS NAHUEL")</f>
        <v>SANTANDER MATIAS NAHUEL</v>
      </c>
      <c r="H784" s="4" t="s">
        <v>7</v>
      </c>
    </row>
    <row r="785" spans="1:8">
      <c r="A785" s="5">
        <f ca="1">IFERROR(__xludf.DUMMYFUNCTION("""COMPUTED_VALUE"""),45309.7029882407)</f>
        <v>45309.702988240701</v>
      </c>
      <c r="B785" s="10"/>
      <c r="C785" s="6" t="s">
        <v>1101</v>
      </c>
      <c r="D785" s="10"/>
      <c r="E785" s="3"/>
      <c r="F785" s="6" t="str">
        <f ca="1">IFERROR(__xludf.DUMMYFUNCTION("""COMPUTED_VALUE"""),"MACIEL VERONICA")</f>
        <v>MACIEL VERONICA</v>
      </c>
      <c r="G785" s="6" t="str">
        <f ca="1">IFERROR(__xludf.DUMMYFUNCTION("""COMPUTED_VALUE"""),"MOREYRA LABORIE RODRIGO AGUSTIN")</f>
        <v>MOREYRA LABORIE RODRIGO AGUSTIN</v>
      </c>
      <c r="H785" s="10"/>
    </row>
    <row r="786" spans="1:8">
      <c r="A786" s="1">
        <f ca="1">IFERROR(__xludf.DUMMYFUNCTION("""COMPUTED_VALUE"""),45309.725394375)</f>
        <v>45309.725394374997</v>
      </c>
      <c r="B786" s="2">
        <v>1160841152</v>
      </c>
      <c r="C786" s="2" t="s">
        <v>1102</v>
      </c>
      <c r="D786" s="2" t="s">
        <v>720</v>
      </c>
      <c r="E786" s="3" t="s">
        <v>6</v>
      </c>
      <c r="F786" s="2" t="str">
        <f ca="1">IFERROR(__xludf.DUMMYFUNCTION("""COMPUTED_VALUE"""),"GALVAN MENDIETA BETTIANA RAMONA")</f>
        <v>GALVAN MENDIETA BETTIANA RAMONA</v>
      </c>
      <c r="G786" s="2" t="str">
        <f ca="1">IFERROR(__xludf.DUMMYFUNCTION("""COMPUTED_VALUE"""),"BAEZ GUILLERMO")</f>
        <v>BAEZ GUILLERMO</v>
      </c>
      <c r="H786" s="4" t="s">
        <v>7</v>
      </c>
    </row>
    <row r="787" spans="1:8">
      <c r="A787" s="5">
        <f ca="1">IFERROR(__xludf.DUMMYFUNCTION("""COMPUTED_VALUE"""),45309.7299514814)</f>
        <v>45309.7299514814</v>
      </c>
      <c r="B787" s="6">
        <v>2644221097</v>
      </c>
      <c r="C787" s="6" t="s">
        <v>1103</v>
      </c>
      <c r="D787" s="6" t="s">
        <v>876</v>
      </c>
      <c r="E787" s="7" t="s">
        <v>91</v>
      </c>
      <c r="F787" s="6" t="str">
        <f ca="1">IFERROR(__xludf.DUMMYFUNCTION("""COMPUTED_VALUE"""),"FERNANDEZ NICOLAS EMMANUEL")</f>
        <v>FERNANDEZ NICOLAS EMMANUEL</v>
      </c>
      <c r="G787" s="6" t="str">
        <f ca="1">IFERROR(__xludf.DUMMYFUNCTION("""COMPUTED_VALUE"""),"PEREZ RODRIGUEZ ANDREA PAOLA")</f>
        <v>PEREZ RODRIGUEZ ANDREA PAOLA</v>
      </c>
      <c r="H787" s="6" t="s">
        <v>461</v>
      </c>
    </row>
    <row r="788" spans="1:8">
      <c r="A788" s="1">
        <f ca="1">IFERROR(__xludf.DUMMYFUNCTION("""COMPUTED_VALUE"""),45309.7520173263)</f>
        <v>45309.752017326296</v>
      </c>
      <c r="B788" s="2">
        <v>1150673094</v>
      </c>
      <c r="C788" s="2" t="s">
        <v>1104</v>
      </c>
      <c r="D788" s="2" t="s">
        <v>567</v>
      </c>
      <c r="E788" s="7" t="s">
        <v>12</v>
      </c>
      <c r="F788" s="2" t="str">
        <f ca="1">IFERROR(__xludf.DUMMYFUNCTION("""COMPUTED_VALUE"""),"CANO JORGELINA NELIDA RAMONA")</f>
        <v>CANO JORGELINA NELIDA RAMONA</v>
      </c>
      <c r="G788" s="2" t="str">
        <f ca="1">IFERROR(__xludf.DUMMYFUNCTION("""COMPUTED_VALUE"""),"SANTANDER MATIAS NAHUEL")</f>
        <v>SANTANDER MATIAS NAHUEL</v>
      </c>
      <c r="H788" s="2" t="s">
        <v>1105</v>
      </c>
    </row>
    <row r="789" spans="1:8">
      <c r="A789" s="5">
        <f ca="1">IFERROR(__xludf.DUMMYFUNCTION("""COMPUTED_VALUE"""),45309.7852596064)</f>
        <v>45309.785259606397</v>
      </c>
      <c r="B789" s="6">
        <v>1160825823</v>
      </c>
      <c r="C789" s="6" t="s">
        <v>1106</v>
      </c>
      <c r="D789" s="6" t="s">
        <v>767</v>
      </c>
      <c r="E789" s="3" t="s">
        <v>6</v>
      </c>
      <c r="F789" s="6" t="str">
        <f ca="1">IFERROR(__xludf.DUMMYFUNCTION("""COMPUTED_VALUE"""),"LEGUIZAMON RIVERO GUADALUPE ANAHI")</f>
        <v>LEGUIZAMON RIVERO GUADALUPE ANAHI</v>
      </c>
      <c r="G789" s="6" t="str">
        <f ca="1">IFERROR(__xludf.DUMMYFUNCTION("""COMPUTED_VALUE"""),"PYZIOL RYSZARD GERARDO")</f>
        <v>PYZIOL RYSZARD GERARDO</v>
      </c>
      <c r="H789" s="4" t="s">
        <v>7</v>
      </c>
    </row>
    <row r="790" spans="1:8">
      <c r="A790" s="1">
        <f ca="1">IFERROR(__xludf.DUMMYFUNCTION("""COMPUTED_VALUE"""),45309.7911451851)</f>
        <v>45309.791145185103</v>
      </c>
      <c r="B790" s="2">
        <v>1160608221</v>
      </c>
      <c r="C790" s="2" t="s">
        <v>1107</v>
      </c>
      <c r="D790" s="2" t="s">
        <v>771</v>
      </c>
      <c r="E790" s="3" t="s">
        <v>6</v>
      </c>
      <c r="F790" s="2" t="str">
        <f ca="1">IFERROR(__xludf.DUMMYFUNCTION("""COMPUTED_VALUE"""),"AQUINO VANINA SELENE")</f>
        <v>AQUINO VANINA SELENE</v>
      </c>
      <c r="G790" s="2" t="str">
        <f ca="1">IFERROR(__xludf.DUMMYFUNCTION("""COMPUTED_VALUE"""),"PYZIOL RYSZARD GERARDO")</f>
        <v>PYZIOL RYSZARD GERARDO</v>
      </c>
      <c r="H790" s="4" t="s">
        <v>7</v>
      </c>
    </row>
    <row r="791" spans="1:8">
      <c r="A791" s="5">
        <f ca="1">IFERROR(__xludf.DUMMYFUNCTION("""COMPUTED_VALUE"""),45309.7976816666)</f>
        <v>45309.797681666598</v>
      </c>
      <c r="B791" s="6">
        <v>2214867772</v>
      </c>
      <c r="C791" s="6" t="s">
        <v>1108</v>
      </c>
      <c r="D791" s="6" t="s">
        <v>409</v>
      </c>
      <c r="E791" s="3" t="s">
        <v>6</v>
      </c>
      <c r="F791" s="6" t="str">
        <f ca="1">IFERROR(__xludf.DUMMYFUNCTION("""COMPUTED_VALUE"""),"ALONSO NOELIA GRISEL")</f>
        <v>ALONSO NOELIA GRISEL</v>
      </c>
      <c r="G791" s="6" t="str">
        <f ca="1">IFERROR(__xludf.DUMMYFUNCTION("""COMPUTED_VALUE"""),"BAEZ GUILLERMO")</f>
        <v>BAEZ GUILLERMO</v>
      </c>
      <c r="H791" s="4" t="s">
        <v>7</v>
      </c>
    </row>
    <row r="792" spans="1:8">
      <c r="A792" s="1">
        <f ca="1">IFERROR(__xludf.DUMMYFUNCTION("""COMPUTED_VALUE"""),45309.8266941551)</f>
        <v>45309.826694155097</v>
      </c>
      <c r="B792" s="2">
        <v>1160843687</v>
      </c>
      <c r="C792" s="2" t="s">
        <v>1109</v>
      </c>
      <c r="D792" s="2" t="s">
        <v>771</v>
      </c>
      <c r="E792" s="3" t="s">
        <v>6</v>
      </c>
      <c r="F792" s="2" t="str">
        <f ca="1">IFERROR(__xludf.DUMMYFUNCTION("""COMPUTED_VALUE"""),"BLANCO FRANCISCO JAVIER")</f>
        <v>BLANCO FRANCISCO JAVIER</v>
      </c>
      <c r="G792" s="2" t="str">
        <f ca="1">IFERROR(__xludf.DUMMYFUNCTION("""COMPUTED_VALUE"""),"BAEZ GUILLERMO")</f>
        <v>BAEZ GUILLERMO</v>
      </c>
      <c r="H792" s="4" t="s">
        <v>7</v>
      </c>
    </row>
    <row r="793" spans="1:8">
      <c r="A793" s="5">
        <f ca="1">IFERROR(__xludf.DUMMYFUNCTION("""COMPUTED_VALUE"""),45309.8284511805)</f>
        <v>45309.828451180503</v>
      </c>
      <c r="B793" s="6">
        <v>1160841844</v>
      </c>
      <c r="C793" s="6" t="s">
        <v>1110</v>
      </c>
      <c r="D793" s="6" t="s">
        <v>567</v>
      </c>
      <c r="E793" s="7" t="s">
        <v>91</v>
      </c>
      <c r="F793" s="6" t="str">
        <f ca="1">IFERROR(__xludf.DUMMYFUNCTION("""COMPUTED_VALUE"""),"VILLALBA SILVINA EDITH")</f>
        <v>VILLALBA SILVINA EDITH</v>
      </c>
      <c r="G793" s="6" t="str">
        <f ca="1">IFERROR(__xludf.DUMMYFUNCTION("""COMPUTED_VALUE"""),"PEREZ RODRIGUEZ ANDREA PAOLA")</f>
        <v>PEREZ RODRIGUEZ ANDREA PAOLA</v>
      </c>
      <c r="H793" s="6" t="s">
        <v>1111</v>
      </c>
    </row>
    <row r="794" spans="1:8">
      <c r="A794" s="1">
        <f ca="1">IFERROR(__xludf.DUMMYFUNCTION("""COMPUTED_VALUE"""),45309.8354809027)</f>
        <v>45309.835480902701</v>
      </c>
      <c r="B794" s="2">
        <v>1160844587</v>
      </c>
      <c r="C794" s="2" t="s">
        <v>1112</v>
      </c>
      <c r="D794" s="2" t="s">
        <v>736</v>
      </c>
      <c r="E794" s="3" t="s">
        <v>6</v>
      </c>
      <c r="F794" s="2" t="str">
        <f ca="1">IFERROR(__xludf.DUMMYFUNCTION("""COMPUTED_VALUE"""),"THEISEN SANTIAGO JOSE")</f>
        <v>THEISEN SANTIAGO JOSE</v>
      </c>
      <c r="G794" s="2" t="str">
        <f ca="1">IFERROR(__xludf.DUMMYFUNCTION("""COMPUTED_VALUE"""),"ROJAS LUIS MARTIN")</f>
        <v>ROJAS LUIS MARTIN</v>
      </c>
      <c r="H794" s="4" t="s">
        <v>7</v>
      </c>
    </row>
    <row r="795" spans="1:8">
      <c r="A795" s="5">
        <f ca="1">IFERROR(__xludf.DUMMYFUNCTION("""COMPUTED_VALUE"""),45309.8476731828)</f>
        <v>45309.847673182798</v>
      </c>
      <c r="B795" s="10"/>
      <c r="C795" s="6" t="s">
        <v>1113</v>
      </c>
      <c r="D795" s="10"/>
      <c r="E795" s="3"/>
      <c r="F795" s="6" t="str">
        <f ca="1">IFERROR(__xludf.DUMMYFUNCTION("""COMPUTED_VALUE"""),"CORONEL YAMILA AYALEN")</f>
        <v>CORONEL YAMILA AYALEN</v>
      </c>
      <c r="G795" s="6" t="str">
        <f ca="1">IFERROR(__xludf.DUMMYFUNCTION("""COMPUTED_VALUE"""),"PYZIOL RYSZARD GERARDO")</f>
        <v>PYZIOL RYSZARD GERARDO</v>
      </c>
      <c r="H795" s="10"/>
    </row>
    <row r="796" spans="1:8">
      <c r="A796" s="1">
        <f ca="1">IFERROR(__xludf.DUMMYFUNCTION("""COMPUTED_VALUE"""),45309.8495286805)</f>
        <v>45309.849528680497</v>
      </c>
      <c r="B796" s="2">
        <v>1160844956</v>
      </c>
      <c r="C796" s="2" t="s">
        <v>1114</v>
      </c>
      <c r="D796" s="2" t="s">
        <v>841</v>
      </c>
      <c r="E796" s="3" t="s">
        <v>6</v>
      </c>
      <c r="F796" s="2" t="str">
        <f ca="1">IFERROR(__xludf.DUMMYFUNCTION("""COMPUTED_VALUE"""),"BENITEZ VICTORIA MARIEL")</f>
        <v>BENITEZ VICTORIA MARIEL</v>
      </c>
      <c r="G796" s="2" t="str">
        <f ca="1">IFERROR(__xludf.DUMMYFUNCTION("""COMPUTED_VALUE"""),"APOSTOLIDES MARTIN ANTONIO")</f>
        <v>APOSTOLIDES MARTIN ANTONIO</v>
      </c>
      <c r="H796" s="4" t="s">
        <v>7</v>
      </c>
    </row>
    <row r="797" spans="1:8">
      <c r="A797" s="5">
        <f ca="1">IFERROR(__xludf.DUMMYFUNCTION("""COMPUTED_VALUE"""),45309.8594491435)</f>
        <v>45309.8594491435</v>
      </c>
      <c r="B797" s="6">
        <v>2214509984</v>
      </c>
      <c r="C797" s="6" t="s">
        <v>1115</v>
      </c>
      <c r="D797" s="6" t="s">
        <v>709</v>
      </c>
      <c r="E797" s="7" t="s">
        <v>12</v>
      </c>
      <c r="F797" s="6" t="str">
        <f ca="1">IFERROR(__xludf.DUMMYFUNCTION("""COMPUTED_VALUE"""),"RUIZ DIAZ GABRIELA CAMILA")</f>
        <v>RUIZ DIAZ GABRIELA CAMILA</v>
      </c>
      <c r="G797" s="6" t="str">
        <f ca="1">IFERROR(__xludf.DUMMYFUNCTION("""COMPUTED_VALUE"""),"ROJAS LUIS MARTIN")</f>
        <v>ROJAS LUIS MARTIN</v>
      </c>
      <c r="H797" s="6" t="s">
        <v>1116</v>
      </c>
    </row>
    <row r="798" spans="1:8">
      <c r="A798" s="1">
        <f ca="1">IFERROR(__xludf.DUMMYFUNCTION("""COMPUTED_VALUE"""),45309.8686667245)</f>
        <v>45309.868666724498</v>
      </c>
      <c r="B798" s="2">
        <v>1160846213</v>
      </c>
      <c r="C798" s="2" t="s">
        <v>1117</v>
      </c>
      <c r="D798" s="2" t="s">
        <v>815</v>
      </c>
      <c r="E798" s="3" t="s">
        <v>6</v>
      </c>
      <c r="F798" s="2" t="str">
        <f ca="1">IFERROR(__xludf.DUMMYFUNCTION("""COMPUTED_VALUE"""),"GOMEZ RAMON MANUEL")</f>
        <v>GOMEZ RAMON MANUEL</v>
      </c>
      <c r="G798" s="2" t="str">
        <f ca="1">IFERROR(__xludf.DUMMYFUNCTION("""COMPUTED_VALUE"""),"PEREZ RODRIGUEZ ANDREA PAOLA")</f>
        <v>PEREZ RODRIGUEZ ANDREA PAOLA</v>
      </c>
      <c r="H798" s="4" t="s">
        <v>7</v>
      </c>
    </row>
    <row r="799" spans="1:8">
      <c r="A799" s="5">
        <f ca="1">IFERROR(__xludf.DUMMYFUNCTION("""COMPUTED_VALUE"""),45309.8725921527)</f>
        <v>45309.8725921527</v>
      </c>
      <c r="B799" s="6">
        <v>1160845991</v>
      </c>
      <c r="C799" s="11" t="s">
        <v>1118</v>
      </c>
      <c r="D799" s="6" t="s">
        <v>1119</v>
      </c>
      <c r="E799" s="7" t="s">
        <v>12</v>
      </c>
      <c r="F799" s="6" t="str">
        <f ca="1">IFERROR(__xludf.DUMMYFUNCTION("""COMPUTED_VALUE"""),"ALONSO LEANDRO NICOLAS")</f>
        <v>ALONSO LEANDRO NICOLAS</v>
      </c>
      <c r="G799" s="6" t="str">
        <f ca="1">IFERROR(__xludf.DUMMYFUNCTION("""COMPUTED_VALUE"""),"SAAVEDRA ROBERTO LEANDRO")</f>
        <v>SAAVEDRA ROBERTO LEANDRO</v>
      </c>
      <c r="H799" s="6" t="s">
        <v>1120</v>
      </c>
    </row>
    <row r="800" spans="1:8">
      <c r="A800" s="1">
        <f ca="1">IFERROR(__xludf.DUMMYFUNCTION("""COMPUTED_VALUE"""),45309.8828095601)</f>
        <v>45309.882809560098</v>
      </c>
      <c r="B800" s="2">
        <v>1160845297</v>
      </c>
      <c r="C800" s="2" t="s">
        <v>1121</v>
      </c>
      <c r="D800" s="2" t="s">
        <v>747</v>
      </c>
      <c r="E800" s="3" t="s">
        <v>6</v>
      </c>
      <c r="F800" s="2" t="str">
        <f ca="1">IFERROR(__xludf.DUMMYFUNCTION("""COMPUTED_VALUE"""),"GOMEZ JOSE LUIS")</f>
        <v>GOMEZ JOSE LUIS</v>
      </c>
      <c r="G800" s="2" t="str">
        <f ca="1">IFERROR(__xludf.DUMMYFUNCTION("""COMPUTED_VALUE"""),"ROJAS LUIS MARTIN")</f>
        <v>ROJAS LUIS MARTIN</v>
      </c>
      <c r="H800" s="4" t="s">
        <v>7</v>
      </c>
    </row>
    <row r="801" spans="1:8">
      <c r="A801" s="9" t="str">
        <f ca="1">IFERROR(__xludf.DUMMYFUNCTION("""COMPUTED_VALUE"""),"")</f>
        <v/>
      </c>
      <c r="B801" s="10"/>
      <c r="C801" s="6" t="s">
        <v>1122</v>
      </c>
      <c r="D801" s="10"/>
      <c r="E801" s="3"/>
      <c r="F801" s="10" t="str">
        <f ca="1">IFERROR(__xludf.DUMMYFUNCTION("""COMPUTED_VALUE"""),"")</f>
        <v/>
      </c>
      <c r="G801" s="10" t="str">
        <f ca="1">IFERROR(__xludf.DUMMYFUNCTION("""COMPUTED_VALUE"""),"")</f>
        <v/>
      </c>
      <c r="H801" s="10"/>
    </row>
    <row r="802" spans="1:8">
      <c r="A802" s="1">
        <f ca="1">IFERROR(__xludf.DUMMYFUNCTION("""COMPUTED_VALUE"""),45308.8399173379)</f>
        <v>45308.8399173379</v>
      </c>
      <c r="B802" s="4"/>
      <c r="C802" s="11" t="s">
        <v>1047</v>
      </c>
      <c r="D802" s="4"/>
      <c r="E802" s="3"/>
      <c r="F802" s="2" t="str">
        <f ca="1">IFERROR(__xludf.DUMMYFUNCTION("""COMPUTED_VALUE"""),"MELGAREJO MACARENA MABEL")</f>
        <v>MELGAREJO MACARENA MABEL</v>
      </c>
      <c r="G802" s="2" t="str">
        <f ca="1">IFERROR(__xludf.DUMMYFUNCTION("""COMPUTED_VALUE"""),"SAAVEDRA ROBERTO LEANDRO")</f>
        <v>SAAVEDRA ROBERTO LEANDRO</v>
      </c>
      <c r="H802" s="4"/>
    </row>
    <row r="803" spans="1:8">
      <c r="A803" s="5">
        <f ca="1">IFERROR(__xludf.DUMMYFUNCTION("""COMPUTED_VALUE"""),45310.3462972337)</f>
        <v>45310.3462972337</v>
      </c>
      <c r="B803" s="6">
        <v>3484411613</v>
      </c>
      <c r="C803" s="6" t="s">
        <v>1123</v>
      </c>
      <c r="D803" s="6" t="s">
        <v>1124</v>
      </c>
      <c r="E803" s="3" t="s">
        <v>6</v>
      </c>
      <c r="F803" s="6" t="str">
        <f ca="1">IFERROR(__xludf.DUMMYFUNCTION("""COMPUTED_VALUE"""),"FRANCO DANIELA GISEL")</f>
        <v>FRANCO DANIELA GISEL</v>
      </c>
      <c r="G803" s="6" t="str">
        <f ca="1">IFERROR(__xludf.DUMMYFUNCTION("""COMPUTED_VALUE"""),"FOSCHIATTI MARIA DE LOS ANGELES")</f>
        <v>FOSCHIATTI MARIA DE LOS ANGELES</v>
      </c>
      <c r="H803" s="4" t="s">
        <v>7</v>
      </c>
    </row>
    <row r="804" spans="1:8">
      <c r="A804" s="8" t="str">
        <f ca="1">IFERROR(__xludf.DUMMYFUNCTION("""COMPUTED_VALUE"""),"")</f>
        <v/>
      </c>
      <c r="B804" s="2">
        <v>1142367203</v>
      </c>
      <c r="C804" s="2" t="s">
        <v>1125</v>
      </c>
      <c r="D804" s="2" t="s">
        <v>706</v>
      </c>
      <c r="E804" s="7" t="s">
        <v>12</v>
      </c>
      <c r="F804" s="4" t="str">
        <f ca="1">IFERROR(__xludf.DUMMYFUNCTION("""COMPUTED_VALUE"""),"")</f>
        <v/>
      </c>
      <c r="G804" s="4" t="str">
        <f ca="1">IFERROR(__xludf.DUMMYFUNCTION("""COMPUTED_VALUE"""),"")</f>
        <v/>
      </c>
      <c r="H804" s="2" t="s">
        <v>1126</v>
      </c>
    </row>
    <row r="805" spans="1:8">
      <c r="A805" s="5">
        <f ca="1">IFERROR(__xludf.DUMMYFUNCTION("""COMPUTED_VALUE"""),45310.3989854976)</f>
        <v>45310.398985497603</v>
      </c>
      <c r="B805" s="6">
        <v>1160717918</v>
      </c>
      <c r="C805" s="6" t="s">
        <v>1127</v>
      </c>
      <c r="D805" s="6" t="s">
        <v>815</v>
      </c>
      <c r="E805" s="3" t="s">
        <v>6</v>
      </c>
      <c r="F805" s="6" t="str">
        <f ca="1">IFERROR(__xludf.DUMMYFUNCTION("""COMPUTED_VALUE"""),"PALACIOS FALCON RODRIGO GASTON")</f>
        <v>PALACIOS FALCON RODRIGO GASTON</v>
      </c>
      <c r="G805" s="6" t="str">
        <f ca="1">IFERROR(__xludf.DUMMYFUNCTION("""COMPUTED_VALUE"""),"FOSCHIATTI MARIA DE LOS ANGELES")</f>
        <v>FOSCHIATTI MARIA DE LOS ANGELES</v>
      </c>
      <c r="H805" s="4" t="s">
        <v>7</v>
      </c>
    </row>
    <row r="806" spans="1:8">
      <c r="A806" s="1">
        <f ca="1">IFERROR(__xludf.DUMMYFUNCTION("""COMPUTED_VALUE"""),45310.4248398611)</f>
        <v>45310.424839861102</v>
      </c>
      <c r="B806" s="2">
        <v>1144853387</v>
      </c>
      <c r="C806" s="2" t="s">
        <v>1128</v>
      </c>
      <c r="D806" s="2" t="s">
        <v>1129</v>
      </c>
      <c r="E806" s="3" t="s">
        <v>6</v>
      </c>
      <c r="F806" s="2" t="str">
        <f ca="1">IFERROR(__xludf.DUMMYFUNCTION("""COMPUTED_VALUE"""),"MOLINA FACUNDO SEBASTIAN")</f>
        <v>MOLINA FACUNDO SEBASTIAN</v>
      </c>
      <c r="G806" s="2" t="str">
        <f ca="1">IFERROR(__xludf.DUMMYFUNCTION("""COMPUTED_VALUE"""),"GOMEZ MARIANA LUCIA")</f>
        <v>GOMEZ MARIANA LUCIA</v>
      </c>
      <c r="H806" s="4" t="s">
        <v>7</v>
      </c>
    </row>
    <row r="807" spans="1:8">
      <c r="A807" s="5">
        <f ca="1">IFERROR(__xludf.DUMMYFUNCTION("""COMPUTED_VALUE"""),45310.431780706)</f>
        <v>45310.431780706</v>
      </c>
      <c r="B807" s="6">
        <v>2614215247</v>
      </c>
      <c r="C807" s="6" t="s">
        <v>1130</v>
      </c>
      <c r="D807" s="6" t="s">
        <v>706</v>
      </c>
      <c r="E807" s="3" t="s">
        <v>6</v>
      </c>
      <c r="F807" s="6" t="str">
        <f ca="1">IFERROR(__xludf.DUMMYFUNCTION("""COMPUTED_VALUE"""),"FLEYTAS DANIEL ISAIAS")</f>
        <v>FLEYTAS DANIEL ISAIAS</v>
      </c>
      <c r="G807" s="6" t="str">
        <f ca="1">IFERROR(__xludf.DUMMYFUNCTION("""COMPUTED_VALUE"""),"PIEDRABUENA LUCAS DAVID")</f>
        <v>PIEDRABUENA LUCAS DAVID</v>
      </c>
      <c r="H807" s="4" t="s">
        <v>7</v>
      </c>
    </row>
    <row r="808" spans="1:8">
      <c r="A808" s="1">
        <f ca="1">IFERROR(__xludf.DUMMYFUNCTION("""COMPUTED_VALUE"""),45310.4494949537)</f>
        <v>45310.449494953697</v>
      </c>
      <c r="B808" s="2">
        <v>2614230101</v>
      </c>
      <c r="C808" s="2" t="s">
        <v>1131</v>
      </c>
      <c r="D808" s="2" t="s">
        <v>369</v>
      </c>
      <c r="E808" s="3" t="s">
        <v>6</v>
      </c>
      <c r="F808" s="2" t="str">
        <f ca="1">IFERROR(__xludf.DUMMYFUNCTION("""COMPUTED_VALUE"""),"ZALAZAR MICAELA EVELIN")</f>
        <v>ZALAZAR MICAELA EVELIN</v>
      </c>
      <c r="G808" s="2" t="str">
        <f ca="1">IFERROR(__xludf.DUMMYFUNCTION("""COMPUTED_VALUE"""),"FIMIANI VICTOR LUCIANO")</f>
        <v>FIMIANI VICTOR LUCIANO</v>
      </c>
      <c r="H808" s="4" t="s">
        <v>7</v>
      </c>
    </row>
    <row r="809" spans="1:8">
      <c r="A809" s="5">
        <f ca="1">IFERROR(__xludf.DUMMYFUNCTION("""COMPUTED_VALUE"""),45310.4706360879)</f>
        <v>45310.470636087899</v>
      </c>
      <c r="B809" s="6">
        <v>1160841721</v>
      </c>
      <c r="C809" s="6" t="s">
        <v>1132</v>
      </c>
      <c r="D809" s="6" t="s">
        <v>893</v>
      </c>
      <c r="E809" s="7" t="s">
        <v>91</v>
      </c>
      <c r="F809" s="6" t="str">
        <f ca="1">IFERROR(__xludf.DUMMYFUNCTION("""COMPUTED_VALUE"""),"MENDOZA CRISTINA JULIETA")</f>
        <v>MENDOZA CRISTINA JULIETA</v>
      </c>
      <c r="G809" s="6" t="str">
        <f ca="1">IFERROR(__xludf.DUMMYFUNCTION("""COMPUTED_VALUE"""),"CANTERO ELIANA LUCILA ESTEFANIA")</f>
        <v>CANTERO ELIANA LUCILA ESTEFANIA</v>
      </c>
      <c r="H809" s="6" t="s">
        <v>234</v>
      </c>
    </row>
    <row r="810" spans="1:8">
      <c r="A810" s="1">
        <f ca="1">IFERROR(__xludf.DUMMYFUNCTION("""COMPUTED_VALUE"""),45310.477775081)</f>
        <v>45310.477775081003</v>
      </c>
      <c r="B810" s="2">
        <v>2320433256</v>
      </c>
      <c r="C810" s="2" t="s">
        <v>1133</v>
      </c>
      <c r="D810" s="2" t="s">
        <v>988</v>
      </c>
      <c r="E810" s="3" t="s">
        <v>6</v>
      </c>
      <c r="F810" s="2" t="str">
        <f ca="1">IFERROR(__xludf.DUMMYFUNCTION("""COMPUTED_VALUE"""),"FLEYTAS DANIEL ISAIAS")</f>
        <v>FLEYTAS DANIEL ISAIAS</v>
      </c>
      <c r="G810" s="2" t="str">
        <f ca="1">IFERROR(__xludf.DUMMYFUNCTION("""COMPUTED_VALUE"""),"PIEDRABUENA LUCAS DAVID")</f>
        <v>PIEDRABUENA LUCAS DAVID</v>
      </c>
      <c r="H810" s="4" t="s">
        <v>7</v>
      </c>
    </row>
    <row r="811" spans="1:8">
      <c r="A811" s="5">
        <f ca="1">IFERROR(__xludf.DUMMYFUNCTION("""COMPUTED_VALUE"""),45310.4788575694)</f>
        <v>45310.478857569396</v>
      </c>
      <c r="B811" s="6">
        <v>1160848904</v>
      </c>
      <c r="C811" s="6" t="s">
        <v>1134</v>
      </c>
      <c r="D811" s="6" t="s">
        <v>771</v>
      </c>
      <c r="E811" s="3" t="s">
        <v>6</v>
      </c>
      <c r="F811" s="6" t="str">
        <f ca="1">IFERROR(__xludf.DUMMYFUNCTION("""COMPUTED_VALUE"""),"FLEYTAS DANIEL ISAIAS")</f>
        <v>FLEYTAS DANIEL ISAIAS</v>
      </c>
      <c r="G811" s="6" t="str">
        <f ca="1">IFERROR(__xludf.DUMMYFUNCTION("""COMPUTED_VALUE"""),"PIEDRABUENA LUCAS DAVID")</f>
        <v>PIEDRABUENA LUCAS DAVID</v>
      </c>
      <c r="H811" s="4" t="s">
        <v>7</v>
      </c>
    </row>
    <row r="812" spans="1:8">
      <c r="A812" s="1">
        <f ca="1">IFERROR(__xludf.DUMMYFUNCTION("""COMPUTED_VALUE"""),45310.484479618)</f>
        <v>45310.484479617997</v>
      </c>
      <c r="B812" s="2">
        <v>2614327327</v>
      </c>
      <c r="C812" s="2" t="s">
        <v>1135</v>
      </c>
      <c r="D812" s="2" t="s">
        <v>409</v>
      </c>
      <c r="E812" s="3" t="s">
        <v>6</v>
      </c>
      <c r="F812" s="2" t="str">
        <f ca="1">IFERROR(__xludf.DUMMYFUNCTION("""COMPUTED_VALUE"""),"ROMERO EMANUEL ALEJANDRO")</f>
        <v>ROMERO EMANUEL ALEJANDRO</v>
      </c>
      <c r="G812" s="2" t="str">
        <f ca="1">IFERROR(__xludf.DUMMYFUNCTION("""COMPUTED_VALUE"""),"CANTERO ELIANA LUCILA ESTEFANIA")</f>
        <v>CANTERO ELIANA LUCILA ESTEFANIA</v>
      </c>
      <c r="H812" s="4" t="s">
        <v>7</v>
      </c>
    </row>
    <row r="813" spans="1:8">
      <c r="A813" s="5">
        <f ca="1">IFERROR(__xludf.DUMMYFUNCTION("""COMPUTED_VALUE"""),45310.493965787)</f>
        <v>45310.493965786998</v>
      </c>
      <c r="B813" s="10"/>
      <c r="C813" s="6" t="s">
        <v>1136</v>
      </c>
      <c r="D813" s="6" t="s">
        <v>93</v>
      </c>
      <c r="E813" s="3"/>
      <c r="F813" s="6" t="str">
        <f ca="1">IFERROR(__xludf.DUMMYFUNCTION("""COMPUTED_VALUE"""),"ACEVEDO DAIANA SOLEDAD")</f>
        <v>ACEVEDO DAIANA SOLEDAD</v>
      </c>
      <c r="G813" s="6" t="str">
        <f ca="1">IFERROR(__xludf.DUMMYFUNCTION("""COMPUTED_VALUE"""),"GOMEZ MARIANA LUCIA")</f>
        <v>GOMEZ MARIANA LUCIA</v>
      </c>
      <c r="H813" s="6" t="s">
        <v>1137</v>
      </c>
    </row>
    <row r="814" spans="1:8">
      <c r="A814" s="1">
        <f ca="1">IFERROR(__xludf.DUMMYFUNCTION("""COMPUTED_VALUE"""),45310.499919155)</f>
        <v>45310.499919155001</v>
      </c>
      <c r="B814" s="2">
        <v>2944423270</v>
      </c>
      <c r="C814" s="2" t="s">
        <v>1138</v>
      </c>
      <c r="D814" s="2" t="s">
        <v>706</v>
      </c>
      <c r="E814" s="3" t="s">
        <v>6</v>
      </c>
      <c r="F814" s="2" t="str">
        <f ca="1">IFERROR(__xludf.DUMMYFUNCTION("""COMPUTED_VALUE"""),"VERA JUAN SILVESTRE")</f>
        <v>VERA JUAN SILVESTRE</v>
      </c>
      <c r="G814" s="2" t="str">
        <f ca="1">IFERROR(__xludf.DUMMYFUNCTION("""COMPUTED_VALUE"""),"FERNANDEZ ROCIO ELIZABETH")</f>
        <v>FERNANDEZ ROCIO ELIZABETH</v>
      </c>
      <c r="H814" s="4" t="s">
        <v>7</v>
      </c>
    </row>
    <row r="815" spans="1:8">
      <c r="A815" s="5">
        <f ca="1">IFERROR(__xludf.DUMMYFUNCTION("""COMPUTED_VALUE"""),45310.5000526273)</f>
        <v>45310.5000526273</v>
      </c>
      <c r="B815" s="6">
        <v>1160851368</v>
      </c>
      <c r="C815" s="6" t="s">
        <v>1139</v>
      </c>
      <c r="D815" s="6" t="s">
        <v>876</v>
      </c>
      <c r="E815" s="3" t="s">
        <v>6</v>
      </c>
      <c r="F815" s="6" t="str">
        <f ca="1">IFERROR(__xludf.DUMMYFUNCTION("""COMPUTED_VALUE"""),"GIGENA KAREN JACQUELINE")</f>
        <v>GIGENA KAREN JACQUELINE</v>
      </c>
      <c r="G815" s="6" t="str">
        <f ca="1">IFERROR(__xludf.DUMMYFUNCTION("""COMPUTED_VALUE"""),"BLANCO GABRIELA BELEN")</f>
        <v>BLANCO GABRIELA BELEN</v>
      </c>
      <c r="H815" s="4" t="s">
        <v>7</v>
      </c>
    </row>
    <row r="816" spans="1:8">
      <c r="A816" s="1">
        <f ca="1">IFERROR(__xludf.DUMMYFUNCTION("""COMPUTED_VALUE"""),45310.5325470138)</f>
        <v>45310.532547013798</v>
      </c>
      <c r="B816" s="2">
        <v>1160847096</v>
      </c>
      <c r="C816" s="2" t="s">
        <v>1140</v>
      </c>
      <c r="D816" s="2" t="s">
        <v>988</v>
      </c>
      <c r="E816" s="7" t="s">
        <v>91</v>
      </c>
      <c r="F816" s="2" t="str">
        <f ca="1">IFERROR(__xludf.DUMMYFUNCTION("""COMPUTED_VALUE"""),"VERA JUAN SILVESTRE")</f>
        <v>VERA JUAN SILVESTRE</v>
      </c>
      <c r="G816" s="2" t="str">
        <f ca="1">IFERROR(__xludf.DUMMYFUNCTION("""COMPUTED_VALUE"""),"FERNANDEZ ROCIO ELIZABETH")</f>
        <v>FERNANDEZ ROCIO ELIZABETH</v>
      </c>
      <c r="H816" s="2" t="s">
        <v>234</v>
      </c>
    </row>
    <row r="817" spans="1:8">
      <c r="A817" s="5">
        <f ca="1">IFERROR(__xludf.DUMMYFUNCTION("""COMPUTED_VALUE"""),45310.5504934375)</f>
        <v>45310.550493437499</v>
      </c>
      <c r="B817" s="6">
        <v>1144684856</v>
      </c>
      <c r="C817" s="6" t="s">
        <v>1141</v>
      </c>
      <c r="D817" s="6" t="s">
        <v>1142</v>
      </c>
      <c r="E817" s="3"/>
      <c r="F817" s="6" t="str">
        <f ca="1">IFERROR(__xludf.DUMMYFUNCTION("""COMPUTED_VALUE"""),"GOMEZ ANA SOFIA")</f>
        <v>GOMEZ ANA SOFIA</v>
      </c>
      <c r="G817" s="6" t="str">
        <f ca="1">IFERROR(__xludf.DUMMYFUNCTION("""COMPUTED_VALUE"""),"GOMEZ MARIANA LUCIA")</f>
        <v>GOMEZ MARIANA LUCIA</v>
      </c>
      <c r="H817" s="10"/>
    </row>
    <row r="818" spans="1:8">
      <c r="A818" s="1">
        <f ca="1">IFERROR(__xludf.DUMMYFUNCTION("""COMPUTED_VALUE"""),45310.5528353935)</f>
        <v>45310.552835393501</v>
      </c>
      <c r="B818" s="2">
        <v>2225421229</v>
      </c>
      <c r="C818" s="2" t="s">
        <v>1143</v>
      </c>
      <c r="D818" s="2" t="s">
        <v>221</v>
      </c>
      <c r="E818" s="3" t="s">
        <v>6</v>
      </c>
      <c r="F818" s="2" t="str">
        <f ca="1">IFERROR(__xludf.DUMMYFUNCTION("""COMPUTED_VALUE"""),"CANTEROS ESCUFACHI AUGUSTO GABRIEL")</f>
        <v>CANTEROS ESCUFACHI AUGUSTO GABRIEL</v>
      </c>
      <c r="G818" s="2" t="str">
        <f ca="1">IFERROR(__xludf.DUMMYFUNCTION("""COMPUTED_VALUE"""),"FOSCHIATTI MARIA DE LOS ANGELES")</f>
        <v>FOSCHIATTI MARIA DE LOS ANGELES</v>
      </c>
      <c r="H818" s="4" t="s">
        <v>7</v>
      </c>
    </row>
    <row r="819" spans="1:8">
      <c r="A819" s="5">
        <f ca="1">IFERROR(__xludf.DUMMYFUNCTION("""COMPUTED_VALUE"""),45310.5699128356)</f>
        <v>45310.569912835599</v>
      </c>
      <c r="B819" s="6">
        <v>2204867196</v>
      </c>
      <c r="C819" s="6" t="s">
        <v>1144</v>
      </c>
      <c r="D819" s="6" t="s">
        <v>990</v>
      </c>
      <c r="E819" s="3" t="s">
        <v>6</v>
      </c>
      <c r="F819" s="6" t="str">
        <f ca="1">IFERROR(__xludf.DUMMYFUNCTION("""COMPUTED_VALUE"""),"AGUIRRE ALEJANDRA LORENA")</f>
        <v>AGUIRRE ALEJANDRA LORENA</v>
      </c>
      <c r="G819" s="6" t="str">
        <f ca="1">IFERROR(__xludf.DUMMYFUNCTION("""COMPUTED_VALUE"""),"POLZONI MARIA NATALIA")</f>
        <v>POLZONI MARIA NATALIA</v>
      </c>
      <c r="H819" s="4" t="s">
        <v>7</v>
      </c>
    </row>
    <row r="820" spans="1:8">
      <c r="A820" s="8" t="str">
        <f ca="1">IFERROR(__xludf.DUMMYFUNCTION("""COMPUTED_VALUE"""),"")</f>
        <v/>
      </c>
      <c r="B820" s="2">
        <v>2614391201</v>
      </c>
      <c r="C820" s="2" t="s">
        <v>1145</v>
      </c>
      <c r="D820" s="2" t="s">
        <v>559</v>
      </c>
      <c r="E820" s="3" t="s">
        <v>6</v>
      </c>
      <c r="F820" s="4" t="str">
        <f ca="1">IFERROR(__xludf.DUMMYFUNCTION("""COMPUTED_VALUE"""),"")</f>
        <v/>
      </c>
      <c r="G820" s="4" t="str">
        <f ca="1">IFERROR(__xludf.DUMMYFUNCTION("""COMPUTED_VALUE"""),"")</f>
        <v/>
      </c>
      <c r="H820" s="4" t="s">
        <v>7</v>
      </c>
    </row>
    <row r="821" spans="1:8">
      <c r="A821" s="5">
        <f ca="1">IFERROR(__xludf.DUMMYFUNCTION("""COMPUTED_VALUE"""),45310.5959335069)</f>
        <v>45310.595933506898</v>
      </c>
      <c r="B821" s="6">
        <v>2614980384</v>
      </c>
      <c r="C821" s="6" t="s">
        <v>1146</v>
      </c>
      <c r="D821" s="6" t="s">
        <v>706</v>
      </c>
      <c r="E821" s="7" t="s">
        <v>113</v>
      </c>
      <c r="F821" s="6" t="str">
        <f ca="1">IFERROR(__xludf.DUMMYFUNCTION("""COMPUTED_VALUE"""),"FLEYTAS DANIEL ISAIAS")</f>
        <v>FLEYTAS DANIEL ISAIAS</v>
      </c>
      <c r="G821" s="6" t="str">
        <f ca="1">IFERROR(__xludf.DUMMYFUNCTION("""COMPUTED_VALUE"""),"PIEDRABUENA LUCAS DAVID")</f>
        <v>PIEDRABUENA LUCAS DAVID</v>
      </c>
      <c r="H821" s="6" t="s">
        <v>1147</v>
      </c>
    </row>
    <row r="822" spans="1:8">
      <c r="A822" s="1">
        <f ca="1">IFERROR(__xludf.DUMMYFUNCTION("""COMPUTED_VALUE"""),45310.6006148148)</f>
        <v>45310.600614814801</v>
      </c>
      <c r="B822" s="2">
        <v>2204891056</v>
      </c>
      <c r="C822" s="2" t="s">
        <v>1148</v>
      </c>
      <c r="D822" s="2" t="s">
        <v>1035</v>
      </c>
      <c r="E822" s="3" t="s">
        <v>6</v>
      </c>
      <c r="F822" s="2" t="str">
        <f ca="1">IFERROR(__xludf.DUMMYFUNCTION("""COMPUTED_VALUE"""),"LEDESMA GIMENA IVONE")</f>
        <v>LEDESMA GIMENA IVONE</v>
      </c>
      <c r="G822" s="2" t="str">
        <f ca="1">IFERROR(__xludf.DUMMYFUNCTION("""COMPUTED_VALUE"""),"PIEDRABUENA LUCAS DAVID")</f>
        <v>PIEDRABUENA LUCAS DAVID</v>
      </c>
      <c r="H822" s="4" t="s">
        <v>7</v>
      </c>
    </row>
    <row r="823" spans="1:8">
      <c r="A823" s="5">
        <f ca="1">IFERROR(__xludf.DUMMYFUNCTION("""COMPUTED_VALUE"""),45310.6068182986)</f>
        <v>45310.606818298598</v>
      </c>
      <c r="B823" s="6">
        <v>1160858249</v>
      </c>
      <c r="C823" s="6" t="s">
        <v>1149</v>
      </c>
      <c r="D823" s="6" t="s">
        <v>778</v>
      </c>
      <c r="E823" s="3" t="s">
        <v>6</v>
      </c>
      <c r="F823" s="6" t="str">
        <f ca="1">IFERROR(__xludf.DUMMYFUNCTION("""COMPUTED_VALUE"""),"AYALA ISMAEL VALENTIN")</f>
        <v>AYALA ISMAEL VALENTIN</v>
      </c>
      <c r="G823" s="6" t="str">
        <f ca="1">IFERROR(__xludf.DUMMYFUNCTION("""COMPUTED_VALUE"""),"GOMEZ MARIANA LUCIA")</f>
        <v>GOMEZ MARIANA LUCIA</v>
      </c>
      <c r="H823" s="4" t="s">
        <v>7</v>
      </c>
    </row>
    <row r="824" spans="1:8">
      <c r="A824" s="1">
        <f ca="1">IFERROR(__xludf.DUMMYFUNCTION("""COMPUTED_VALUE"""),45310.6113956365)</f>
        <v>45310.611395636501</v>
      </c>
      <c r="B824" s="2">
        <v>1160858506</v>
      </c>
      <c r="C824" s="2" t="s">
        <v>1150</v>
      </c>
      <c r="D824" s="2" t="s">
        <v>559</v>
      </c>
      <c r="E824" s="3" t="s">
        <v>6</v>
      </c>
      <c r="F824" s="2" t="str">
        <f ca="1">IFERROR(__xludf.DUMMYFUNCTION("""COMPUTED_VALUE"""),"PERALTA ELIANA SOLEDAD")</f>
        <v>PERALTA ELIANA SOLEDAD</v>
      </c>
      <c r="G824" s="2" t="str">
        <f ca="1">IFERROR(__xludf.DUMMYFUNCTION("""COMPUTED_VALUE"""),"FERNANDEZ ROCIO ELIZABETH")</f>
        <v>FERNANDEZ ROCIO ELIZABETH</v>
      </c>
      <c r="H824" s="4" t="s">
        <v>7</v>
      </c>
    </row>
    <row r="825" spans="1:8">
      <c r="A825" s="5">
        <f ca="1">IFERROR(__xludf.DUMMYFUNCTION("""COMPUTED_VALUE"""),45310.6313183101)</f>
        <v>45310.631318310101</v>
      </c>
      <c r="B825" s="6">
        <v>1160726635</v>
      </c>
      <c r="C825" s="6" t="s">
        <v>1151</v>
      </c>
      <c r="D825" s="6" t="s">
        <v>720</v>
      </c>
      <c r="E825" s="3" t="s">
        <v>6</v>
      </c>
      <c r="F825" s="6" t="str">
        <f ca="1">IFERROR(__xludf.DUMMYFUNCTION("""COMPUTED_VALUE"""),"MARTINEZ DAVID AGUSTIN")</f>
        <v>MARTINEZ DAVID AGUSTIN</v>
      </c>
      <c r="G825" s="6" t="str">
        <f ca="1">IFERROR(__xludf.DUMMYFUNCTION("""COMPUTED_VALUE"""),"FALCON ALEJANDRO JAVIER")</f>
        <v>FALCON ALEJANDRO JAVIER</v>
      </c>
      <c r="H825" s="4" t="s">
        <v>7</v>
      </c>
    </row>
    <row r="826" spans="1:8">
      <c r="A826" s="1">
        <f ca="1">IFERROR(__xludf.DUMMYFUNCTION("""COMPUTED_VALUE"""),45310.6365049189)</f>
        <v>45310.636504918897</v>
      </c>
      <c r="B826" s="2">
        <v>1160790700</v>
      </c>
      <c r="C826" s="2" t="s">
        <v>1152</v>
      </c>
      <c r="D826" s="2" t="s">
        <v>771</v>
      </c>
      <c r="E826" s="7" t="s">
        <v>113</v>
      </c>
      <c r="F826" s="2" t="str">
        <f ca="1">IFERROR(__xludf.DUMMYFUNCTION("""COMPUTED_VALUE"""),"AVALOS ANA ALEJANDRA JUDITH")</f>
        <v>AVALOS ANA ALEJANDRA JUDITH</v>
      </c>
      <c r="G826" s="2" t="str">
        <f ca="1">IFERROR(__xludf.DUMMYFUNCTION("""COMPUTED_VALUE"""),"LEONHART PEDRO NAHUEL")</f>
        <v>LEONHART PEDRO NAHUEL</v>
      </c>
      <c r="H826" s="2" t="s">
        <v>1153</v>
      </c>
    </row>
    <row r="827" spans="1:8">
      <c r="A827" s="5">
        <f ca="1">IFERROR(__xludf.DUMMYFUNCTION("""COMPUTED_VALUE"""),45310.6530462268)</f>
        <v>45310.653046226798</v>
      </c>
      <c r="B827" s="6">
        <v>2214521151</v>
      </c>
      <c r="C827" s="6" t="s">
        <v>1154</v>
      </c>
      <c r="D827" s="6" t="s">
        <v>409</v>
      </c>
      <c r="E827" s="3" t="s">
        <v>6</v>
      </c>
      <c r="F827" s="6" t="str">
        <f ca="1">IFERROR(__xludf.DUMMYFUNCTION("""COMPUTED_VALUE"""),"AQUINO VANINA SELENE")</f>
        <v>AQUINO VANINA SELENE</v>
      </c>
      <c r="G827" s="6" t="str">
        <f ca="1">IFERROR(__xludf.DUMMYFUNCTION("""COMPUTED_VALUE"""),"PYZIOL RYSZARD GERARDO")</f>
        <v>PYZIOL RYSZARD GERARDO</v>
      </c>
      <c r="H827" s="4" t="s">
        <v>7</v>
      </c>
    </row>
    <row r="828" spans="1:8">
      <c r="A828" s="1">
        <f ca="1">IFERROR(__xludf.DUMMYFUNCTION("""COMPUTED_VALUE"""),45310.6532631713)</f>
        <v>45310.653263171298</v>
      </c>
      <c r="B828" s="2">
        <v>2644286475</v>
      </c>
      <c r="C828" s="2" t="s">
        <v>1155</v>
      </c>
      <c r="D828" s="2" t="s">
        <v>369</v>
      </c>
      <c r="E828" s="3" t="s">
        <v>6</v>
      </c>
      <c r="F828" s="2" t="str">
        <f ca="1">IFERROR(__xludf.DUMMYFUNCTION("""COMPUTED_VALUE"""),"OJEDA GONZALO ALBERTO NICOLAS")</f>
        <v>OJEDA GONZALO ALBERTO NICOLAS</v>
      </c>
      <c r="G828" s="2" t="str">
        <f ca="1">IFERROR(__xludf.DUMMYFUNCTION("""COMPUTED_VALUE"""),"APOSTOLIDES MARTIN ANTONIO")</f>
        <v>APOSTOLIDES MARTIN ANTONIO</v>
      </c>
      <c r="H828" s="4" t="s">
        <v>7</v>
      </c>
    </row>
    <row r="829" spans="1:8">
      <c r="A829" s="5">
        <f ca="1">IFERROR(__xludf.DUMMYFUNCTION("""COMPUTED_VALUE"""),45310.6673987152)</f>
        <v>45310.667398715203</v>
      </c>
      <c r="B829" s="6">
        <v>2614451927</v>
      </c>
      <c r="C829" s="6" t="s">
        <v>1156</v>
      </c>
      <c r="D829" s="6" t="s">
        <v>409</v>
      </c>
      <c r="E829" s="3" t="s">
        <v>6</v>
      </c>
      <c r="F829" s="6" t="str">
        <f ca="1">IFERROR(__xludf.DUMMYFUNCTION("""COMPUTED_VALUE"""),"BAEZ NATALIA CAROLINA")</f>
        <v>BAEZ NATALIA CAROLINA</v>
      </c>
      <c r="G829" s="6" t="str">
        <f ca="1">IFERROR(__xludf.DUMMYFUNCTION("""COMPUTED_VALUE"""),"APOSTOLIDES MARTIN ANTONIO")</f>
        <v>APOSTOLIDES MARTIN ANTONIO</v>
      </c>
      <c r="H829" s="4" t="s">
        <v>7</v>
      </c>
    </row>
    <row r="830" spans="1:8">
      <c r="A830" s="1">
        <f ca="1">IFERROR(__xludf.DUMMYFUNCTION("""COMPUTED_VALUE"""),45310.667435405)</f>
        <v>45310.667435404997</v>
      </c>
      <c r="B830" s="2">
        <v>2202434115</v>
      </c>
      <c r="C830" s="2" t="s">
        <v>1157</v>
      </c>
      <c r="D830" s="2" t="s">
        <v>559</v>
      </c>
      <c r="E830" s="3" t="s">
        <v>6</v>
      </c>
      <c r="F830" s="2" t="str">
        <f ca="1">IFERROR(__xludf.DUMMYFUNCTION("""COMPUTED_VALUE"""),"GIGENA KAREN JACQUELINE")</f>
        <v>GIGENA KAREN JACQUELINE</v>
      </c>
      <c r="G830" s="2" t="str">
        <f ca="1">IFERROR(__xludf.DUMMYFUNCTION("""COMPUTED_VALUE"""),"BLANCO GABRIELA BELEN")</f>
        <v>BLANCO GABRIELA BELEN</v>
      </c>
      <c r="H830" s="4" t="s">
        <v>7</v>
      </c>
    </row>
    <row r="831" spans="1:8">
      <c r="A831" s="5">
        <f ca="1">IFERROR(__xludf.DUMMYFUNCTION("""COMPUTED_VALUE"""),45310.678723912)</f>
        <v>45310.678723912002</v>
      </c>
      <c r="B831" s="6">
        <v>1160793792</v>
      </c>
      <c r="C831" s="6" t="s">
        <v>1158</v>
      </c>
      <c r="D831" s="6" t="s">
        <v>733</v>
      </c>
      <c r="E831" s="7" t="s">
        <v>12</v>
      </c>
      <c r="F831" s="6" t="str">
        <f ca="1">IFERROR(__xludf.DUMMYFUNCTION("""COMPUTED_VALUE"""),"CUEVAS ARIANA RAQUEL")</f>
        <v>CUEVAS ARIANA RAQUEL</v>
      </c>
      <c r="G831" s="6" t="str">
        <f ca="1">IFERROR(__xludf.DUMMYFUNCTION("""COMPUTED_VALUE"""),"SANTANDER MATIAS NAHUEL")</f>
        <v>SANTANDER MATIAS NAHUEL</v>
      </c>
      <c r="H831" s="6" t="s">
        <v>1159</v>
      </c>
    </row>
    <row r="832" spans="1:8">
      <c r="A832" s="1">
        <f ca="1">IFERROR(__xludf.DUMMYFUNCTION("""COMPUTED_VALUE"""),45310.6978810879)</f>
        <v>45310.697881087901</v>
      </c>
      <c r="B832" s="2">
        <v>1160795985</v>
      </c>
      <c r="C832" s="2" t="s">
        <v>1160</v>
      </c>
      <c r="D832" s="2" t="s">
        <v>709</v>
      </c>
      <c r="E832" s="3" t="s">
        <v>6</v>
      </c>
      <c r="F832" s="2" t="str">
        <f ca="1">IFERROR(__xludf.DUMMYFUNCTION("""COMPUTED_VALUE"""),"ROLDAN GUERRA NAIARA DENISE")</f>
        <v>ROLDAN GUERRA NAIARA DENISE</v>
      </c>
      <c r="G832" s="2" t="str">
        <f ca="1">IFERROR(__xludf.DUMMYFUNCTION("""COMPUTED_VALUE"""),"APOSTOLIDES MARTIN ANTONIO")</f>
        <v>APOSTOLIDES MARTIN ANTONIO</v>
      </c>
      <c r="H832" s="4" t="s">
        <v>7</v>
      </c>
    </row>
    <row r="833" spans="1:8">
      <c r="A833" s="5">
        <f ca="1">IFERROR(__xludf.DUMMYFUNCTION("""COMPUTED_VALUE"""),45310.7015643055)</f>
        <v>45310.701564305498</v>
      </c>
      <c r="B833" s="6">
        <v>2214867353</v>
      </c>
      <c r="C833" s="6" t="s">
        <v>1161</v>
      </c>
      <c r="D833" s="6" t="s">
        <v>709</v>
      </c>
      <c r="E833" s="3" t="s">
        <v>6</v>
      </c>
      <c r="F833" s="6" t="str">
        <f ca="1">IFERROR(__xludf.DUMMYFUNCTION("""COMPUTED_VALUE"""),"CONS MARCOS ISAAC")</f>
        <v>CONS MARCOS ISAAC</v>
      </c>
      <c r="G833" s="6" t="str">
        <f ca="1">IFERROR(__xludf.DUMMYFUNCTION("""COMPUTED_VALUE"""),"MOREYRA LABORIE RODRIGO AGUSTIN")</f>
        <v>MOREYRA LABORIE RODRIGO AGUSTIN</v>
      </c>
      <c r="H833" s="4" t="s">
        <v>7</v>
      </c>
    </row>
    <row r="834" spans="1:8">
      <c r="A834" s="1">
        <f ca="1">IFERROR(__xludf.DUMMYFUNCTION("""COMPUTED_VALUE"""),45310.7266305671)</f>
        <v>45310.7266305671</v>
      </c>
      <c r="B834" s="2">
        <v>1160627003</v>
      </c>
      <c r="C834" s="2" t="s">
        <v>1162</v>
      </c>
      <c r="D834" s="2" t="s">
        <v>781</v>
      </c>
      <c r="E834" s="3" t="s">
        <v>6</v>
      </c>
      <c r="F834" s="2" t="str">
        <f ca="1">IFERROR(__xludf.DUMMYFUNCTION("""COMPUTED_VALUE"""),"OJEDA ROMINA DANIELA")</f>
        <v>OJEDA ROMINA DANIELA</v>
      </c>
      <c r="G834" s="2" t="str">
        <f ca="1">IFERROR(__xludf.DUMMYFUNCTION("""COMPUTED_VALUE"""),"APOSTOLIDES MARTIN ANTONIO")</f>
        <v>APOSTOLIDES MARTIN ANTONIO</v>
      </c>
      <c r="H834" s="4" t="s">
        <v>7</v>
      </c>
    </row>
    <row r="835" spans="1:8">
      <c r="A835" s="5">
        <f ca="1">IFERROR(__xludf.DUMMYFUNCTION("""COMPUTED_VALUE"""),45310.7304531713)</f>
        <v>45310.730453171302</v>
      </c>
      <c r="B835" s="6">
        <v>1160799156</v>
      </c>
      <c r="C835" s="6" t="s">
        <v>1163</v>
      </c>
      <c r="D835" s="6" t="s">
        <v>409</v>
      </c>
      <c r="E835" s="3" t="s">
        <v>6</v>
      </c>
      <c r="F835" s="6" t="str">
        <f ca="1">IFERROR(__xludf.DUMMYFUNCTION("""COMPUTED_VALUE"""),"CUEVAS ARIANA RAQUEL")</f>
        <v>CUEVAS ARIANA RAQUEL</v>
      </c>
      <c r="G835" s="6" t="str">
        <f ca="1">IFERROR(__xludf.DUMMYFUNCTION("""COMPUTED_VALUE"""),"SANTANDER MATIAS NAHUEL")</f>
        <v>SANTANDER MATIAS NAHUEL</v>
      </c>
      <c r="H835" s="4" t="s">
        <v>7</v>
      </c>
    </row>
    <row r="836" spans="1:8">
      <c r="A836" s="1">
        <f ca="1">IFERROR(__xludf.DUMMYFUNCTION("""COMPUTED_VALUE"""),45310.7341756018)</f>
        <v>45310.7341756018</v>
      </c>
      <c r="B836" s="2">
        <v>1160796680</v>
      </c>
      <c r="C836" s="2" t="s">
        <v>1164</v>
      </c>
      <c r="D836" s="2" t="s">
        <v>559</v>
      </c>
      <c r="E836" s="3" t="s">
        <v>6</v>
      </c>
      <c r="F836" s="2" t="str">
        <f ca="1">IFERROR(__xludf.DUMMYFUNCTION("""COMPUTED_VALUE"""),"BENITEZ VICTORIA MARIEL")</f>
        <v>BENITEZ VICTORIA MARIEL</v>
      </c>
      <c r="G836" s="2" t="str">
        <f ca="1">IFERROR(__xludf.DUMMYFUNCTION("""COMPUTED_VALUE"""),"APOSTOLIDES MARTIN ANTONIO")</f>
        <v>APOSTOLIDES MARTIN ANTONIO</v>
      </c>
      <c r="H836" s="4" t="s">
        <v>7</v>
      </c>
    </row>
    <row r="837" spans="1:8">
      <c r="A837" s="5">
        <f ca="1">IFERROR(__xludf.DUMMYFUNCTION("""COMPUTED_VALUE"""),45310.7374983449)</f>
        <v>45310.737498344897</v>
      </c>
      <c r="B837" s="6">
        <v>2944420582</v>
      </c>
      <c r="C837" s="6" t="s">
        <v>1165</v>
      </c>
      <c r="D837" s="6" t="s">
        <v>409</v>
      </c>
      <c r="E837" s="3" t="s">
        <v>6</v>
      </c>
      <c r="F837" s="6" t="str">
        <f ca="1">IFERROR(__xludf.DUMMYFUNCTION("""COMPUTED_VALUE"""),"NIZ KIARA ALSIRA")</f>
        <v>NIZ KIARA ALSIRA</v>
      </c>
      <c r="G837" s="6" t="str">
        <f ca="1">IFERROR(__xludf.DUMMYFUNCTION("""COMPUTED_VALUE"""),"JANIEWICZ CINTHIA VIVIANA")</f>
        <v>JANIEWICZ CINTHIA VIVIANA</v>
      </c>
      <c r="H837" s="4" t="s">
        <v>7</v>
      </c>
    </row>
    <row r="838" spans="1:8">
      <c r="A838" s="1">
        <f ca="1">IFERROR(__xludf.DUMMYFUNCTION("""COMPUTED_VALUE"""),45310.7501496412)</f>
        <v>45310.750149641201</v>
      </c>
      <c r="B838" s="2">
        <v>1160824624</v>
      </c>
      <c r="C838" s="2" t="s">
        <v>1166</v>
      </c>
      <c r="D838" s="2" t="s">
        <v>355</v>
      </c>
      <c r="E838" s="3" t="s">
        <v>6</v>
      </c>
      <c r="F838" s="2" t="str">
        <f ca="1">IFERROR(__xludf.DUMMYFUNCTION("""COMPUTED_VALUE"""),"AMARILLA DIANA CAROLINA")</f>
        <v>AMARILLA DIANA CAROLINA</v>
      </c>
      <c r="G838" s="2" t="str">
        <f ca="1">IFERROR(__xludf.DUMMYFUNCTION("""COMPUTED_VALUE"""),"APOSTOLIDES MARTIN ANTONIO")</f>
        <v>APOSTOLIDES MARTIN ANTONIO</v>
      </c>
      <c r="H838" s="4" t="s">
        <v>7</v>
      </c>
    </row>
    <row r="839" spans="1:8">
      <c r="A839" s="5">
        <f ca="1">IFERROR(__xludf.DUMMYFUNCTION("""COMPUTED_VALUE"""),45310.7508044675)</f>
        <v>45310.750804467498</v>
      </c>
      <c r="B839" s="6">
        <v>1160845985</v>
      </c>
      <c r="C839" s="6" t="s">
        <v>1167</v>
      </c>
      <c r="D839" s="6" t="s">
        <v>781</v>
      </c>
      <c r="E839" s="7" t="s">
        <v>12</v>
      </c>
      <c r="F839" s="6" t="str">
        <f ca="1">IFERROR(__xludf.DUMMYFUNCTION("""COMPUTED_VALUE"""),"AMARILLA DIANA CAROLINA")</f>
        <v>AMARILLA DIANA CAROLINA</v>
      </c>
      <c r="G839" s="6" t="str">
        <f ca="1">IFERROR(__xludf.DUMMYFUNCTION("""COMPUTED_VALUE"""),"APOSTOLIDES MARTIN ANTONIO")</f>
        <v>APOSTOLIDES MARTIN ANTONIO</v>
      </c>
      <c r="H839" s="6" t="s">
        <v>1168</v>
      </c>
    </row>
    <row r="840" spans="1:8">
      <c r="A840" s="1">
        <f ca="1">IFERROR(__xludf.DUMMYFUNCTION("""COMPUTED_VALUE"""),45310.7541376041)</f>
        <v>45310.754137604097</v>
      </c>
      <c r="B840" s="2">
        <v>1137228918</v>
      </c>
      <c r="C840" s="2" t="s">
        <v>1169</v>
      </c>
      <c r="D840" s="2" t="s">
        <v>369</v>
      </c>
      <c r="E840" s="3" t="s">
        <v>6</v>
      </c>
      <c r="F840" s="2" t="str">
        <f ca="1">IFERROR(__xludf.DUMMYFUNCTION("""COMPUTED_VALUE"""),"FERNANDEZ ANDREA ELIZABETH")</f>
        <v>FERNANDEZ ANDREA ELIZABETH</v>
      </c>
      <c r="G840" s="2" t="str">
        <f ca="1">IFERROR(__xludf.DUMMYFUNCTION("""COMPUTED_VALUE"""),"AGUIRRE MAURO GABRIEL")</f>
        <v>AGUIRRE MAURO GABRIEL</v>
      </c>
      <c r="H840" s="4" t="s">
        <v>7</v>
      </c>
    </row>
    <row r="841" spans="1:8">
      <c r="A841" s="5">
        <f ca="1">IFERROR(__xludf.DUMMYFUNCTION("""COMPUTED_VALUE"""),45310.7651092824)</f>
        <v>45310.765109282402</v>
      </c>
      <c r="B841" s="6">
        <v>2204927212</v>
      </c>
      <c r="C841" s="6" t="s">
        <v>1170</v>
      </c>
      <c r="D841" s="6" t="s">
        <v>736</v>
      </c>
      <c r="E841" s="7" t="s">
        <v>12</v>
      </c>
      <c r="F841" s="6" t="str">
        <f ca="1">IFERROR(__xludf.DUMMYFUNCTION("""COMPUTED_VALUE"""),"VARELA JOSE LUIS")</f>
        <v>VARELA JOSE LUIS</v>
      </c>
      <c r="G841" s="6" t="str">
        <f ca="1">IFERROR(__xludf.DUMMYFUNCTION("""COMPUTED_VALUE"""),"PEREZ RODRIGUEZ ANDREA PAOLA")</f>
        <v>PEREZ RODRIGUEZ ANDREA PAOLA</v>
      </c>
      <c r="H841" s="6" t="s">
        <v>1171</v>
      </c>
    </row>
    <row r="842" spans="1:8">
      <c r="A842" s="1">
        <f ca="1">IFERROR(__xludf.DUMMYFUNCTION("""COMPUTED_VALUE"""),45310.7654762731)</f>
        <v>45310.765476273104</v>
      </c>
      <c r="B842" s="2">
        <v>1137228583</v>
      </c>
      <c r="C842" s="2" t="s">
        <v>1172</v>
      </c>
      <c r="D842" s="2" t="s">
        <v>747</v>
      </c>
      <c r="E842" s="3" t="s">
        <v>6</v>
      </c>
      <c r="F842" s="2" t="str">
        <f ca="1">IFERROR(__xludf.DUMMYFUNCTION("""COMPUTED_VALUE"""),"GAUNA SILVIA VIVIANA")</f>
        <v>GAUNA SILVIA VIVIANA</v>
      </c>
      <c r="G842" s="2" t="str">
        <f ca="1">IFERROR(__xludf.DUMMYFUNCTION("""COMPUTED_VALUE"""),"PEREZ RODRIGUEZ ANDREA PAOLA")</f>
        <v>PEREZ RODRIGUEZ ANDREA PAOLA</v>
      </c>
      <c r="H842" s="4" t="s">
        <v>7</v>
      </c>
    </row>
    <row r="843" spans="1:8">
      <c r="A843" s="5">
        <f ca="1">IFERROR(__xludf.DUMMYFUNCTION("""COMPUTED_VALUE"""),45310.7866014583)</f>
        <v>45310.786601458298</v>
      </c>
      <c r="B843" s="6">
        <v>1160845571</v>
      </c>
      <c r="C843" s="6" t="s">
        <v>1173</v>
      </c>
      <c r="D843" s="6" t="s">
        <v>355</v>
      </c>
      <c r="E843" s="3" t="s">
        <v>6</v>
      </c>
      <c r="F843" s="6" t="str">
        <f ca="1">IFERROR(__xludf.DUMMYFUNCTION("""COMPUTED_VALUE"""),"LUQUE NELSON RICARDO")</f>
        <v>LUQUE NELSON RICARDO</v>
      </c>
      <c r="G843" s="6" t="str">
        <f ca="1">IFERROR(__xludf.DUMMYFUNCTION("""COMPUTED_VALUE"""),"SAAVEDRA ROBERTO LEANDRO")</f>
        <v>SAAVEDRA ROBERTO LEANDRO</v>
      </c>
      <c r="H843" s="4" t="s">
        <v>7</v>
      </c>
    </row>
    <row r="844" spans="1:8">
      <c r="A844" s="1">
        <f ca="1">IFERROR(__xludf.DUMMYFUNCTION("""COMPUTED_VALUE"""),45310.7936842824)</f>
        <v>45310.793684282398</v>
      </c>
      <c r="B844" s="2">
        <v>2224491872</v>
      </c>
      <c r="C844" s="2" t="s">
        <v>1174</v>
      </c>
      <c r="D844" s="2" t="s">
        <v>355</v>
      </c>
      <c r="E844" s="3" t="s">
        <v>6</v>
      </c>
      <c r="F844" s="2" t="str">
        <f ca="1">IFERROR(__xludf.DUMMYFUNCTION("""COMPUTED_VALUE"""),"NUÑEZ GUSTAVO ADRIAN")</f>
        <v>NUÑEZ GUSTAVO ADRIAN</v>
      </c>
      <c r="G844" s="2" t="str">
        <f ca="1">IFERROR(__xludf.DUMMYFUNCTION("""COMPUTED_VALUE"""),"PYZIOL RYSZARD GERARDO")</f>
        <v>PYZIOL RYSZARD GERARDO</v>
      </c>
      <c r="H844" s="4" t="s">
        <v>7</v>
      </c>
    </row>
    <row r="845" spans="1:8">
      <c r="A845" s="5">
        <f ca="1">IFERROR(__xludf.DUMMYFUNCTION("""COMPUTED_VALUE"""),45310.796529375)</f>
        <v>45310.796529375002</v>
      </c>
      <c r="B845" s="6">
        <v>2234742246</v>
      </c>
      <c r="C845" s="11" t="s">
        <v>1175</v>
      </c>
      <c r="D845" s="6" t="s">
        <v>709</v>
      </c>
      <c r="E845" s="3" t="s">
        <v>6</v>
      </c>
      <c r="F845" s="6" t="str">
        <f ca="1">IFERROR(__xludf.DUMMYFUNCTION("""COMPUTED_VALUE"""),"ALONSO LEANDRO NICOLAS")</f>
        <v>ALONSO LEANDRO NICOLAS</v>
      </c>
      <c r="G845" s="6" t="str">
        <f ca="1">IFERROR(__xludf.DUMMYFUNCTION("""COMPUTED_VALUE"""),"SAAVEDRA ROBERTO LEANDRO")</f>
        <v>SAAVEDRA ROBERTO LEANDRO</v>
      </c>
      <c r="H845" s="4" t="s">
        <v>7</v>
      </c>
    </row>
    <row r="846" spans="1:8">
      <c r="A846" s="1">
        <f ca="1">IFERROR(__xludf.DUMMYFUNCTION("""COMPUTED_VALUE"""),45310.8085376504)</f>
        <v>45310.808537650402</v>
      </c>
      <c r="B846" s="2">
        <v>2320433281</v>
      </c>
      <c r="C846" s="2" t="s">
        <v>1176</v>
      </c>
      <c r="D846" s="2" t="s">
        <v>771</v>
      </c>
      <c r="E846" s="7" t="s">
        <v>128</v>
      </c>
      <c r="F846" s="2" t="str">
        <f ca="1">IFERROR(__xludf.DUMMYFUNCTION("""COMPUTED_VALUE"""),"MERLO NAHUEL ORLANDO")</f>
        <v>MERLO NAHUEL ORLANDO</v>
      </c>
      <c r="G846" s="2" t="str">
        <f ca="1">IFERROR(__xludf.DUMMYFUNCTION("""COMPUTED_VALUE"""),"APOSTOLIDES MARTIN ANTONIO")</f>
        <v>APOSTOLIDES MARTIN ANTONIO</v>
      </c>
      <c r="H846" s="4"/>
    </row>
    <row r="847" spans="1:8">
      <c r="A847" s="5">
        <f ca="1">IFERROR(__xludf.DUMMYFUNCTION("""COMPUTED_VALUE"""),45310.8123155671)</f>
        <v>45310.812315567098</v>
      </c>
      <c r="B847" s="6">
        <v>1148802412</v>
      </c>
      <c r="C847" s="6" t="s">
        <v>1177</v>
      </c>
      <c r="D847" s="6" t="s">
        <v>747</v>
      </c>
      <c r="E847" s="3" t="s">
        <v>6</v>
      </c>
      <c r="F847" s="6" t="str">
        <f ca="1">IFERROR(__xludf.DUMMYFUNCTION("""COMPUTED_VALUE"""),"GAMARRA ALEJANDRA ANTONELA")</f>
        <v>GAMARRA ALEJANDRA ANTONELA</v>
      </c>
      <c r="G847" s="6" t="str">
        <f ca="1">IFERROR(__xludf.DUMMYFUNCTION("""COMPUTED_VALUE"""),"BAEZ GUILLERMO")</f>
        <v>BAEZ GUILLERMO</v>
      </c>
      <c r="H847" s="4" t="s">
        <v>7</v>
      </c>
    </row>
    <row r="848" spans="1:8">
      <c r="A848" s="1">
        <f ca="1">IFERROR(__xludf.DUMMYFUNCTION("""COMPUTED_VALUE"""),45310.812328912)</f>
        <v>45310.812328911998</v>
      </c>
      <c r="B848" s="2">
        <v>1148802852</v>
      </c>
      <c r="C848" s="2" t="s">
        <v>1178</v>
      </c>
      <c r="D848" s="2" t="s">
        <v>409</v>
      </c>
      <c r="E848" s="3" t="s">
        <v>6</v>
      </c>
      <c r="F848" s="2" t="str">
        <f ca="1">IFERROR(__xludf.DUMMYFUNCTION("""COMPUTED_VALUE"""),"FRETTE SILVIA MACARENA")</f>
        <v>FRETTE SILVIA MACARENA</v>
      </c>
      <c r="G848" s="2" t="str">
        <f ca="1">IFERROR(__xludf.DUMMYFUNCTION("""COMPUTED_VALUE"""),"ROJAS LUIS MARTIN")</f>
        <v>ROJAS LUIS MARTIN</v>
      </c>
      <c r="H848" s="4" t="s">
        <v>7</v>
      </c>
    </row>
    <row r="849" spans="1:8">
      <c r="A849" s="5">
        <f ca="1">IFERROR(__xludf.DUMMYFUNCTION("""COMPUTED_VALUE"""),45310.8167612037)</f>
        <v>45310.8167612037</v>
      </c>
      <c r="B849" s="6">
        <v>2644286524</v>
      </c>
      <c r="C849" s="6" t="s">
        <v>1179</v>
      </c>
      <c r="D849" s="6" t="s">
        <v>724</v>
      </c>
      <c r="E849" s="3" t="s">
        <v>6</v>
      </c>
      <c r="F849" s="6" t="str">
        <f ca="1">IFERROR(__xludf.DUMMYFUNCTION("""COMPUTED_VALUE"""),"AYALA BRAIAN EZEQUIEL")</f>
        <v>AYALA BRAIAN EZEQUIEL</v>
      </c>
      <c r="G849" s="6" t="str">
        <f ca="1">IFERROR(__xludf.DUMMYFUNCTION("""COMPUTED_VALUE"""),"PYZIOL RYSZARD GERARDO")</f>
        <v>PYZIOL RYSZARD GERARDO</v>
      </c>
      <c r="H849" s="4" t="s">
        <v>7</v>
      </c>
    </row>
    <row r="850" spans="1:8">
      <c r="A850" s="1">
        <f ca="1">IFERROR(__xludf.DUMMYFUNCTION("""COMPUTED_VALUE"""),45310.8192313194)</f>
        <v>45310.819231319401</v>
      </c>
      <c r="B850" s="2">
        <v>1148802274</v>
      </c>
      <c r="C850" s="2" t="s">
        <v>1180</v>
      </c>
      <c r="D850" s="2" t="s">
        <v>709</v>
      </c>
      <c r="E850" s="3" t="s">
        <v>6</v>
      </c>
      <c r="F850" s="2" t="str">
        <f ca="1">IFERROR(__xludf.DUMMYFUNCTION("""COMPUTED_VALUE"""),"SANCHEZ FLORENCIA ELIZABETH")</f>
        <v>SANCHEZ FLORENCIA ELIZABETH</v>
      </c>
      <c r="G850" s="2" t="str">
        <f ca="1">IFERROR(__xludf.DUMMYFUNCTION("""COMPUTED_VALUE"""),"APOSTOLIDES MARTIN ANTONIO")</f>
        <v>APOSTOLIDES MARTIN ANTONIO</v>
      </c>
      <c r="H850" s="4" t="s">
        <v>7</v>
      </c>
    </row>
    <row r="851" spans="1:8">
      <c r="A851" s="5">
        <f ca="1">IFERROR(__xludf.DUMMYFUNCTION("""COMPUTED_VALUE"""),45310.796529375)</f>
        <v>45310.796529375002</v>
      </c>
      <c r="B851" s="6">
        <v>2234742246</v>
      </c>
      <c r="C851" s="11" t="s">
        <v>1175</v>
      </c>
      <c r="D851" s="6" t="s">
        <v>709</v>
      </c>
      <c r="E851" s="3" t="s">
        <v>6</v>
      </c>
      <c r="F851" s="6" t="str">
        <f ca="1">IFERROR(__xludf.DUMMYFUNCTION("""COMPUTED_VALUE"""),"ALONSO LEANDRO NICOLAS")</f>
        <v>ALONSO LEANDRO NICOLAS</v>
      </c>
      <c r="G851" s="6" t="str">
        <f ca="1">IFERROR(__xludf.DUMMYFUNCTION("""COMPUTED_VALUE"""),"SAAVEDRA ROBERTO LEANDRO")</f>
        <v>SAAVEDRA ROBERTO LEANDRO</v>
      </c>
      <c r="H851" s="4" t="s">
        <v>7</v>
      </c>
    </row>
    <row r="852" spans="1:8">
      <c r="A852" s="1">
        <f ca="1">IFERROR(__xludf.DUMMYFUNCTION("""COMPUTED_VALUE"""),45310.8646818287)</f>
        <v>45310.864681828702</v>
      </c>
      <c r="B852" s="2">
        <v>1148803577</v>
      </c>
      <c r="C852" s="2" t="s">
        <v>1181</v>
      </c>
      <c r="D852" s="2" t="s">
        <v>778</v>
      </c>
      <c r="E852" s="7" t="s">
        <v>12</v>
      </c>
      <c r="F852" s="2" t="str">
        <f ca="1">IFERROR(__xludf.DUMMYFUNCTION("""COMPUTED_VALUE"""),"GAMARRA ALEJANDRA ANTONELA")</f>
        <v>GAMARRA ALEJANDRA ANTONELA</v>
      </c>
      <c r="G852" s="2" t="str">
        <f ca="1">IFERROR(__xludf.DUMMYFUNCTION("""COMPUTED_VALUE"""),"BAEZ GUILLERMO")</f>
        <v>BAEZ GUILLERMO</v>
      </c>
      <c r="H852" s="2" t="s">
        <v>1182</v>
      </c>
    </row>
    <row r="853" spans="1:8">
      <c r="A853" s="5">
        <f ca="1">IFERROR(__xludf.DUMMYFUNCTION("""COMPUTED_VALUE"""),45310.796529375)</f>
        <v>45310.796529375002</v>
      </c>
      <c r="B853" s="6">
        <v>2234742246</v>
      </c>
      <c r="C853" s="11" t="s">
        <v>1175</v>
      </c>
      <c r="D853" s="6" t="s">
        <v>709</v>
      </c>
      <c r="E853" s="3" t="s">
        <v>6</v>
      </c>
      <c r="F853" s="6" t="str">
        <f ca="1">IFERROR(__xludf.DUMMYFUNCTION("""COMPUTED_VALUE"""),"ALONSO LEANDRO NICOLAS")</f>
        <v>ALONSO LEANDRO NICOLAS</v>
      </c>
      <c r="G853" s="6" t="str">
        <f ca="1">IFERROR(__xludf.DUMMYFUNCTION("""COMPUTED_VALUE"""),"SAAVEDRA ROBERTO LEANDRO")</f>
        <v>SAAVEDRA ROBERTO LEANDRO</v>
      </c>
      <c r="H853" s="4" t="s">
        <v>7</v>
      </c>
    </row>
    <row r="854" spans="1:8">
      <c r="A854" s="1">
        <f ca="1">IFERROR(__xludf.DUMMYFUNCTION("""COMPUTED_VALUE"""),45309.8725921527)</f>
        <v>45309.8725921527</v>
      </c>
      <c r="B854" s="2">
        <v>1160845991</v>
      </c>
      <c r="C854" s="11" t="s">
        <v>1118</v>
      </c>
      <c r="D854" s="2" t="s">
        <v>1119</v>
      </c>
      <c r="E854" s="7" t="s">
        <v>12</v>
      </c>
      <c r="F854" s="2" t="str">
        <f ca="1">IFERROR(__xludf.DUMMYFUNCTION("""COMPUTED_VALUE"""),"ALONSO LEANDRO NICOLAS")</f>
        <v>ALONSO LEANDRO NICOLAS</v>
      </c>
      <c r="G854" s="2" t="str">
        <f ca="1">IFERROR(__xludf.DUMMYFUNCTION("""COMPUTED_VALUE"""),"SAAVEDRA ROBERTO LEANDRO")</f>
        <v>SAAVEDRA ROBERTO LEANDRO</v>
      </c>
      <c r="H854" s="2" t="s">
        <v>1120</v>
      </c>
    </row>
    <row r="855" spans="1:8">
      <c r="A855" s="5">
        <f ca="1">IFERROR(__xludf.DUMMYFUNCTION("""COMPUTED_VALUE"""),45310.8949675115)</f>
        <v>45310.8949675115</v>
      </c>
      <c r="B855" s="6">
        <v>2234877937</v>
      </c>
      <c r="C855" s="6" t="s">
        <v>1183</v>
      </c>
      <c r="D855" s="6" t="s">
        <v>727</v>
      </c>
      <c r="E855" s="3" t="s">
        <v>6</v>
      </c>
      <c r="F855" s="6" t="str">
        <f ca="1">IFERROR(__xludf.DUMMYFUNCTION("""COMPUTED_VALUE"""),"OJEDA GONZALO ALBERTO NICOLAS")</f>
        <v>OJEDA GONZALO ALBERTO NICOLAS</v>
      </c>
      <c r="G855" s="6" t="str">
        <f ca="1">IFERROR(__xludf.DUMMYFUNCTION("""COMPUTED_VALUE"""),"APOSTOLIDES MARTIN ANTONIO")</f>
        <v>APOSTOLIDES MARTIN ANTONIO</v>
      </c>
      <c r="H855" s="4" t="s">
        <v>7</v>
      </c>
    </row>
    <row r="856" spans="1:8">
      <c r="A856" s="1">
        <f ca="1">IFERROR(__xludf.DUMMYFUNCTION("""COMPUTED_VALUE"""),45310.8987827893)</f>
        <v>45310.8987827893</v>
      </c>
      <c r="B856" s="2">
        <v>2942422066</v>
      </c>
      <c r="C856" s="2" t="s">
        <v>1184</v>
      </c>
      <c r="D856" s="2" t="s">
        <v>184</v>
      </c>
      <c r="E856" s="3" t="s">
        <v>6</v>
      </c>
      <c r="F856" s="2" t="str">
        <f ca="1">IFERROR(__xludf.DUMMYFUNCTION("""COMPUTED_VALUE"""),"VEGA MARIANA MARCELA")</f>
        <v>VEGA MARIANA MARCELA</v>
      </c>
      <c r="G856" s="2" t="str">
        <f ca="1">IFERROR(__xludf.DUMMYFUNCTION("""COMPUTED_VALUE"""),"ROJAS LUIS MARTIN")</f>
        <v>ROJAS LUIS MARTIN</v>
      </c>
      <c r="H856" s="4" t="s">
        <v>7</v>
      </c>
    </row>
    <row r="857" spans="1:8">
      <c r="A857" s="5">
        <f ca="1">IFERROR(__xludf.DUMMYFUNCTION("""COMPUTED_VALUE"""),45310.9008703009)</f>
        <v>45310.900870300902</v>
      </c>
      <c r="B857" s="6">
        <v>2614215266</v>
      </c>
      <c r="C857" s="6" t="s">
        <v>1185</v>
      </c>
      <c r="D857" s="6" t="s">
        <v>720</v>
      </c>
      <c r="E857" s="3" t="s">
        <v>6</v>
      </c>
      <c r="F857" s="6" t="str">
        <f ca="1">IFERROR(__xludf.DUMMYFUNCTION("""COMPUTED_VALUE"""),"PONCE GRACIELA DANIELA")</f>
        <v>PONCE GRACIELA DANIELA</v>
      </c>
      <c r="G857" s="6" t="str">
        <f ca="1">IFERROR(__xludf.DUMMYFUNCTION("""COMPUTED_VALUE"""),"SAAVEDRA ROBERTO LEANDRO")</f>
        <v>SAAVEDRA ROBERTO LEANDRO</v>
      </c>
      <c r="H857" s="4" t="s">
        <v>7</v>
      </c>
    </row>
    <row r="858" spans="1:8">
      <c r="A858" s="1">
        <f ca="1">IFERROR(__xludf.DUMMYFUNCTION("""COMPUTED_VALUE"""),45310.922825243)</f>
        <v>45310.922825242997</v>
      </c>
      <c r="B858" s="2">
        <v>1148804606</v>
      </c>
      <c r="C858" s="2" t="s">
        <v>1186</v>
      </c>
      <c r="D858" s="2" t="s">
        <v>778</v>
      </c>
      <c r="E858" s="7" t="s">
        <v>128</v>
      </c>
      <c r="F858" s="2" t="str">
        <f ca="1">IFERROR(__xludf.DUMMYFUNCTION("""COMPUTED_VALUE"""),"OZUNA MARIELA CARINA")</f>
        <v>OZUNA MARIELA CARINA</v>
      </c>
      <c r="G858" s="2" t="str">
        <f ca="1">IFERROR(__xludf.DUMMYFUNCTION("""COMPUTED_VALUE"""),"PYZIOL RYSZARD GERARDO")</f>
        <v>PYZIOL RYSZARD GERARDO</v>
      </c>
      <c r="H858" s="2" t="s">
        <v>1187</v>
      </c>
    </row>
    <row r="859" spans="1:8">
      <c r="A859" s="5">
        <f ca="1">IFERROR(__xludf.DUMMYFUNCTION("""COMPUTED_VALUE"""),45310.9773059259)</f>
        <v>45310.977305925902</v>
      </c>
      <c r="B859" s="6">
        <v>3484411600</v>
      </c>
      <c r="C859" s="6" t="s">
        <v>1188</v>
      </c>
      <c r="D859" s="6" t="s">
        <v>124</v>
      </c>
      <c r="E859" s="3" t="s">
        <v>6</v>
      </c>
      <c r="F859" s="6" t="str">
        <f ca="1">IFERROR(__xludf.DUMMYFUNCTION("""COMPUTED_VALUE"""),"THEISEN SANTIAGO JOSE")</f>
        <v>THEISEN SANTIAGO JOSE</v>
      </c>
      <c r="G859" s="6" t="str">
        <f ca="1">IFERROR(__xludf.DUMMYFUNCTION("""COMPUTED_VALUE"""),"ROJAS LUIS MARTIN")</f>
        <v>ROJAS LUIS MARTIN</v>
      </c>
      <c r="H859" s="4" t="s">
        <v>7</v>
      </c>
    </row>
    <row r="860" spans="1:8">
      <c r="A860" s="1">
        <f ca="1">IFERROR(__xludf.DUMMYFUNCTION("""COMPUTED_VALUE"""),45311.3525062037)</f>
        <v>45311.352506203701</v>
      </c>
      <c r="B860" s="2">
        <v>2304428118</v>
      </c>
      <c r="C860" s="2" t="s">
        <v>1189</v>
      </c>
      <c r="D860" s="2" t="s">
        <v>771</v>
      </c>
      <c r="E860" s="3" t="s">
        <v>6</v>
      </c>
      <c r="F860" s="2" t="str">
        <f ca="1">IFERROR(__xludf.DUMMYFUNCTION("""COMPUTED_VALUE"""),"ESQUIVEL MARIA BELEN")</f>
        <v>ESQUIVEL MARIA BELEN</v>
      </c>
      <c r="G860" s="2" t="str">
        <f ca="1">IFERROR(__xludf.DUMMYFUNCTION("""COMPUTED_VALUE"""),"ZAMPA JUAN SANTIAGO")</f>
        <v>ZAMPA JUAN SANTIAGO</v>
      </c>
      <c r="H860" s="4" t="s">
        <v>7</v>
      </c>
    </row>
    <row r="861" spans="1:8">
      <c r="A861" s="5">
        <f ca="1">IFERROR(__xludf.DUMMYFUNCTION("""COMPUTED_VALUE"""),45311.3537209143)</f>
        <v>45311.353720914303</v>
      </c>
      <c r="B861" s="6">
        <v>1160796504</v>
      </c>
      <c r="C861" s="6" t="s">
        <v>1190</v>
      </c>
      <c r="D861" s="6" t="s">
        <v>559</v>
      </c>
      <c r="E861" s="7" t="s">
        <v>12</v>
      </c>
      <c r="F861" s="6" t="str">
        <f ca="1">IFERROR(__xludf.DUMMYFUNCTION("""COMPUTED_VALUE"""),"ESQUIVEL MARIA BELEN")</f>
        <v>ESQUIVEL MARIA BELEN</v>
      </c>
      <c r="G861" s="6" t="str">
        <f ca="1">IFERROR(__xludf.DUMMYFUNCTION("""COMPUTED_VALUE"""),"ZAMPA JUAN SANTIAGO")</f>
        <v>ZAMPA JUAN SANTIAGO</v>
      </c>
      <c r="H861" s="6" t="s">
        <v>1191</v>
      </c>
    </row>
    <row r="862" spans="1:8">
      <c r="A862" s="1">
        <f ca="1">IFERROR(__xludf.DUMMYFUNCTION("""COMPUTED_VALUE"""),45311.3971219907)</f>
        <v>45311.397121990703</v>
      </c>
      <c r="B862" s="2">
        <v>1160812002</v>
      </c>
      <c r="C862" s="2" t="s">
        <v>1192</v>
      </c>
      <c r="D862" s="2" t="s">
        <v>709</v>
      </c>
      <c r="E862" s="3" t="s">
        <v>6</v>
      </c>
      <c r="F862" s="2" t="str">
        <f ca="1">IFERROR(__xludf.DUMMYFUNCTION("""COMPUTED_VALUE"""),"ACEVEDO DAIANA SOLEDAD")</f>
        <v>ACEVEDO DAIANA SOLEDAD</v>
      </c>
      <c r="G862" s="2" t="str">
        <f ca="1">IFERROR(__xludf.DUMMYFUNCTION("""COMPUTED_VALUE"""),"GOMEZ MARIANA LUCIA")</f>
        <v>GOMEZ MARIANA LUCIA</v>
      </c>
      <c r="H862" s="4" t="s">
        <v>7</v>
      </c>
    </row>
    <row r="863" spans="1:8">
      <c r="A863" s="5">
        <f ca="1">IFERROR(__xludf.DUMMYFUNCTION("""COMPUTED_VALUE"""),45311.4249447569)</f>
        <v>45311.424944756902</v>
      </c>
      <c r="B863" s="6">
        <v>1148801773</v>
      </c>
      <c r="C863" s="6" t="s">
        <v>1193</v>
      </c>
      <c r="D863" s="6" t="s">
        <v>1194</v>
      </c>
      <c r="E863" s="7" t="s">
        <v>12</v>
      </c>
      <c r="F863" s="6" t="str">
        <f ca="1">IFERROR(__xludf.DUMMYFUNCTION("""COMPUTED_VALUE"""),"MULLER LETICIA BETINA")</f>
        <v>MULLER LETICIA BETINA</v>
      </c>
      <c r="G863" s="6" t="str">
        <f ca="1">IFERROR(__xludf.DUMMYFUNCTION("""COMPUTED_VALUE"""),"JANIEWICZ CINTHIA VIVIANA")</f>
        <v>JANIEWICZ CINTHIA VIVIANA</v>
      </c>
      <c r="H863" s="6" t="s">
        <v>1195</v>
      </c>
    </row>
    <row r="864" spans="1:8">
      <c r="A864" s="1">
        <f ca="1">IFERROR(__xludf.DUMMYFUNCTION("""COMPUTED_VALUE"""),45311.4421034143)</f>
        <v>45311.442103414302</v>
      </c>
      <c r="B864" s="2">
        <v>1148805179</v>
      </c>
      <c r="C864" s="2" t="s">
        <v>1196</v>
      </c>
      <c r="D864" s="2" t="s">
        <v>1035</v>
      </c>
      <c r="E864" s="3" t="s">
        <v>6</v>
      </c>
      <c r="F864" s="2" t="str">
        <f ca="1">IFERROR(__xludf.DUMMYFUNCTION("""COMPUTED_VALUE"""),"SABAO GONZALO JOAQUIN")</f>
        <v>SABAO GONZALO JOAQUIN</v>
      </c>
      <c r="G864" s="2" t="str">
        <f ca="1">IFERROR(__xludf.DUMMYFUNCTION("""COMPUTED_VALUE"""),"FERNANDEZ ROCIO ELIZABETH")</f>
        <v>FERNANDEZ ROCIO ELIZABETH</v>
      </c>
      <c r="H864" s="4" t="s">
        <v>7</v>
      </c>
    </row>
    <row r="865" spans="1:8">
      <c r="A865" s="5">
        <f ca="1">IFERROR(__xludf.DUMMYFUNCTION("""COMPUTED_VALUE"""),45311.4962518749)</f>
        <v>45311.496251874902</v>
      </c>
      <c r="B865" s="6">
        <v>1148808523</v>
      </c>
      <c r="C865" s="6" t="s">
        <v>1197</v>
      </c>
      <c r="D865" s="6" t="s">
        <v>736</v>
      </c>
      <c r="E865" s="3"/>
      <c r="F865" s="6" t="str">
        <f ca="1">IFERROR(__xludf.DUMMYFUNCTION("""COMPUTED_VALUE"""),"MARTINEZ DAVID AGUSTIN")</f>
        <v>MARTINEZ DAVID AGUSTIN</v>
      </c>
      <c r="G865" s="6" t="str">
        <f ca="1">IFERROR(__xludf.DUMMYFUNCTION("""COMPUTED_VALUE"""),"FALCON ALEJANDRO JAVIER")</f>
        <v>FALCON ALEJANDRO JAVIER</v>
      </c>
      <c r="H865" s="10"/>
    </row>
    <row r="866" spans="1:8">
      <c r="A866" s="1">
        <f ca="1">IFERROR(__xludf.DUMMYFUNCTION("""COMPUTED_VALUE"""),45311.5424412731)</f>
        <v>45311.542441273101</v>
      </c>
      <c r="B866" s="2">
        <v>1144665101</v>
      </c>
      <c r="C866" s="2" t="s">
        <v>1198</v>
      </c>
      <c r="D866" s="2" t="s">
        <v>815</v>
      </c>
      <c r="E866" s="3" t="s">
        <v>6</v>
      </c>
      <c r="F866" s="2" t="str">
        <f ca="1">IFERROR(__xludf.DUMMYFUNCTION("""COMPUTED_VALUE"""),"INSAURRALDE GERMAN")</f>
        <v>INSAURRALDE GERMAN</v>
      </c>
      <c r="G866" s="2" t="str">
        <f ca="1">IFERROR(__xludf.DUMMYFUNCTION("""COMPUTED_VALUE"""),"PIEDRABUENA LUCAS DAVID")</f>
        <v>PIEDRABUENA LUCAS DAVID</v>
      </c>
      <c r="H866" s="4" t="s">
        <v>7</v>
      </c>
    </row>
    <row r="867" spans="1:8">
      <c r="A867" s="5">
        <f ca="1">IFERROR(__xludf.DUMMYFUNCTION("""COMPUTED_VALUE"""),45311.5661263888)</f>
        <v>45311.566126388803</v>
      </c>
      <c r="B867" s="6">
        <v>1148809586</v>
      </c>
      <c r="C867" s="6" t="s">
        <v>1199</v>
      </c>
      <c r="D867" s="6" t="s">
        <v>781</v>
      </c>
      <c r="E867" s="7" t="s">
        <v>113</v>
      </c>
      <c r="F867" s="6" t="str">
        <f ca="1">IFERROR(__xludf.DUMMYFUNCTION("""COMPUTED_VALUE"""),"ESQUIVEL MARIA BELEN")</f>
        <v>ESQUIVEL MARIA BELEN</v>
      </c>
      <c r="G867" s="6" t="str">
        <f ca="1">IFERROR(__xludf.DUMMYFUNCTION("""COMPUTED_VALUE"""),"ZAMPA JUAN SANTIAGO")</f>
        <v>ZAMPA JUAN SANTIAGO</v>
      </c>
      <c r="H867" s="6" t="s">
        <v>1200</v>
      </c>
    </row>
    <row r="868" spans="1:8">
      <c r="A868" s="8" t="str">
        <f ca="1">IFERROR(__xludf.DUMMYFUNCTION("""COMPUTED_VALUE"""),"")</f>
        <v/>
      </c>
      <c r="B868" s="4"/>
      <c r="C868" s="2" t="s">
        <v>1201</v>
      </c>
      <c r="D868" s="2" t="s">
        <v>990</v>
      </c>
      <c r="E868" s="3" t="s">
        <v>6</v>
      </c>
      <c r="F868" s="4" t="str">
        <f ca="1">IFERROR(__xludf.DUMMYFUNCTION("""COMPUTED_VALUE"""),"")</f>
        <v/>
      </c>
      <c r="G868" s="4" t="str">
        <f ca="1">IFERROR(__xludf.DUMMYFUNCTION("""COMPUTED_VALUE"""),"")</f>
        <v/>
      </c>
      <c r="H868" s="4" t="s">
        <v>7</v>
      </c>
    </row>
    <row r="869" spans="1:8">
      <c r="A869" s="5">
        <f ca="1">IFERROR(__xludf.DUMMYFUNCTION("""COMPUTED_VALUE"""),45311.8343644675)</f>
        <v>45311.834364467497</v>
      </c>
      <c r="B869" s="6">
        <v>1160868194</v>
      </c>
      <c r="C869" s="6" t="s">
        <v>1202</v>
      </c>
      <c r="D869" s="6" t="s">
        <v>778</v>
      </c>
      <c r="E869" s="7" t="s">
        <v>12</v>
      </c>
      <c r="F869" s="6" t="str">
        <f ca="1">IFERROR(__xludf.DUMMYFUNCTION("""COMPUTED_VALUE"""),"VERON TICIANA BELEN")</f>
        <v>VERON TICIANA BELEN</v>
      </c>
      <c r="G869" s="6" t="str">
        <f ca="1">IFERROR(__xludf.DUMMYFUNCTION("""COMPUTED_VALUE"""),"APOSTOLIDES MARTIN ANTONIO")</f>
        <v>APOSTOLIDES MARTIN ANTONIO</v>
      </c>
      <c r="H869" s="6" t="s">
        <v>1203</v>
      </c>
    </row>
    <row r="870" spans="1:8">
      <c r="A870" s="1">
        <f ca="1">IFERROR(__xludf.DUMMYFUNCTION("""COMPUTED_VALUE"""),45312.7522710185)</f>
        <v>45312.7522710185</v>
      </c>
      <c r="B870" s="2">
        <v>1148801131</v>
      </c>
      <c r="C870" s="2" t="s">
        <v>1204</v>
      </c>
      <c r="D870" s="2" t="s">
        <v>990</v>
      </c>
      <c r="E870" s="3"/>
      <c r="F870" s="2" t="str">
        <f ca="1">IFERROR(__xludf.DUMMYFUNCTION("""COMPUTED_VALUE"""),"RAMIREZ MICAELA JAZMIN")</f>
        <v>RAMIREZ MICAELA JAZMIN</v>
      </c>
      <c r="G870" s="2" t="str">
        <f ca="1">IFERROR(__xludf.DUMMYFUNCTION("""COMPUTED_VALUE"""),"SAAVEDRA ROBERTO LEANDRO")</f>
        <v>SAAVEDRA ROBERTO LEANDRO</v>
      </c>
      <c r="H870" s="4" t="s">
        <v>7</v>
      </c>
    </row>
    <row r="871" spans="1:8">
      <c r="A871" s="5">
        <f ca="1">IFERROR(__xludf.DUMMYFUNCTION("""COMPUTED_VALUE"""),45312.7540716319)</f>
        <v>45312.754071631898</v>
      </c>
      <c r="B871" s="6">
        <v>1160701152</v>
      </c>
      <c r="C871" s="6" t="s">
        <v>1205</v>
      </c>
      <c r="D871" s="6" t="s">
        <v>93</v>
      </c>
      <c r="E871" s="3"/>
      <c r="F871" s="6" t="str">
        <f ca="1">IFERROR(__xludf.DUMMYFUNCTION("""COMPUTED_VALUE"""),"PALACIOS MARIELA DEL CARMEN")</f>
        <v>PALACIOS MARIELA DEL CARMEN</v>
      </c>
      <c r="G871" s="6" t="str">
        <f ca="1">IFERROR(__xludf.DUMMYFUNCTION("""COMPUTED_VALUE"""),"SANTANDER MATIAS NAHUEL")</f>
        <v>SANTANDER MATIAS NAHUEL</v>
      </c>
      <c r="H871" s="6" t="s">
        <v>1206</v>
      </c>
    </row>
    <row r="872" spans="1:8">
      <c r="A872" s="1">
        <f ca="1">IFERROR(__xludf.DUMMYFUNCTION("""COMPUTED_VALUE"""),45312.7805071064)</f>
        <v>45312.780507106399</v>
      </c>
      <c r="B872" s="2">
        <v>1148804765</v>
      </c>
      <c r="C872" s="2" t="s">
        <v>1207</v>
      </c>
      <c r="D872" s="2" t="s">
        <v>771</v>
      </c>
      <c r="E872" s="7" t="s">
        <v>12</v>
      </c>
      <c r="F872" s="2" t="str">
        <f ca="1">IFERROR(__xludf.DUMMYFUNCTION("""COMPUTED_VALUE"""),"PYSZCZEK CLAUDIO NICOLAS")</f>
        <v>PYSZCZEK CLAUDIO NICOLAS</v>
      </c>
      <c r="G872" s="2" t="str">
        <f ca="1">IFERROR(__xludf.DUMMYFUNCTION("""COMPUTED_VALUE"""),"PYZIOL RYSZARD GERARDO")</f>
        <v>PYZIOL RYSZARD GERARDO</v>
      </c>
      <c r="H872" s="2" t="s">
        <v>1208</v>
      </c>
    </row>
    <row r="873" spans="1:8">
      <c r="A873" s="5">
        <f ca="1">IFERROR(__xludf.DUMMYFUNCTION("""COMPUTED_VALUE"""),45312.9635347222)</f>
        <v>45312.963534722199</v>
      </c>
      <c r="B873" s="6">
        <v>2204928932</v>
      </c>
      <c r="C873" s="6" t="s">
        <v>1209</v>
      </c>
      <c r="D873" s="6" t="s">
        <v>778</v>
      </c>
      <c r="E873" s="3"/>
      <c r="F873" s="6" t="str">
        <f ca="1">IFERROR(__xludf.DUMMYFUNCTION("""COMPUTED_VALUE"""),"ESCOBAR CARLOS ALBERTO")</f>
        <v>ESCOBAR CARLOS ALBERTO</v>
      </c>
      <c r="G873" s="6" t="str">
        <f ca="1">IFERROR(__xludf.DUMMYFUNCTION("""COMPUTED_VALUE"""),"BAEZ GUILLERMO")</f>
        <v>BAEZ GUILLERMO</v>
      </c>
      <c r="H873" s="4" t="s">
        <v>7</v>
      </c>
    </row>
    <row r="874" spans="1:8">
      <c r="A874" s="1">
        <f ca="1">IFERROR(__xludf.DUMMYFUNCTION("""COMPUTED_VALUE"""),45313.38114228)</f>
        <v>45313.381142279999</v>
      </c>
      <c r="B874" s="2">
        <v>2614520218</v>
      </c>
      <c r="C874" s="2" t="s">
        <v>1210</v>
      </c>
      <c r="D874" s="2" t="s">
        <v>221</v>
      </c>
      <c r="E874" s="7" t="s">
        <v>12</v>
      </c>
      <c r="F874" s="2" t="str">
        <f ca="1">IFERROR(__xludf.DUMMYFUNCTION("""COMPUTED_VALUE"""),"ZALAZAR BRUNO ERWIN")</f>
        <v>ZALAZAR BRUNO ERWIN</v>
      </c>
      <c r="G874" s="2" t="str">
        <f ca="1">IFERROR(__xludf.DUMMYFUNCTION("""COMPUTED_VALUE"""),"PIEDRABUENA LUCAS DAVID")</f>
        <v>PIEDRABUENA LUCAS DAVID</v>
      </c>
      <c r="H874" s="2" t="s">
        <v>1093</v>
      </c>
    </row>
    <row r="875" spans="1:8">
      <c r="A875" s="5">
        <f ca="1">IFERROR(__xludf.DUMMYFUNCTION("""COMPUTED_VALUE"""),45313.3816824189)</f>
        <v>45313.381682418898</v>
      </c>
      <c r="B875" s="6">
        <v>3327434027</v>
      </c>
      <c r="C875" s="6" t="s">
        <v>1211</v>
      </c>
      <c r="D875" s="6" t="s">
        <v>736</v>
      </c>
      <c r="E875" s="7" t="s">
        <v>12</v>
      </c>
      <c r="F875" s="6" t="str">
        <f ca="1">IFERROR(__xludf.DUMMYFUNCTION("""COMPUTED_VALUE"""),"ROMERO NADIA LUCIANA")</f>
        <v>ROMERO NADIA LUCIANA</v>
      </c>
      <c r="G875" s="6" t="str">
        <f ca="1">IFERROR(__xludf.DUMMYFUNCTION("""COMPUTED_VALUE"""),"MOREYRA LABORIE RODRIGO AGUSTIN")</f>
        <v>MOREYRA LABORIE RODRIGO AGUSTIN</v>
      </c>
      <c r="H875" s="6" t="s">
        <v>1093</v>
      </c>
    </row>
    <row r="876" spans="1:8">
      <c r="A876" s="1">
        <f ca="1">IFERROR(__xludf.DUMMYFUNCTION("""COMPUTED_VALUE"""),45313.3885711574)</f>
        <v>45313.388571157397</v>
      </c>
      <c r="B876" s="2">
        <v>1148805120</v>
      </c>
      <c r="C876" s="2" t="s">
        <v>1212</v>
      </c>
      <c r="D876" s="2" t="s">
        <v>1124</v>
      </c>
      <c r="E876" s="3"/>
      <c r="F876" s="2" t="str">
        <f ca="1">IFERROR(__xludf.DUMMYFUNCTION("""COMPUTED_VALUE"""),"FLEYTAS DANIEL ISAIAS")</f>
        <v>FLEYTAS DANIEL ISAIAS</v>
      </c>
      <c r="G876" s="2" t="str">
        <f ca="1">IFERROR(__xludf.DUMMYFUNCTION("""COMPUTED_VALUE"""),"PIEDRABUENA LUCAS DAVID")</f>
        <v>PIEDRABUENA LUCAS DAVID</v>
      </c>
      <c r="H876" s="4" t="s">
        <v>7</v>
      </c>
    </row>
    <row r="877" spans="1:8">
      <c r="A877" s="5">
        <f ca="1">IFERROR(__xludf.DUMMYFUNCTION("""COMPUTED_VALUE"""),45313.3974089467)</f>
        <v>45313.397408946701</v>
      </c>
      <c r="B877" s="6">
        <v>1160895846</v>
      </c>
      <c r="C877" s="6" t="s">
        <v>1213</v>
      </c>
      <c r="D877" s="6" t="s">
        <v>736</v>
      </c>
      <c r="E877" s="3"/>
      <c r="F877" s="6" t="str">
        <f ca="1">IFERROR(__xludf.DUMMYFUNCTION("""COMPUTED_VALUE"""),"LEDEZMA MELISA VIVIANA")</f>
        <v>LEDEZMA MELISA VIVIANA</v>
      </c>
      <c r="G877" s="6" t="str">
        <f ca="1">IFERROR(__xludf.DUMMYFUNCTION("""COMPUTED_VALUE"""),"POLZONI MARIA NATALIA")</f>
        <v>POLZONI MARIA NATALIA</v>
      </c>
      <c r="H877" s="4" t="s">
        <v>7</v>
      </c>
    </row>
    <row r="878" spans="1:8">
      <c r="A878" s="1">
        <f ca="1">IFERROR(__xludf.DUMMYFUNCTION("""COMPUTED_VALUE"""),45313.4052050926)</f>
        <v>45313.405205092597</v>
      </c>
      <c r="B878" s="2">
        <v>1122041177</v>
      </c>
      <c r="C878" s="2" t="s">
        <v>1214</v>
      </c>
      <c r="D878" s="2" t="s">
        <v>1035</v>
      </c>
      <c r="E878" s="7" t="s">
        <v>12</v>
      </c>
      <c r="F878" s="2" t="str">
        <f ca="1">IFERROR(__xludf.DUMMYFUNCTION("""COMPUTED_VALUE"""),"MAIDANA GIULIANA BELEN")</f>
        <v>MAIDANA GIULIANA BELEN</v>
      </c>
      <c r="G878" s="2" t="str">
        <f ca="1">IFERROR(__xludf.DUMMYFUNCTION("""COMPUTED_VALUE"""),"ZAMPA JUAN SANTIAGO")</f>
        <v>ZAMPA JUAN SANTIAGO</v>
      </c>
      <c r="H878" s="2" t="s">
        <v>1093</v>
      </c>
    </row>
    <row r="879" spans="1:8">
      <c r="A879" s="5">
        <f ca="1">IFERROR(__xludf.DUMMYFUNCTION("""COMPUTED_VALUE"""),45313.4299473611)</f>
        <v>45313.429947361103</v>
      </c>
      <c r="B879" s="6">
        <v>1122044363</v>
      </c>
      <c r="C879" s="6" t="s">
        <v>1215</v>
      </c>
      <c r="D879" s="6" t="s">
        <v>1194</v>
      </c>
      <c r="E879" s="7" t="s">
        <v>113</v>
      </c>
      <c r="F879" s="6" t="str">
        <f ca="1">IFERROR(__xludf.DUMMYFUNCTION("""COMPUTED_VALUE"""),"GOMEZ ANA SOFIA")</f>
        <v>GOMEZ ANA SOFIA</v>
      </c>
      <c r="G879" s="6" t="str">
        <f ca="1">IFERROR(__xludf.DUMMYFUNCTION("""COMPUTED_VALUE"""),"GOMEZ MARIANA LUCIA")</f>
        <v>GOMEZ MARIANA LUCIA</v>
      </c>
      <c r="H879" s="6" t="s">
        <v>1216</v>
      </c>
    </row>
    <row r="880" spans="1:8">
      <c r="A880" s="1">
        <f ca="1">IFERROR(__xludf.DUMMYFUNCTION("""COMPUTED_VALUE"""),45313.4549669213)</f>
        <v>45313.454966921301</v>
      </c>
      <c r="B880" s="2">
        <v>1122046728</v>
      </c>
      <c r="C880" s="2" t="s">
        <v>1217</v>
      </c>
      <c r="D880" s="2" t="s">
        <v>1124</v>
      </c>
      <c r="E880" s="3"/>
      <c r="F880" s="2" t="str">
        <f ca="1">IFERROR(__xludf.DUMMYFUNCTION("""COMPUTED_VALUE"""),"GAUTO MICAELA DOLORES")</f>
        <v>GAUTO MICAELA DOLORES</v>
      </c>
      <c r="G880" s="2" t="str">
        <f ca="1">IFERROR(__xludf.DUMMYFUNCTION("""COMPUTED_VALUE"""),"FALCON ALEJANDRO JAVIER")</f>
        <v>FALCON ALEJANDRO JAVIER</v>
      </c>
      <c r="H880" s="4"/>
    </row>
    <row r="881" spans="1:8">
      <c r="A881" s="5">
        <f ca="1">IFERROR(__xludf.DUMMYFUNCTION("""COMPUTED_VALUE"""),45313.4567319097)</f>
        <v>45313.456731909697</v>
      </c>
      <c r="B881" s="6">
        <v>2644234720</v>
      </c>
      <c r="C881" s="6" t="s">
        <v>1218</v>
      </c>
      <c r="D881" s="6" t="s">
        <v>409</v>
      </c>
      <c r="E881" s="3"/>
      <c r="F881" s="6" t="str">
        <f ca="1">IFERROR(__xludf.DUMMYFUNCTION("""COMPUTED_VALUE"""),"FLEYTAS DANIEL ISAIAS")</f>
        <v>FLEYTAS DANIEL ISAIAS</v>
      </c>
      <c r="G881" s="6" t="str">
        <f ca="1">IFERROR(__xludf.DUMMYFUNCTION("""COMPUTED_VALUE"""),"PIEDRABUENA LUCAS DAVID")</f>
        <v>PIEDRABUENA LUCAS DAVID</v>
      </c>
      <c r="H881" s="4" t="s">
        <v>7</v>
      </c>
    </row>
    <row r="882" spans="1:8">
      <c r="A882" s="1">
        <f ca="1">IFERROR(__xludf.DUMMYFUNCTION("""COMPUTED_VALUE"""),45313.4582105092)</f>
        <v>45313.458210509198</v>
      </c>
      <c r="B882" s="2">
        <v>2214511711</v>
      </c>
      <c r="C882" s="2" t="s">
        <v>1219</v>
      </c>
      <c r="D882" s="2" t="s">
        <v>709</v>
      </c>
      <c r="E882" s="7" t="s">
        <v>12</v>
      </c>
      <c r="F882" s="2" t="str">
        <f ca="1">IFERROR(__xludf.DUMMYFUNCTION("""COMPUTED_VALUE"""),"CASTILLO CESAR NICOLAS")</f>
        <v>CASTILLO CESAR NICOLAS</v>
      </c>
      <c r="G882" s="2" t="str">
        <f ca="1">IFERROR(__xludf.DUMMYFUNCTION("""COMPUTED_VALUE"""),"MOREYRA LABORIE RODRIGO AGUSTIN")</f>
        <v>MOREYRA LABORIE RODRIGO AGUSTIN</v>
      </c>
      <c r="H882" s="2" t="s">
        <v>1220</v>
      </c>
    </row>
    <row r="883" spans="1:8">
      <c r="A883" s="5">
        <f ca="1">IFERROR(__xludf.DUMMYFUNCTION("""COMPUTED_VALUE"""),45313.4603974884)</f>
        <v>45313.460397488401</v>
      </c>
      <c r="B883" s="6">
        <v>1160668008</v>
      </c>
      <c r="C883" s="6" t="s">
        <v>1221</v>
      </c>
      <c r="D883" s="6" t="s">
        <v>893</v>
      </c>
      <c r="E883" s="3"/>
      <c r="F883" s="10" t="str">
        <f ca="1">IFERROR(__xludf.DUMMYFUNCTION("""COMPUTED_VALUE"""),"")</f>
        <v/>
      </c>
      <c r="G883" s="10" t="str">
        <f ca="1">IFERROR(__xludf.DUMMYFUNCTION("""COMPUTED_VALUE"""),"")</f>
        <v/>
      </c>
      <c r="H883" s="4" t="s">
        <v>7</v>
      </c>
    </row>
    <row r="884" spans="1:8">
      <c r="A884" s="1">
        <f ca="1">IFERROR(__xludf.DUMMYFUNCTION("""COMPUTED_VALUE"""),45313.4658793171)</f>
        <v>45313.465879317097</v>
      </c>
      <c r="B884" s="2">
        <v>2644204277</v>
      </c>
      <c r="C884" s="2" t="s">
        <v>1222</v>
      </c>
      <c r="D884" s="2" t="s">
        <v>709</v>
      </c>
      <c r="E884" s="3"/>
      <c r="F884" s="2" t="str">
        <f ca="1">IFERROR(__xludf.DUMMYFUNCTION("""COMPUTED_VALUE"""),"SABAO GONZALO JOAQUIN")</f>
        <v>SABAO GONZALO JOAQUIN</v>
      </c>
      <c r="G884" s="2" t="str">
        <f ca="1">IFERROR(__xludf.DUMMYFUNCTION("""COMPUTED_VALUE"""),"FERNANDEZ ROCIO ELIZABETH")</f>
        <v>FERNANDEZ ROCIO ELIZABETH</v>
      </c>
      <c r="H884" s="4" t="s">
        <v>7</v>
      </c>
    </row>
    <row r="885" spans="1:8">
      <c r="A885" s="5">
        <f ca="1">IFERROR(__xludf.DUMMYFUNCTION("""COMPUTED_VALUE"""),45313.4688531018)</f>
        <v>45313.468853101796</v>
      </c>
      <c r="B885" s="6">
        <v>1146008483</v>
      </c>
      <c r="C885" s="6" t="s">
        <v>1223</v>
      </c>
      <c r="D885" s="6" t="s">
        <v>1124</v>
      </c>
      <c r="E885" s="3"/>
      <c r="F885" s="6" t="str">
        <f ca="1">IFERROR(__xludf.DUMMYFUNCTION("""COMPUTED_VALUE"""),"GOMEZ ELIANA ESTEFANIA")</f>
        <v>GOMEZ ELIANA ESTEFANIA</v>
      </c>
      <c r="G885" s="6" t="str">
        <f ca="1">IFERROR(__xludf.DUMMYFUNCTION("""COMPUTED_VALUE"""),"FERNANDEZ ROCIO ELIZABETH")</f>
        <v>FERNANDEZ ROCIO ELIZABETH</v>
      </c>
      <c r="H885" s="4" t="s">
        <v>7</v>
      </c>
    </row>
    <row r="886" spans="1:8">
      <c r="A886" s="1">
        <f ca="1">IFERROR(__xludf.DUMMYFUNCTION("""COMPUTED_VALUE"""),45313.4756561574)</f>
        <v>45313.475656157403</v>
      </c>
      <c r="B886" s="2">
        <v>3484641727</v>
      </c>
      <c r="C886" s="2" t="s">
        <v>1224</v>
      </c>
      <c r="D886" s="2" t="s">
        <v>1055</v>
      </c>
      <c r="E886" s="7" t="s">
        <v>12</v>
      </c>
      <c r="F886" s="2" t="str">
        <f ca="1">IFERROR(__xludf.DUMMYFUNCTION("""COMPUTED_VALUE"""),"GIRELA RODRIGO MACARENA")</f>
        <v>GIRELA RODRIGO MACARENA</v>
      </c>
      <c r="G886" s="2" t="str">
        <f ca="1">IFERROR(__xludf.DUMMYFUNCTION("""COMPUTED_VALUE"""),"MOREYRA LABORIE RODRIGO AGUSTIN")</f>
        <v>MOREYRA LABORIE RODRIGO AGUSTIN</v>
      </c>
      <c r="H886" s="2" t="s">
        <v>846</v>
      </c>
    </row>
    <row r="887" spans="1:8">
      <c r="A887" s="5">
        <f ca="1">IFERROR(__xludf.DUMMYFUNCTION("""COMPUTED_VALUE"""),45313.4810821412)</f>
        <v>45313.481082141203</v>
      </c>
      <c r="B887" s="6">
        <v>1122048250</v>
      </c>
      <c r="C887" s="6" t="s">
        <v>1225</v>
      </c>
      <c r="D887" s="6" t="s">
        <v>893</v>
      </c>
      <c r="E887" s="3"/>
      <c r="F887" s="6" t="str">
        <f ca="1">IFERROR(__xludf.DUMMYFUNCTION("""COMPUTED_VALUE"""),"GONZALEZ FRANCISCO GABRIEL")</f>
        <v>GONZALEZ FRANCISCO GABRIEL</v>
      </c>
      <c r="G887" s="6" t="str">
        <f ca="1">IFERROR(__xludf.DUMMYFUNCTION("""COMPUTED_VALUE"""),"FALCON ALEJANDRO JAVIER")</f>
        <v>FALCON ALEJANDRO JAVIER</v>
      </c>
      <c r="H887" s="4" t="s">
        <v>7</v>
      </c>
    </row>
    <row r="888" spans="1:8">
      <c r="A888" s="1">
        <f ca="1">IFERROR(__xludf.DUMMYFUNCTION("""COMPUTED_VALUE"""),45313.5017792013)</f>
        <v>45313.501779201302</v>
      </c>
      <c r="B888" s="2">
        <v>2214520010</v>
      </c>
      <c r="C888" s="2" t="s">
        <v>1226</v>
      </c>
      <c r="D888" s="2" t="s">
        <v>815</v>
      </c>
      <c r="E888" s="3"/>
      <c r="F888" s="2" t="str">
        <f ca="1">IFERROR(__xludf.DUMMYFUNCTION("""COMPUTED_VALUE"""),"IBARRA MIGUEL ANTONIO")</f>
        <v>IBARRA MIGUEL ANTONIO</v>
      </c>
      <c r="G888" s="2" t="str">
        <f ca="1">IFERROR(__xludf.DUMMYFUNCTION("""COMPUTED_VALUE"""),"FALCON ALEJANDRO JAVIER")</f>
        <v>FALCON ALEJANDRO JAVIER</v>
      </c>
      <c r="H888" s="4" t="s">
        <v>7</v>
      </c>
    </row>
    <row r="889" spans="1:8">
      <c r="A889" s="5">
        <f ca="1">IFERROR(__xludf.DUMMYFUNCTION("""COMPUTED_VALUE"""),45313.5122317361)</f>
        <v>45313.512231736102</v>
      </c>
      <c r="B889" s="6">
        <v>1122051335</v>
      </c>
      <c r="C889" s="6" t="s">
        <v>1227</v>
      </c>
      <c r="D889" s="6" t="s">
        <v>93</v>
      </c>
      <c r="E889" s="3"/>
      <c r="F889" s="6" t="str">
        <f ca="1">IFERROR(__xludf.DUMMYFUNCTION("""COMPUTED_VALUE"""),"FLEYTAS DANIEL ISAIAS")</f>
        <v>FLEYTAS DANIEL ISAIAS</v>
      </c>
      <c r="G889" s="6" t="str">
        <f ca="1">IFERROR(__xludf.DUMMYFUNCTION("""COMPUTED_VALUE"""),"PIEDRABUENA LUCAS DAVID")</f>
        <v>PIEDRABUENA LUCAS DAVID</v>
      </c>
      <c r="H889" s="4" t="s">
        <v>7</v>
      </c>
    </row>
    <row r="890" spans="1:8">
      <c r="A890" s="1">
        <f ca="1">IFERROR(__xludf.DUMMYFUNCTION("""COMPUTED_VALUE"""),45313.51841353)</f>
        <v>45313.518413530001</v>
      </c>
      <c r="B890" s="2">
        <v>1122051154</v>
      </c>
      <c r="C890" s="2" t="s">
        <v>1228</v>
      </c>
      <c r="D890" s="2" t="s">
        <v>767</v>
      </c>
      <c r="E890" s="3"/>
      <c r="F890" s="2" t="str">
        <f ca="1">IFERROR(__xludf.DUMMYFUNCTION("""COMPUTED_VALUE"""),"HAEDO ANA CARLA")</f>
        <v>HAEDO ANA CARLA</v>
      </c>
      <c r="G890" s="2" t="str">
        <f ca="1">IFERROR(__xludf.DUMMYFUNCTION("""COMPUTED_VALUE"""),"LEONHART PEDRO NAHUEL")</f>
        <v>LEONHART PEDRO NAHUEL</v>
      </c>
      <c r="H890" s="4" t="s">
        <v>7</v>
      </c>
    </row>
    <row r="891" spans="1:8">
      <c r="A891" s="5">
        <f ca="1">IFERROR(__xludf.DUMMYFUNCTION("""COMPUTED_VALUE"""),45313.5238087384)</f>
        <v>45313.523808738399</v>
      </c>
      <c r="B891" s="6">
        <v>1122052976</v>
      </c>
      <c r="C891" s="6" t="s">
        <v>1229</v>
      </c>
      <c r="D891" s="6" t="s">
        <v>990</v>
      </c>
      <c r="E891" s="7" t="s">
        <v>91</v>
      </c>
      <c r="F891" s="6" t="str">
        <f ca="1">IFERROR(__xludf.DUMMYFUNCTION("""COMPUTED_VALUE"""),"COLLADO CAMILA ESPERANZA")</f>
        <v>COLLADO CAMILA ESPERANZA</v>
      </c>
      <c r="G891" s="6" t="str">
        <f ca="1">IFERROR(__xludf.DUMMYFUNCTION("""COMPUTED_VALUE"""),"FERNANDEZ ROCIO ELIZABETH")</f>
        <v>FERNANDEZ ROCIO ELIZABETH</v>
      </c>
      <c r="H891" s="6" t="s">
        <v>1230</v>
      </c>
    </row>
    <row r="892" spans="1:8">
      <c r="A892" s="1">
        <f ca="1">IFERROR(__xludf.DUMMYFUNCTION("""COMPUTED_VALUE"""),45313.5343337615)</f>
        <v>45313.534333761498</v>
      </c>
      <c r="B892" s="2">
        <v>1122052467</v>
      </c>
      <c r="C892" s="2" t="s">
        <v>1231</v>
      </c>
      <c r="D892" s="2" t="s">
        <v>1119</v>
      </c>
      <c r="E892" s="3"/>
      <c r="F892" s="2" t="str">
        <f ca="1">IFERROR(__xludf.DUMMYFUNCTION("""COMPUTED_VALUE"""),"GONZALEZ MARTIN ALEXANDER")</f>
        <v>GONZALEZ MARTIN ALEXANDER</v>
      </c>
      <c r="G892" s="2" t="str">
        <f ca="1">IFERROR(__xludf.DUMMYFUNCTION("""COMPUTED_VALUE"""),"MOREYRA LABORIE RODRIGO AGUSTIN")</f>
        <v>MOREYRA LABORIE RODRIGO AGUSTIN</v>
      </c>
      <c r="H892" s="4" t="s">
        <v>7</v>
      </c>
    </row>
    <row r="893" spans="1:8">
      <c r="A893" s="5">
        <f ca="1">IFERROR(__xludf.DUMMYFUNCTION("""COMPUTED_VALUE"""),45313.5348798495)</f>
        <v>45313.534879849503</v>
      </c>
      <c r="B893" s="6">
        <v>1122053257</v>
      </c>
      <c r="C893" s="6" t="s">
        <v>1232</v>
      </c>
      <c r="D893" s="6" t="s">
        <v>781</v>
      </c>
      <c r="E893" s="3"/>
      <c r="F893" s="6" t="str">
        <f ca="1">IFERROR(__xludf.DUMMYFUNCTION("""COMPUTED_VALUE"""),"VILLAMAYOR LUCAS FRANCISCO")</f>
        <v>VILLAMAYOR LUCAS FRANCISCO</v>
      </c>
      <c r="G893" s="6" t="str">
        <f ca="1">IFERROR(__xludf.DUMMYFUNCTION("""COMPUTED_VALUE"""),"FOSCHIATTI MARIA DE LOS ANGELES")</f>
        <v>FOSCHIATTI MARIA DE LOS ANGELES</v>
      </c>
      <c r="H893" s="4" t="s">
        <v>7</v>
      </c>
    </row>
    <row r="894" spans="1:8">
      <c r="A894" s="1">
        <f ca="1">IFERROR(__xludf.DUMMYFUNCTION("""COMPUTED_VALUE"""),45313.5532457754)</f>
        <v>45313.553245775402</v>
      </c>
      <c r="B894" s="2">
        <v>2214742087</v>
      </c>
      <c r="C894" s="2" t="s">
        <v>1233</v>
      </c>
      <c r="D894" s="2" t="s">
        <v>409</v>
      </c>
      <c r="E894" s="3"/>
      <c r="F894" s="2" t="str">
        <f ca="1">IFERROR(__xludf.DUMMYFUNCTION("""COMPUTED_VALUE"""),"Gonzalez Xavier Ignacio")</f>
        <v>Gonzalez Xavier Ignacio</v>
      </c>
      <c r="G894" s="2" t="str">
        <f ca="1">IFERROR(__xludf.DUMMYFUNCTION("""COMPUTED_VALUE"""),"POLZONI MARIA NATALIA")</f>
        <v>POLZONI MARIA NATALIA</v>
      </c>
      <c r="H894" s="4" t="s">
        <v>7</v>
      </c>
    </row>
    <row r="895" spans="1:8">
      <c r="A895" s="5">
        <f ca="1">IFERROR(__xludf.DUMMYFUNCTION("""COMPUTED_VALUE"""),45313.5568582291)</f>
        <v>45313.556858229102</v>
      </c>
      <c r="B895" s="6">
        <v>2614304308</v>
      </c>
      <c r="C895" s="6" t="s">
        <v>1234</v>
      </c>
      <c r="D895" s="6" t="s">
        <v>409</v>
      </c>
      <c r="E895" s="7" t="s">
        <v>12</v>
      </c>
      <c r="F895" s="6" t="str">
        <f ca="1">IFERROR(__xludf.DUMMYFUNCTION("""COMPUTED_VALUE"""),"KLUCHIK GABRIELA ANDREA")</f>
        <v>KLUCHIK GABRIELA ANDREA</v>
      </c>
      <c r="G895" s="6" t="str">
        <f ca="1">IFERROR(__xludf.DUMMYFUNCTION("""COMPUTED_VALUE"""),"FOSCHIATTI MARIA DE LOS ANGELES")</f>
        <v>FOSCHIATTI MARIA DE LOS ANGELES</v>
      </c>
      <c r="H895" s="6" t="s">
        <v>1235</v>
      </c>
    </row>
    <row r="896" spans="1:8">
      <c r="A896" s="8" t="str">
        <f ca="1">IFERROR(__xludf.DUMMYFUNCTION("""COMPUTED_VALUE"""),"")</f>
        <v/>
      </c>
      <c r="B896" s="2">
        <v>1160859506</v>
      </c>
      <c r="C896" s="2" t="s">
        <v>1236</v>
      </c>
      <c r="D896" s="2" t="s">
        <v>724</v>
      </c>
      <c r="E896" s="3"/>
      <c r="F896" s="4" t="str">
        <f ca="1">IFERROR(__xludf.DUMMYFUNCTION("""COMPUTED_VALUE"""),"")</f>
        <v/>
      </c>
      <c r="G896" s="4" t="str">
        <f ca="1">IFERROR(__xludf.DUMMYFUNCTION("""COMPUTED_VALUE"""),"")</f>
        <v/>
      </c>
      <c r="H896" s="4" t="s">
        <v>7</v>
      </c>
    </row>
    <row r="897" spans="1:8">
      <c r="A897" s="5">
        <f ca="1">IFERROR(__xludf.DUMMYFUNCTION("""COMPUTED_VALUE"""),45313.5712118171)</f>
        <v>45313.5712118171</v>
      </c>
      <c r="B897" s="6">
        <v>3327564781</v>
      </c>
      <c r="C897" s="6" t="s">
        <v>1237</v>
      </c>
      <c r="D897" s="6" t="s">
        <v>990</v>
      </c>
      <c r="E897" s="3"/>
      <c r="F897" s="6" t="str">
        <f ca="1">IFERROR(__xludf.DUMMYFUNCTION("""COMPUTED_VALUE"""),"GAUTO MICAELA DOLORES")</f>
        <v>GAUTO MICAELA DOLORES</v>
      </c>
      <c r="G897" s="6" t="str">
        <f ca="1">IFERROR(__xludf.DUMMYFUNCTION("""COMPUTED_VALUE"""),"FALCON ALEJANDRO JAVIER")</f>
        <v>FALCON ALEJANDRO JAVIER</v>
      </c>
      <c r="H897" s="4" t="s">
        <v>7</v>
      </c>
    </row>
    <row r="898" spans="1:8">
      <c r="A898" s="1">
        <f ca="1">IFERROR(__xludf.DUMMYFUNCTION("""COMPUTED_VALUE"""),45313.5808478703)</f>
        <v>45313.580847870297</v>
      </c>
      <c r="B898" s="2">
        <v>1122056240</v>
      </c>
      <c r="C898" s="2" t="s">
        <v>1238</v>
      </c>
      <c r="D898" s="2" t="s">
        <v>815</v>
      </c>
      <c r="E898" s="3"/>
      <c r="F898" s="2" t="str">
        <f ca="1">IFERROR(__xludf.DUMMYFUNCTION("""COMPUTED_VALUE"""),"GONZALEZ DAIANA CAROLINA")</f>
        <v>GONZALEZ DAIANA CAROLINA</v>
      </c>
      <c r="G898" s="2" t="str">
        <f ca="1">IFERROR(__xludf.DUMMYFUNCTION("""COMPUTED_VALUE"""),"ZAMPA JUAN SANTIAGO")</f>
        <v>ZAMPA JUAN SANTIAGO</v>
      </c>
      <c r="H898" s="4" t="s">
        <v>7</v>
      </c>
    </row>
    <row r="899" spans="1:8">
      <c r="A899" s="5">
        <f ca="1">IFERROR(__xludf.DUMMYFUNCTION("""COMPUTED_VALUE"""),45313.5836268634)</f>
        <v>45313.583626863401</v>
      </c>
      <c r="B899" s="6">
        <v>2644330005</v>
      </c>
      <c r="C899" s="6" t="s">
        <v>1239</v>
      </c>
      <c r="D899" s="6" t="s">
        <v>369</v>
      </c>
      <c r="E899" s="3"/>
      <c r="F899" s="6" t="str">
        <f ca="1">IFERROR(__xludf.DUMMYFUNCTION("""COMPUTED_VALUE"""),"ROMERO SELENA MAGALI")</f>
        <v>ROMERO SELENA MAGALI</v>
      </c>
      <c r="G899" s="6" t="str">
        <f ca="1">IFERROR(__xludf.DUMMYFUNCTION("""COMPUTED_VALUE"""),"GOMEZ MARIANA LUCIA")</f>
        <v>GOMEZ MARIANA LUCIA</v>
      </c>
      <c r="H899" s="4" t="s">
        <v>7</v>
      </c>
    </row>
    <row r="900" spans="1:8">
      <c r="A900" s="1">
        <f ca="1">IFERROR(__xludf.DUMMYFUNCTION("""COMPUTED_VALUE"""),45313.5994517129)</f>
        <v>45313.5994517129</v>
      </c>
      <c r="B900" s="2">
        <v>1122057714</v>
      </c>
      <c r="C900" s="2" t="s">
        <v>1240</v>
      </c>
      <c r="D900" s="2" t="s">
        <v>1035</v>
      </c>
      <c r="E900" s="3"/>
      <c r="F900" s="2" t="str">
        <f ca="1">IFERROR(__xludf.DUMMYFUNCTION("""COMPUTED_VALUE"""),"AGUIRRE MATIAS ALBERTO")</f>
        <v>AGUIRRE MATIAS ALBERTO</v>
      </c>
      <c r="G900" s="2" t="str">
        <f ca="1">IFERROR(__xludf.DUMMYFUNCTION("""COMPUTED_VALUE"""),"FALCON ALEJANDRO JAVIER")</f>
        <v>FALCON ALEJANDRO JAVIER</v>
      </c>
      <c r="H900" s="4" t="s">
        <v>7</v>
      </c>
    </row>
    <row r="901" spans="1:8">
      <c r="A901" s="5">
        <f ca="1">IFERROR(__xludf.DUMMYFUNCTION("""COMPUTED_VALUE"""),45313.6043756828)</f>
        <v>45313.6043756828</v>
      </c>
      <c r="B901" s="6">
        <v>3484411637</v>
      </c>
      <c r="C901" s="6" t="s">
        <v>1241</v>
      </c>
      <c r="D901" s="6" t="s">
        <v>1119</v>
      </c>
      <c r="E901" s="3"/>
      <c r="F901" s="6" t="str">
        <f ca="1">IFERROR(__xludf.DUMMYFUNCTION("""COMPUTED_VALUE"""),"JARQUE CAMILA BELEN")</f>
        <v>JARQUE CAMILA BELEN</v>
      </c>
      <c r="G901" s="6" t="str">
        <f ca="1">IFERROR(__xludf.DUMMYFUNCTION("""COMPUTED_VALUE"""),"FALCON ALEJANDRO JAVIER")</f>
        <v>FALCON ALEJANDRO JAVIER</v>
      </c>
      <c r="H901" s="4" t="s">
        <v>7</v>
      </c>
    </row>
    <row r="902" spans="1:8">
      <c r="A902" s="1">
        <f ca="1">IFERROR(__xludf.DUMMYFUNCTION("""COMPUTED_VALUE"""),45313.6054642245)</f>
        <v>45313.6054642245</v>
      </c>
      <c r="B902" s="2">
        <v>1128201069</v>
      </c>
      <c r="C902" s="2" t="s">
        <v>1242</v>
      </c>
      <c r="D902" s="2" t="s">
        <v>778</v>
      </c>
      <c r="E902" s="7" t="s">
        <v>91</v>
      </c>
      <c r="F902" s="2" t="str">
        <f ca="1">IFERROR(__xludf.DUMMYFUNCTION("""COMPUTED_VALUE"""),"ZALAZAR BRUNO ERWIN")</f>
        <v>ZALAZAR BRUNO ERWIN</v>
      </c>
      <c r="G902" s="2" t="str">
        <f ca="1">IFERROR(__xludf.DUMMYFUNCTION("""COMPUTED_VALUE"""),"PIEDRABUENA LUCAS DAVID")</f>
        <v>PIEDRABUENA LUCAS DAVID</v>
      </c>
      <c r="H902" s="2" t="s">
        <v>739</v>
      </c>
    </row>
    <row r="903" spans="1:8">
      <c r="A903" s="5">
        <f ca="1">IFERROR(__xludf.DUMMYFUNCTION("""COMPUTED_VALUE"""),45313.636038125)</f>
        <v>45313.636038124998</v>
      </c>
      <c r="B903" s="6">
        <v>1128201880</v>
      </c>
      <c r="C903" s="6" t="s">
        <v>1243</v>
      </c>
      <c r="D903" s="6" t="s">
        <v>93</v>
      </c>
      <c r="E903" s="3"/>
      <c r="F903" s="6" t="str">
        <f ca="1">IFERROR(__xludf.DUMMYFUNCTION("""COMPUTED_VALUE"""),"COLMAN FRANCISCO GABRIEL")</f>
        <v>COLMAN FRANCISCO GABRIEL</v>
      </c>
      <c r="G903" s="6" t="str">
        <f ca="1">IFERROR(__xludf.DUMMYFUNCTION("""COMPUTED_VALUE"""),"PEREZ RODRIGUEZ ANDREA PAOLA")</f>
        <v>PEREZ RODRIGUEZ ANDREA PAOLA</v>
      </c>
      <c r="H903" s="4" t="s">
        <v>7</v>
      </c>
    </row>
    <row r="904" spans="1:8">
      <c r="A904" s="1">
        <f ca="1">IFERROR(__xludf.DUMMYFUNCTION("""COMPUTED_VALUE"""),45313.64951)</f>
        <v>45313.649510000003</v>
      </c>
      <c r="B904" s="2">
        <v>3484416630</v>
      </c>
      <c r="C904" s="2" t="s">
        <v>1244</v>
      </c>
      <c r="D904" s="2" t="s">
        <v>1194</v>
      </c>
      <c r="E904" s="3"/>
      <c r="F904" s="2" t="str">
        <f ca="1">IFERROR(__xludf.DUMMYFUNCTION("""COMPUTED_VALUE"""),"GOMEZ LUCILA VICTORIA")</f>
        <v>GOMEZ LUCILA VICTORIA</v>
      </c>
      <c r="G904" s="2" t="str">
        <f ca="1">IFERROR(__xludf.DUMMYFUNCTION("""COMPUTED_VALUE"""),"ZAMPA JUAN SANTIAGO")</f>
        <v>ZAMPA JUAN SANTIAGO</v>
      </c>
      <c r="H904" s="4" t="s">
        <v>7</v>
      </c>
    </row>
    <row r="905" spans="1:8">
      <c r="A905" s="5">
        <f ca="1">IFERROR(__xludf.DUMMYFUNCTION("""COMPUTED_VALUE"""),45313.6515449305)</f>
        <v>45313.651544930501</v>
      </c>
      <c r="B905" s="6">
        <v>2304428070</v>
      </c>
      <c r="C905" s="6" t="s">
        <v>1245</v>
      </c>
      <c r="D905" s="6" t="s">
        <v>1035</v>
      </c>
      <c r="E905" s="3"/>
      <c r="F905" s="6" t="str">
        <f ca="1">IFERROR(__xludf.DUMMYFUNCTION("""COMPUTED_VALUE"""),"ESQUIVEL MARIA BELEN")</f>
        <v>ESQUIVEL MARIA BELEN</v>
      </c>
      <c r="G905" s="6" t="str">
        <f ca="1">IFERROR(__xludf.DUMMYFUNCTION("""COMPUTED_VALUE"""),"ZAMPA JUAN SANTIAGO")</f>
        <v>ZAMPA JUAN SANTIAGO</v>
      </c>
      <c r="H905" s="4" t="s">
        <v>7</v>
      </c>
    </row>
    <row r="906" spans="1:8">
      <c r="A906" s="1">
        <f ca="1">IFERROR(__xludf.DUMMYFUNCTION("""COMPUTED_VALUE"""),45313.6751106018)</f>
        <v>45313.675110601798</v>
      </c>
      <c r="B906" s="2">
        <v>1179170463</v>
      </c>
      <c r="C906" s="2" t="s">
        <v>1246</v>
      </c>
      <c r="D906" s="2" t="s">
        <v>988</v>
      </c>
      <c r="E906" s="3"/>
      <c r="F906" s="2" t="str">
        <f ca="1">IFERROR(__xludf.DUMMYFUNCTION("""COMPUTED_VALUE"""),"ESCOBAR CARLOS GUIDO")</f>
        <v>ESCOBAR CARLOS GUIDO</v>
      </c>
      <c r="G906" s="2" t="str">
        <f ca="1">IFERROR(__xludf.DUMMYFUNCTION("""COMPUTED_VALUE"""),"CANTERO ELIANA LUCILA ESTEFANIA")</f>
        <v>CANTERO ELIANA LUCILA ESTEFANIA</v>
      </c>
      <c r="H906" s="4" t="s">
        <v>7</v>
      </c>
    </row>
    <row r="907" spans="1:8">
      <c r="A907" s="5">
        <f ca="1">IFERROR(__xludf.DUMMYFUNCTION("""COMPUTED_VALUE"""),45313.6821042708)</f>
        <v>45313.682104270803</v>
      </c>
      <c r="B907" s="6">
        <v>1128204466</v>
      </c>
      <c r="C907" s="6" t="s">
        <v>1247</v>
      </c>
      <c r="D907" s="6" t="s">
        <v>778</v>
      </c>
      <c r="E907" s="7" t="s">
        <v>12</v>
      </c>
      <c r="F907" s="6" t="str">
        <f ca="1">IFERROR(__xludf.DUMMYFUNCTION("""COMPUTED_VALUE"""),"BAEZ NATALIA CAROLINA")</f>
        <v>BAEZ NATALIA CAROLINA</v>
      </c>
      <c r="G907" s="6" t="str">
        <f ca="1">IFERROR(__xludf.DUMMYFUNCTION("""COMPUTED_VALUE"""),"APOSTOLIDES MARTIN ANTONIO")</f>
        <v>APOSTOLIDES MARTIN ANTONIO</v>
      </c>
      <c r="H907" s="6" t="s">
        <v>1248</v>
      </c>
    </row>
    <row r="908" spans="1:8">
      <c r="A908" s="1">
        <f ca="1">IFERROR(__xludf.DUMMYFUNCTION("""COMPUTED_VALUE"""),45313.7035806597)</f>
        <v>45313.703580659698</v>
      </c>
      <c r="B908" s="2">
        <v>2214516731</v>
      </c>
      <c r="C908" s="2" t="s">
        <v>1249</v>
      </c>
      <c r="D908" s="2" t="s">
        <v>830</v>
      </c>
      <c r="E908" s="3"/>
      <c r="F908" s="2" t="str">
        <f ca="1">IFERROR(__xludf.DUMMYFUNCTION("""COMPUTED_VALUE"""),"ROLDAN GUERRA NAIARA DENISE")</f>
        <v>ROLDAN GUERRA NAIARA DENISE</v>
      </c>
      <c r="G908" s="2" t="str">
        <f ca="1">IFERROR(__xludf.DUMMYFUNCTION("""COMPUTED_VALUE"""),"APOSTOLIDES MARTIN ANTONIO")</f>
        <v>APOSTOLIDES MARTIN ANTONIO</v>
      </c>
      <c r="H908" s="4" t="s">
        <v>7</v>
      </c>
    </row>
    <row r="909" spans="1:8">
      <c r="A909" s="5">
        <f ca="1">IFERROR(__xludf.DUMMYFUNCTION("""COMPUTED_VALUE"""),45313.7067027777)</f>
        <v>45313.706702777701</v>
      </c>
      <c r="B909" s="6">
        <v>1128209222</v>
      </c>
      <c r="C909" s="6" t="s">
        <v>1250</v>
      </c>
      <c r="D909" s="6" t="s">
        <v>990</v>
      </c>
      <c r="E909" s="3"/>
      <c r="F909" s="6" t="str">
        <f ca="1">IFERROR(__xludf.DUMMYFUNCTION("""COMPUTED_VALUE"""),"ESCOBAR CARLOS ALBERTO")</f>
        <v>ESCOBAR CARLOS ALBERTO</v>
      </c>
      <c r="G909" s="6" t="str">
        <f ca="1">IFERROR(__xludf.DUMMYFUNCTION("""COMPUTED_VALUE"""),"BAEZ GUILLERMO")</f>
        <v>BAEZ GUILLERMO</v>
      </c>
      <c r="H909" s="4" t="s">
        <v>7</v>
      </c>
    </row>
    <row r="910" spans="1:8">
      <c r="A910" s="1">
        <f ca="1">IFERROR(__xludf.DUMMYFUNCTION("""COMPUTED_VALUE"""),45313.7108726041)</f>
        <v>45313.710872604097</v>
      </c>
      <c r="B910" s="2">
        <v>2204891026</v>
      </c>
      <c r="C910" s="2" t="s">
        <v>1251</v>
      </c>
      <c r="D910" s="2" t="s">
        <v>1041</v>
      </c>
      <c r="E910" s="3"/>
      <c r="F910" s="2" t="str">
        <f ca="1">IFERROR(__xludf.DUMMYFUNCTION("""COMPUTED_VALUE"""),"COLMAN FRANCISCO GABRIEL")</f>
        <v>COLMAN FRANCISCO GABRIEL</v>
      </c>
      <c r="G910" s="2" t="str">
        <f ca="1">IFERROR(__xludf.DUMMYFUNCTION("""COMPUTED_VALUE"""),"PEREZ RODRIGUEZ ANDREA PAOLA")</f>
        <v>PEREZ RODRIGUEZ ANDREA PAOLA</v>
      </c>
      <c r="H910" s="4"/>
    </row>
    <row r="911" spans="1:8">
      <c r="A911" s="5">
        <f ca="1">IFERROR(__xludf.DUMMYFUNCTION("""COMPUTED_VALUE"""),45313.7170783912)</f>
        <v>45313.717078391201</v>
      </c>
      <c r="B911" s="6">
        <v>1122040478</v>
      </c>
      <c r="C911" s="6" t="s">
        <v>1252</v>
      </c>
      <c r="D911" s="6" t="s">
        <v>736</v>
      </c>
      <c r="E911" s="7" t="s">
        <v>60</v>
      </c>
      <c r="F911" s="6" t="str">
        <f ca="1">IFERROR(__xludf.DUMMYFUNCTION("""COMPUTED_VALUE"""),"PONCE GRACIELA DANIELA")</f>
        <v>PONCE GRACIELA DANIELA</v>
      </c>
      <c r="G911" s="6" t="str">
        <f ca="1">IFERROR(__xludf.DUMMYFUNCTION("""COMPUTED_VALUE"""),"SAAVEDRA ROBERTO LEANDRO")</f>
        <v>SAAVEDRA ROBERTO LEANDRO</v>
      </c>
      <c r="H911" s="6" t="s">
        <v>1253</v>
      </c>
    </row>
    <row r="912" spans="1:8">
      <c r="A912" s="1">
        <f ca="1">IFERROR(__xludf.DUMMYFUNCTION("""COMPUTED_VALUE"""),45313.7183637152)</f>
        <v>45313.718363715197</v>
      </c>
      <c r="B912" s="2">
        <v>1146251145</v>
      </c>
      <c r="C912" s="11" t="s">
        <v>1254</v>
      </c>
      <c r="D912" s="2" t="s">
        <v>893</v>
      </c>
      <c r="E912" s="7" t="s">
        <v>60</v>
      </c>
      <c r="F912" s="2" t="str">
        <f ca="1">IFERROR(__xludf.DUMMYFUNCTION("""COMPUTED_VALUE"""),"PONCE GRACIELA DANIELA")</f>
        <v>PONCE GRACIELA DANIELA</v>
      </c>
      <c r="G912" s="2" t="str">
        <f ca="1">IFERROR(__xludf.DUMMYFUNCTION("""COMPUTED_VALUE"""),"SAAVEDRA ROBERTO LEANDRO")</f>
        <v>SAAVEDRA ROBERTO LEANDRO</v>
      </c>
      <c r="H912" s="2" t="s">
        <v>1253</v>
      </c>
    </row>
    <row r="913" spans="1:8">
      <c r="A913" s="5">
        <f ca="1">IFERROR(__xludf.DUMMYFUNCTION("""COMPUTED_VALUE"""),45313.7183637152)</f>
        <v>45313.718363715197</v>
      </c>
      <c r="B913" s="6">
        <v>1146251145</v>
      </c>
      <c r="C913" s="11" t="s">
        <v>1254</v>
      </c>
      <c r="D913" s="6" t="s">
        <v>893</v>
      </c>
      <c r="E913" s="7" t="s">
        <v>60</v>
      </c>
      <c r="F913" s="6" t="str">
        <f ca="1">IFERROR(__xludf.DUMMYFUNCTION("""COMPUTED_VALUE"""),"PONCE GRACIELA DANIELA")</f>
        <v>PONCE GRACIELA DANIELA</v>
      </c>
      <c r="G913" s="6" t="str">
        <f ca="1">IFERROR(__xludf.DUMMYFUNCTION("""COMPUTED_VALUE"""),"SAAVEDRA ROBERTO LEANDRO")</f>
        <v>SAAVEDRA ROBERTO LEANDRO</v>
      </c>
      <c r="H913" s="6" t="s">
        <v>1253</v>
      </c>
    </row>
    <row r="914" spans="1:8">
      <c r="A914" s="8" t="str">
        <f ca="1">IFERROR(__xludf.DUMMYFUNCTION("""COMPUTED_VALUE"""),"")</f>
        <v/>
      </c>
      <c r="B914" s="2">
        <v>1160729990</v>
      </c>
      <c r="C914" s="2" t="s">
        <v>1255</v>
      </c>
      <c r="D914" s="2" t="s">
        <v>369</v>
      </c>
      <c r="E914" s="3"/>
      <c r="F914" s="4" t="str">
        <f ca="1">IFERROR(__xludf.DUMMYFUNCTION("""COMPUTED_VALUE"""),"")</f>
        <v/>
      </c>
      <c r="G914" s="4" t="str">
        <f ca="1">IFERROR(__xludf.DUMMYFUNCTION("""COMPUTED_VALUE"""),"")</f>
        <v/>
      </c>
      <c r="H914" s="4" t="s">
        <v>7</v>
      </c>
    </row>
    <row r="915" spans="1:8">
      <c r="A915" s="5">
        <f ca="1">IFERROR(__xludf.DUMMYFUNCTION("""COMPUTED_VALUE"""),45313.7430524305)</f>
        <v>45313.743052430502</v>
      </c>
      <c r="B915" s="6">
        <v>2804425115</v>
      </c>
      <c r="C915" s="6" t="s">
        <v>1256</v>
      </c>
      <c r="D915" s="6" t="s">
        <v>990</v>
      </c>
      <c r="E915" s="3"/>
      <c r="F915" s="6" t="str">
        <f ca="1">IFERROR(__xludf.DUMMYFUNCTION("""COMPUTED_VALUE"""),"CACERES MELINA CRISTINA")</f>
        <v>CACERES MELINA CRISTINA</v>
      </c>
      <c r="G915" s="6" t="str">
        <f ca="1">IFERROR(__xludf.DUMMYFUNCTION("""COMPUTED_VALUE"""),"CANTERO ELIANA LUCILA ESTEFANIA")</f>
        <v>CANTERO ELIANA LUCILA ESTEFANIA</v>
      </c>
      <c r="H915" s="4" t="s">
        <v>7</v>
      </c>
    </row>
    <row r="916" spans="1:8">
      <c r="A916" s="1">
        <f ca="1">IFERROR(__xludf.DUMMYFUNCTION("""COMPUTED_VALUE"""),45313.7448299999)</f>
        <v>45313.744829999901</v>
      </c>
      <c r="B916" s="2">
        <v>1160738973</v>
      </c>
      <c r="C916" s="2" t="s">
        <v>1257</v>
      </c>
      <c r="D916" s="2" t="s">
        <v>778</v>
      </c>
      <c r="E916" s="7" t="s">
        <v>12</v>
      </c>
      <c r="F916" s="2" t="str">
        <f ca="1">IFERROR(__xludf.DUMMYFUNCTION("""COMPUTED_VALUE"""),"GALVAN MENDIETA BETTIANA RAMONA")</f>
        <v>GALVAN MENDIETA BETTIANA RAMONA</v>
      </c>
      <c r="G916" s="2" t="str">
        <f ca="1">IFERROR(__xludf.DUMMYFUNCTION("""COMPUTED_VALUE"""),"BAEZ GUILLERMO")</f>
        <v>BAEZ GUILLERMO</v>
      </c>
      <c r="H916" s="2" t="s">
        <v>1258</v>
      </c>
    </row>
    <row r="917" spans="1:8">
      <c r="A917" s="5">
        <f ca="1">IFERROR(__xludf.DUMMYFUNCTION("""COMPUTED_VALUE"""),45313.7627165046)</f>
        <v>45313.7627165046</v>
      </c>
      <c r="B917" s="6">
        <v>1160728793</v>
      </c>
      <c r="C917" s="6" t="s">
        <v>1259</v>
      </c>
      <c r="D917" s="6" t="s">
        <v>830</v>
      </c>
      <c r="E917" s="3"/>
      <c r="F917" s="6" t="str">
        <f ca="1">IFERROR(__xludf.DUMMYFUNCTION("""COMPUTED_VALUE"""),"ZARATE KARINA ROSANA CELESTINA")</f>
        <v>ZARATE KARINA ROSANA CELESTINA</v>
      </c>
      <c r="G917" s="6" t="str">
        <f ca="1">IFERROR(__xludf.DUMMYFUNCTION("""COMPUTED_VALUE"""),"JANIEWICZ CINTHIA VIVIANA")</f>
        <v>JANIEWICZ CINTHIA VIVIANA</v>
      </c>
      <c r="H917" s="4" t="s">
        <v>7</v>
      </c>
    </row>
    <row r="918" spans="1:8">
      <c r="A918" s="1">
        <f ca="1">IFERROR(__xludf.DUMMYFUNCTION("""COMPUTED_VALUE"""),45313.7656666782)</f>
        <v>45313.765666678199</v>
      </c>
      <c r="B918" s="2">
        <v>2236283404</v>
      </c>
      <c r="C918" s="2" t="s">
        <v>1260</v>
      </c>
      <c r="D918" s="2" t="s">
        <v>781</v>
      </c>
      <c r="E918" s="3"/>
      <c r="F918" s="2" t="str">
        <f ca="1">IFERROR(__xludf.DUMMYFUNCTION("""COMPUTED_VALUE"""),"LOPEZ JULIETA ROSALIA")</f>
        <v>LOPEZ JULIETA ROSALIA</v>
      </c>
      <c r="G918" s="2" t="str">
        <f ca="1">IFERROR(__xludf.DUMMYFUNCTION("""COMPUTED_VALUE"""),"PEREZ RODRIGUEZ ANDREA PAOLA")</f>
        <v>PEREZ RODRIGUEZ ANDREA PAOLA</v>
      </c>
      <c r="H918" s="4" t="s">
        <v>7</v>
      </c>
    </row>
    <row r="919" spans="1:8">
      <c r="A919" s="5">
        <f ca="1">IFERROR(__xludf.DUMMYFUNCTION("""COMPUTED_VALUE"""),45313.7873173263)</f>
        <v>45313.7873173263</v>
      </c>
      <c r="B919" s="6">
        <v>1160649791</v>
      </c>
      <c r="C919" s="6" t="s">
        <v>1261</v>
      </c>
      <c r="D919" s="6" t="s">
        <v>778</v>
      </c>
      <c r="E919" s="3"/>
      <c r="F919" s="6" t="str">
        <f ca="1">IFERROR(__xludf.DUMMYFUNCTION("""COMPUTED_VALUE"""),"CHARLESMOR NELSON ROBINSON")</f>
        <v>CHARLESMOR NELSON ROBINSON</v>
      </c>
      <c r="G919" s="6" t="str">
        <f ca="1">IFERROR(__xludf.DUMMYFUNCTION("""COMPUTED_VALUE"""),"JANIEWICZ CINTHIA VIVIANA")</f>
        <v>JANIEWICZ CINTHIA VIVIANA</v>
      </c>
      <c r="H919" s="4" t="s">
        <v>7</v>
      </c>
    </row>
    <row r="920" spans="1:8">
      <c r="A920" s="1">
        <f ca="1">IFERROR(__xludf.DUMMYFUNCTION("""COMPUTED_VALUE"""),45313.8009676851)</f>
        <v>45313.8009676851</v>
      </c>
      <c r="B920" s="2">
        <v>1160849130</v>
      </c>
      <c r="C920" s="2" t="s">
        <v>1262</v>
      </c>
      <c r="D920" s="2" t="s">
        <v>876</v>
      </c>
      <c r="E920" s="3"/>
      <c r="F920" s="2" t="str">
        <f ca="1">IFERROR(__xludf.DUMMYFUNCTION("""COMPUTED_VALUE"""),"QUIROZ ERIKA CAROLINA")</f>
        <v>QUIROZ ERIKA CAROLINA</v>
      </c>
      <c r="G920" s="2" t="str">
        <f ca="1">IFERROR(__xludf.DUMMYFUNCTION("""COMPUTED_VALUE"""),"JANIEWICZ CINTHIA VIVIANA")</f>
        <v>JANIEWICZ CINTHIA VIVIANA</v>
      </c>
      <c r="H920" s="4" t="s">
        <v>7</v>
      </c>
    </row>
    <row r="921" spans="1:8">
      <c r="A921" s="5">
        <f ca="1">IFERROR(__xludf.DUMMYFUNCTION("""COMPUTED_VALUE"""),45313.8111996527)</f>
        <v>45313.8111996527</v>
      </c>
      <c r="B921" s="6">
        <v>1160839734</v>
      </c>
      <c r="C921" s="6" t="s">
        <v>1263</v>
      </c>
      <c r="D921" s="6" t="s">
        <v>1119</v>
      </c>
      <c r="E921" s="7" t="s">
        <v>12</v>
      </c>
      <c r="F921" s="6" t="str">
        <f ca="1">IFERROR(__xludf.DUMMYFUNCTION("""COMPUTED_VALUE"""),"RAMIREZ MARLENE CECILIA")</f>
        <v>RAMIREZ MARLENE CECILIA</v>
      </c>
      <c r="G921" s="6" t="str">
        <f ca="1">IFERROR(__xludf.DUMMYFUNCTION("""COMPUTED_VALUE"""),"APOSTOLIDES MARTIN ANTONIO")</f>
        <v>APOSTOLIDES MARTIN ANTONIO</v>
      </c>
      <c r="H921" s="6" t="s">
        <v>1264</v>
      </c>
    </row>
    <row r="922" spans="1:8">
      <c r="A922" s="1">
        <f ca="1">IFERROR(__xludf.DUMMYFUNCTION("""COMPUTED_VALUE"""),45313.8203220949)</f>
        <v>45313.8203220949</v>
      </c>
      <c r="B922" s="2">
        <v>2234872397</v>
      </c>
      <c r="C922" s="2" t="s">
        <v>1265</v>
      </c>
      <c r="D922" s="2" t="s">
        <v>720</v>
      </c>
      <c r="E922" s="3"/>
      <c r="F922" s="2" t="str">
        <f ca="1">IFERROR(__xludf.DUMMYFUNCTION("""COMPUTED_VALUE"""),"BARBONA TIAGO NICOLAS")</f>
        <v>BARBONA TIAGO NICOLAS</v>
      </c>
      <c r="G922" s="2" t="str">
        <f ca="1">IFERROR(__xludf.DUMMYFUNCTION("""COMPUTED_VALUE"""),"SAAVEDRA ROBERTO LEANDRO")</f>
        <v>SAAVEDRA ROBERTO LEANDRO</v>
      </c>
      <c r="H922" s="4" t="s">
        <v>7</v>
      </c>
    </row>
    <row r="923" spans="1:8">
      <c r="A923" s="5">
        <f ca="1">IFERROR(__xludf.DUMMYFUNCTION("""COMPUTED_VALUE"""),45313.8241369675)</f>
        <v>45313.824136967502</v>
      </c>
      <c r="B923" s="6">
        <v>2614300972</v>
      </c>
      <c r="C923" s="6" t="s">
        <v>1266</v>
      </c>
      <c r="D923" s="6" t="s">
        <v>963</v>
      </c>
      <c r="E923" s="3"/>
      <c r="F923" s="6" t="str">
        <f ca="1">IFERROR(__xludf.DUMMYFUNCTION("""COMPUTED_VALUE"""),"VALLEJOS ALEGRE EMILIO JOAQUIN")</f>
        <v>VALLEJOS ALEGRE EMILIO JOAQUIN</v>
      </c>
      <c r="G923" s="6" t="str">
        <f ca="1">IFERROR(__xludf.DUMMYFUNCTION("""COMPUTED_VALUE"""),"SAAVEDRA ROBERTO LEANDRO")</f>
        <v>SAAVEDRA ROBERTO LEANDRO</v>
      </c>
      <c r="H923" s="10"/>
    </row>
    <row r="924" spans="1:8">
      <c r="A924" s="1">
        <f ca="1">IFERROR(__xludf.DUMMYFUNCTION("""COMPUTED_VALUE"""),45313.8308061111)</f>
        <v>45313.830806111102</v>
      </c>
      <c r="B924" s="2">
        <v>2202453141</v>
      </c>
      <c r="C924" s="2" t="s">
        <v>1267</v>
      </c>
      <c r="D924" s="2" t="s">
        <v>963</v>
      </c>
      <c r="E924" s="7" t="s">
        <v>91</v>
      </c>
      <c r="F924" s="2" t="str">
        <f ca="1">IFERROR(__xludf.DUMMYFUNCTION("""COMPUTED_VALUE"""),"ZARATE KARINA ROSANA CELESTINA")</f>
        <v>ZARATE KARINA ROSANA CELESTINA</v>
      </c>
      <c r="G924" s="2" t="str">
        <f ca="1">IFERROR(__xludf.DUMMYFUNCTION("""COMPUTED_VALUE"""),"JANIEWICZ CINTHIA VIVIANA")</f>
        <v>JANIEWICZ CINTHIA VIVIANA</v>
      </c>
      <c r="H924" s="2" t="s">
        <v>739</v>
      </c>
    </row>
    <row r="925" spans="1:8">
      <c r="A925" s="5">
        <f ca="1">IFERROR(__xludf.DUMMYFUNCTION("""COMPUTED_VALUE"""),45313.85206228)</f>
        <v>45313.852062279999</v>
      </c>
      <c r="B925" s="6">
        <v>1160849760</v>
      </c>
      <c r="C925" s="6" t="s">
        <v>1268</v>
      </c>
      <c r="D925" s="6" t="s">
        <v>778</v>
      </c>
      <c r="E925" s="7" t="s">
        <v>113</v>
      </c>
      <c r="F925" s="6" t="str">
        <f ca="1">IFERROR(__xludf.DUMMYFUNCTION("""COMPUTED_VALUE"""),"LEGUIZAMON RIVERO GUADALUPE ANAHI")</f>
        <v>LEGUIZAMON RIVERO GUADALUPE ANAHI</v>
      </c>
      <c r="G925" s="6" t="str">
        <f ca="1">IFERROR(__xludf.DUMMYFUNCTION("""COMPUTED_VALUE"""),"PYZIOL RYSZARD GERARDO")</f>
        <v>PYZIOL RYSZARD GERARDO</v>
      </c>
      <c r="H925" s="6" t="s">
        <v>1269</v>
      </c>
    </row>
    <row r="926" spans="1:8">
      <c r="A926" s="1">
        <f ca="1">IFERROR(__xludf.DUMMYFUNCTION("""COMPUTED_VALUE"""),45313.8564673379)</f>
        <v>45313.856467337901</v>
      </c>
      <c r="B926" s="2">
        <v>2204816328</v>
      </c>
      <c r="C926" s="2" t="s">
        <v>1270</v>
      </c>
      <c r="D926" s="2" t="s">
        <v>841</v>
      </c>
      <c r="E926" s="7" t="s">
        <v>113</v>
      </c>
      <c r="F926" s="2" t="str">
        <f ca="1">IFERROR(__xludf.DUMMYFUNCTION("""COMPUTED_VALUE"""),"NUÑEZ GUSTAVO ADRIAN")</f>
        <v>NUÑEZ GUSTAVO ADRIAN</v>
      </c>
      <c r="G926" s="2" t="str">
        <f ca="1">IFERROR(__xludf.DUMMYFUNCTION("""COMPUTED_VALUE"""),"PYZIOL RYSZARD GERARDO")</f>
        <v>PYZIOL RYSZARD GERARDO</v>
      </c>
      <c r="H926" s="2" t="s">
        <v>1271</v>
      </c>
    </row>
    <row r="927" spans="1:8">
      <c r="A927" s="5">
        <f ca="1">IFERROR(__xludf.DUMMYFUNCTION("""COMPUTED_VALUE"""),45313.8586308912)</f>
        <v>45313.858630891198</v>
      </c>
      <c r="B927" s="6">
        <v>2204894349</v>
      </c>
      <c r="C927" s="6" t="s">
        <v>1272</v>
      </c>
      <c r="D927" s="6" t="s">
        <v>93</v>
      </c>
      <c r="E927" s="3"/>
      <c r="F927" s="6" t="str">
        <f ca="1">IFERROR(__xludf.DUMMYFUNCTION("""COMPUTED_VALUE"""),"MAC LEAN ANTONELLA")</f>
        <v>MAC LEAN ANTONELLA</v>
      </c>
      <c r="G927" s="6" t="str">
        <f ca="1">IFERROR(__xludf.DUMMYFUNCTION("""COMPUTED_VALUE"""),"SANTANDER MATIAS NAHUEL")</f>
        <v>SANTANDER MATIAS NAHUEL</v>
      </c>
      <c r="H927" s="4" t="s">
        <v>7</v>
      </c>
    </row>
    <row r="928" spans="1:8">
      <c r="A928" s="1">
        <f ca="1">IFERROR(__xludf.DUMMYFUNCTION("""COMPUTED_VALUE"""),45313.8601024189)</f>
        <v>45313.860102418897</v>
      </c>
      <c r="B928" s="2">
        <v>1142312008</v>
      </c>
      <c r="C928" s="2" t="s">
        <v>1273</v>
      </c>
      <c r="D928" s="2" t="s">
        <v>93</v>
      </c>
      <c r="E928" s="3"/>
      <c r="F928" s="2" t="str">
        <f ca="1">IFERROR(__xludf.DUMMYFUNCTION("""COMPUTED_VALUE"""),"RODRIGUEZ MARIA ELIZABETH")</f>
        <v>RODRIGUEZ MARIA ELIZABETH</v>
      </c>
      <c r="G928" s="2" t="str">
        <f ca="1">IFERROR(__xludf.DUMMYFUNCTION("""COMPUTED_VALUE"""),"BAEZ GUILLERMO")</f>
        <v>BAEZ GUILLERMO</v>
      </c>
      <c r="H928" s="4" t="s">
        <v>7</v>
      </c>
    </row>
    <row r="929" spans="1:8">
      <c r="A929" s="5">
        <f ca="1">IFERROR(__xludf.DUMMYFUNCTION("""COMPUTED_VALUE"""),45313.8615224189)</f>
        <v>45313.861522418898</v>
      </c>
      <c r="B929" s="6">
        <v>2614215175</v>
      </c>
      <c r="C929" s="6" t="s">
        <v>1274</v>
      </c>
      <c r="D929" s="6" t="s">
        <v>724</v>
      </c>
      <c r="E929" s="3"/>
      <c r="F929" s="6" t="str">
        <f ca="1">IFERROR(__xludf.DUMMYFUNCTION("""COMPUTED_VALUE"""),"RODRIGUEZ MARIA ELIZABETH")</f>
        <v>RODRIGUEZ MARIA ELIZABETH</v>
      </c>
      <c r="G929" s="6" t="str">
        <f ca="1">IFERROR(__xludf.DUMMYFUNCTION("""COMPUTED_VALUE"""),"BAEZ GUILLERMO")</f>
        <v>BAEZ GUILLERMO</v>
      </c>
      <c r="H929" s="4" t="s">
        <v>7</v>
      </c>
    </row>
    <row r="930" spans="1:8">
      <c r="A930" s="1">
        <f ca="1">IFERROR(__xludf.DUMMYFUNCTION("""COMPUTED_VALUE"""),45313.8639695717)</f>
        <v>45313.863969571699</v>
      </c>
      <c r="B930" s="2">
        <v>1128203763</v>
      </c>
      <c r="C930" s="2" t="s">
        <v>1275</v>
      </c>
      <c r="D930" s="2" t="s">
        <v>778</v>
      </c>
      <c r="E930" s="3"/>
      <c r="F930" s="2" t="str">
        <f ca="1">IFERROR(__xludf.DUMMYFUNCTION("""COMPUTED_VALUE"""),"GONZALEZ LILIANA ELIZABETH")</f>
        <v>GONZALEZ LILIANA ELIZABETH</v>
      </c>
      <c r="G930" s="2" t="str">
        <f ca="1">IFERROR(__xludf.DUMMYFUNCTION("""COMPUTED_VALUE"""),"PYZIOL RYSZARD GERARDO")</f>
        <v>PYZIOL RYSZARD GERARDO</v>
      </c>
      <c r="H930" s="4" t="s">
        <v>7</v>
      </c>
    </row>
    <row r="931" spans="1:8">
      <c r="A931" s="5">
        <f ca="1">IFERROR(__xludf.DUMMYFUNCTION("""COMPUTED_VALUE"""),45313.8668151967)</f>
        <v>45313.866815196699</v>
      </c>
      <c r="B931" s="6">
        <v>1160739447</v>
      </c>
      <c r="C931" s="6" t="s">
        <v>1276</v>
      </c>
      <c r="D931" s="6" t="s">
        <v>830</v>
      </c>
      <c r="E931" s="3"/>
      <c r="F931" s="6" t="str">
        <f ca="1">IFERROR(__xludf.DUMMYFUNCTION("""COMPUTED_VALUE"""),"VILLALBA SILVINA EDITH")</f>
        <v>VILLALBA SILVINA EDITH</v>
      </c>
      <c r="G931" s="6" t="str">
        <f ca="1">IFERROR(__xludf.DUMMYFUNCTION("""COMPUTED_VALUE"""),"PEREZ RODRIGUEZ ANDREA PAOLA")</f>
        <v>PEREZ RODRIGUEZ ANDREA PAOLA</v>
      </c>
      <c r="H931" s="4" t="s">
        <v>7</v>
      </c>
    </row>
    <row r="932" spans="1:8">
      <c r="A932" s="1">
        <f ca="1">IFERROR(__xludf.DUMMYFUNCTION("""COMPUTED_VALUE"""),45313.8695708217)</f>
        <v>45313.869570821698</v>
      </c>
      <c r="B932" s="2">
        <v>2214861203</v>
      </c>
      <c r="C932" s="2" t="s">
        <v>1277</v>
      </c>
      <c r="D932" s="2" t="s">
        <v>830</v>
      </c>
      <c r="E932" s="3"/>
      <c r="F932" s="2" t="str">
        <f ca="1">IFERROR(__xludf.DUMMYFUNCTION("""COMPUTED_VALUE"""),"GIMENEZ SOL AGUSTINA")</f>
        <v>GIMENEZ SOL AGUSTINA</v>
      </c>
      <c r="G932" s="2" t="str">
        <f ca="1">IFERROR(__xludf.DUMMYFUNCTION("""COMPUTED_VALUE"""),"ROJAS LUIS MARTIN")</f>
        <v>ROJAS LUIS MARTIN</v>
      </c>
      <c r="H932" s="4" t="s">
        <v>7</v>
      </c>
    </row>
    <row r="933" spans="1:8">
      <c r="A933" s="5">
        <f ca="1">IFERROR(__xludf.DUMMYFUNCTION("""COMPUTED_VALUE"""),45313.8704054513)</f>
        <v>45313.8704054513</v>
      </c>
      <c r="B933" s="6">
        <v>2644221081</v>
      </c>
      <c r="C933" s="6" t="s">
        <v>1278</v>
      </c>
      <c r="D933" s="6" t="s">
        <v>830</v>
      </c>
      <c r="E933" s="3"/>
      <c r="F933" s="6" t="str">
        <f ca="1">IFERROR(__xludf.DUMMYFUNCTION("""COMPUTED_VALUE"""),"BENITEZ VICTORIA MARIEL")</f>
        <v>BENITEZ VICTORIA MARIEL</v>
      </c>
      <c r="G933" s="6" t="str">
        <f ca="1">IFERROR(__xludf.DUMMYFUNCTION("""COMPUTED_VALUE"""),"APOSTOLIDES MARTIN ANTONIO")</f>
        <v>APOSTOLIDES MARTIN ANTONIO</v>
      </c>
      <c r="H933" s="4" t="s">
        <v>7</v>
      </c>
    </row>
    <row r="934" spans="1:8">
      <c r="A934" s="1">
        <f ca="1">IFERROR(__xludf.DUMMYFUNCTION("""COMPUTED_VALUE"""),45313.8829660879)</f>
        <v>45313.882966087898</v>
      </c>
      <c r="B934" s="4"/>
      <c r="C934" s="2" t="s">
        <v>1279</v>
      </c>
      <c r="D934" s="4"/>
      <c r="E934" s="3"/>
      <c r="F934" s="2" t="str">
        <f ca="1">IFERROR(__xludf.DUMMYFUNCTION("""COMPUTED_VALUE"""),"MAC LEAN ANTONELLA")</f>
        <v>MAC LEAN ANTONELLA</v>
      </c>
      <c r="G934" s="2" t="str">
        <f ca="1">IFERROR(__xludf.DUMMYFUNCTION("""COMPUTED_VALUE"""),"SANTANDER MATIAS NAHUEL")</f>
        <v>SANTANDER MATIAS NAHUEL</v>
      </c>
      <c r="H934" s="4"/>
    </row>
    <row r="935" spans="1:8">
      <c r="A935" s="5">
        <f ca="1">IFERROR(__xludf.DUMMYFUNCTION("""COMPUTED_VALUE"""),45313.8900170717)</f>
        <v>45313.890017071702</v>
      </c>
      <c r="B935" s="6">
        <v>1160798091</v>
      </c>
      <c r="C935" s="6" t="s">
        <v>1280</v>
      </c>
      <c r="D935" s="6" t="s">
        <v>876</v>
      </c>
      <c r="E935" s="7" t="s">
        <v>128</v>
      </c>
      <c r="F935" s="6" t="str">
        <f ca="1">IFERROR(__xludf.DUMMYFUNCTION("""COMPUTED_VALUE"""),"BEE ADRIAN EDUARDO")</f>
        <v>BEE ADRIAN EDUARDO</v>
      </c>
      <c r="G935" s="6" t="str">
        <f ca="1">IFERROR(__xludf.DUMMYFUNCTION("""COMPUTED_VALUE"""),"ROJAS LUIS MARTIN")</f>
        <v>ROJAS LUIS MARTIN</v>
      </c>
      <c r="H935" s="6" t="s">
        <v>1281</v>
      </c>
    </row>
    <row r="936" spans="1:8">
      <c r="A936" s="1">
        <f ca="1">IFERROR(__xludf.DUMMYFUNCTION("""COMPUTED_VALUE"""),45313.8918283449)</f>
        <v>45313.891828344902</v>
      </c>
      <c r="B936" s="2">
        <v>1160849347</v>
      </c>
      <c r="C936" s="2" t="s">
        <v>1282</v>
      </c>
      <c r="D936" s="2" t="s">
        <v>409</v>
      </c>
      <c r="E936" s="7" t="s">
        <v>91</v>
      </c>
      <c r="F936" s="2" t="str">
        <f ca="1">IFERROR(__xludf.DUMMYFUNCTION("""COMPUTED_VALUE"""),"PALACIOS MARIELA DEL CARMEN")</f>
        <v>PALACIOS MARIELA DEL CARMEN</v>
      </c>
      <c r="G936" s="2" t="str">
        <f ca="1">IFERROR(__xludf.DUMMYFUNCTION("""COMPUTED_VALUE"""),"SANTANDER MATIAS NAHUEL")</f>
        <v>SANTANDER MATIAS NAHUEL</v>
      </c>
      <c r="H936" s="2" t="s">
        <v>1283</v>
      </c>
    </row>
    <row r="937" spans="1:8">
      <c r="A937" s="9" t="str">
        <f ca="1">IFERROR(__xludf.DUMMYFUNCTION("""COMPUTED_VALUE"""),"")</f>
        <v/>
      </c>
      <c r="B937" s="6">
        <v>2944461302</v>
      </c>
      <c r="C937" s="6" t="s">
        <v>1284</v>
      </c>
      <c r="D937" s="6" t="s">
        <v>733</v>
      </c>
      <c r="E937" s="3"/>
      <c r="F937" s="10" t="str">
        <f ca="1">IFERROR(__xludf.DUMMYFUNCTION("""COMPUTED_VALUE"""),"")</f>
        <v/>
      </c>
      <c r="G937" s="10" t="str">
        <f ca="1">IFERROR(__xludf.DUMMYFUNCTION("""COMPUTED_VALUE"""),"")</f>
        <v/>
      </c>
      <c r="H937" s="6" t="s">
        <v>1285</v>
      </c>
    </row>
    <row r="938" spans="1:8">
      <c r="A938" s="1">
        <f ca="1">IFERROR(__xludf.DUMMYFUNCTION("""COMPUTED_VALUE"""),45313.9181307407)</f>
        <v>45313.918130740698</v>
      </c>
      <c r="B938" s="4"/>
      <c r="C938" s="2" t="s">
        <v>1286</v>
      </c>
      <c r="D938" s="4"/>
      <c r="E938" s="3"/>
      <c r="F938" s="2" t="str">
        <f ca="1">IFERROR(__xludf.DUMMYFUNCTION("""COMPUTED_VALUE"""),"MAC LEAN ANTONELLA")</f>
        <v>MAC LEAN ANTONELLA</v>
      </c>
      <c r="G938" s="2" t="str">
        <f ca="1">IFERROR(__xludf.DUMMYFUNCTION("""COMPUTED_VALUE"""),"SANTANDER MATIAS NAHUEL")</f>
        <v>SANTANDER MATIAS NAHUEL</v>
      </c>
      <c r="H938" s="4"/>
    </row>
    <row r="939" spans="1:8">
      <c r="A939" s="5">
        <f ca="1">IFERROR(__xludf.DUMMYFUNCTION("""COMPUTED_VALUE"""),45313.9649721643)</f>
        <v>45313.9649721643</v>
      </c>
      <c r="B939" s="6">
        <v>1160628643</v>
      </c>
      <c r="C939" s="6" t="s">
        <v>1287</v>
      </c>
      <c r="D939" s="6" t="s">
        <v>1041</v>
      </c>
      <c r="E939" s="3"/>
      <c r="F939" s="6" t="str">
        <f ca="1">IFERROR(__xludf.DUMMYFUNCTION("""COMPUTED_VALUE"""),"FALCON BROCAL RODRIGO MARTIN")</f>
        <v>FALCON BROCAL RODRIGO MARTIN</v>
      </c>
      <c r="G939" s="6" t="str">
        <f ca="1">IFERROR(__xludf.DUMMYFUNCTION("""COMPUTED_VALUE"""),"ROJAS LUIS MARTIN")</f>
        <v>ROJAS LUIS MARTIN</v>
      </c>
      <c r="H939" s="4" t="s">
        <v>7</v>
      </c>
    </row>
    <row r="940" spans="1:8">
      <c r="A940" s="1">
        <f ca="1">IFERROR(__xludf.DUMMYFUNCTION("""COMPUTED_VALUE"""),45313.9672432638)</f>
        <v>45313.967243263804</v>
      </c>
      <c r="B940" s="2">
        <v>2644261007</v>
      </c>
      <c r="C940" s="2" t="s">
        <v>1288</v>
      </c>
      <c r="D940" s="2" t="s">
        <v>841</v>
      </c>
      <c r="E940" s="3"/>
      <c r="F940" s="2" t="str">
        <f ca="1">IFERROR(__xludf.DUMMYFUNCTION("""COMPUTED_VALUE"""),"FALCON BROCAL RODRIGO MARTIN")</f>
        <v>FALCON BROCAL RODRIGO MARTIN</v>
      </c>
      <c r="G940" s="2" t="str">
        <f ca="1">IFERROR(__xludf.DUMMYFUNCTION("""COMPUTED_VALUE"""),"ROJAS LUIS MARTIN")</f>
        <v>ROJAS LUIS MARTIN</v>
      </c>
      <c r="H940" s="4" t="s">
        <v>7</v>
      </c>
    </row>
    <row r="941" spans="1:8">
      <c r="A941" s="5">
        <f ca="1">IFERROR(__xludf.DUMMYFUNCTION("""COMPUTED_VALUE"""),45314.3404938773)</f>
        <v>45314.340493877302</v>
      </c>
      <c r="B941" s="6">
        <v>1160829064</v>
      </c>
      <c r="C941" s="6" t="s">
        <v>1289</v>
      </c>
      <c r="D941" s="6" t="s">
        <v>1026</v>
      </c>
      <c r="E941" s="3"/>
      <c r="F941" s="6" t="str">
        <f ca="1">IFERROR(__xludf.DUMMYFUNCTION("""COMPUTED_VALUE"""),"OJEDA DAIANA ELIZABETH")</f>
        <v>OJEDA DAIANA ELIZABETH</v>
      </c>
      <c r="G941" s="6" t="str">
        <f ca="1">IFERROR(__xludf.DUMMYFUNCTION("""COMPUTED_VALUE"""),"FERNANDEZ ROCIO ELIZABETH")</f>
        <v>FERNANDEZ ROCIO ELIZABETH</v>
      </c>
      <c r="H941" s="4" t="s">
        <v>7</v>
      </c>
    </row>
    <row r="942" spans="1:8">
      <c r="A942" s="1">
        <f ca="1">IFERROR(__xludf.DUMMYFUNCTION("""COMPUTED_VALUE"""),45314.402339074)</f>
        <v>45314.402339073997</v>
      </c>
      <c r="B942" s="2">
        <v>2614307460</v>
      </c>
      <c r="C942" s="2" t="s">
        <v>1290</v>
      </c>
      <c r="D942" s="2" t="s">
        <v>747</v>
      </c>
      <c r="E942" s="3"/>
      <c r="F942" s="2" t="str">
        <f ca="1">IFERROR(__xludf.DUMMYFUNCTION("""COMPUTED_VALUE"""),"GONZALEZ IVANA JANET")</f>
        <v>GONZALEZ IVANA JANET</v>
      </c>
      <c r="G942" s="2" t="str">
        <f ca="1">IFERROR(__xludf.DUMMYFUNCTION("""COMPUTED_VALUE"""),"LEONHART PEDRO NAHUEL")</f>
        <v>LEONHART PEDRO NAHUEL</v>
      </c>
      <c r="H942" s="4" t="s">
        <v>7</v>
      </c>
    </row>
    <row r="943" spans="1:8">
      <c r="A943" s="5">
        <f ca="1">IFERROR(__xludf.DUMMYFUNCTION("""COMPUTED_VALUE"""),45314.4153994213)</f>
        <v>45314.415399421297</v>
      </c>
      <c r="B943" s="6">
        <v>2202433010</v>
      </c>
      <c r="C943" s="6" t="s">
        <v>1291</v>
      </c>
      <c r="D943" s="6" t="s">
        <v>221</v>
      </c>
      <c r="E943" s="7" t="s">
        <v>12</v>
      </c>
      <c r="F943" s="6" t="str">
        <f ca="1">IFERROR(__xludf.DUMMYFUNCTION("""COMPUTED_VALUE"""),"FLEYTAS DANIEL ISAIAS")</f>
        <v>FLEYTAS DANIEL ISAIAS</v>
      </c>
      <c r="G943" s="6" t="str">
        <f ca="1">IFERROR(__xludf.DUMMYFUNCTION("""COMPUTED_VALUE"""),"PIEDRABUENA LUCAS DAVID")</f>
        <v>PIEDRABUENA LUCAS DAVID</v>
      </c>
      <c r="H943" s="6" t="s">
        <v>560</v>
      </c>
    </row>
    <row r="944" spans="1:8">
      <c r="A944" s="1">
        <f ca="1">IFERROR(__xludf.DUMMYFUNCTION("""COMPUTED_VALUE"""),45314.4367599652)</f>
        <v>45314.436759965203</v>
      </c>
      <c r="B944" s="2">
        <v>2974460816</v>
      </c>
      <c r="C944" s="2" t="s">
        <v>1292</v>
      </c>
      <c r="D944" s="2" t="s">
        <v>93</v>
      </c>
      <c r="E944" s="3"/>
      <c r="F944" s="2" t="str">
        <f ca="1">IFERROR(__xludf.DUMMYFUNCTION("""COMPUTED_VALUE"""),"SANDOVAL LUCAS SEBASTIAN")</f>
        <v>SANDOVAL LUCAS SEBASTIAN</v>
      </c>
      <c r="G944" s="2" t="str">
        <f ca="1">IFERROR(__xludf.DUMMYFUNCTION("""COMPUTED_VALUE"""),"FIMIANI VICTOR LUCIANO")</f>
        <v>FIMIANI VICTOR LUCIANO</v>
      </c>
      <c r="H944" s="4" t="s">
        <v>7</v>
      </c>
    </row>
    <row r="945" spans="1:8">
      <c r="A945" s="5">
        <f ca="1">IFERROR(__xludf.DUMMYFUNCTION("""COMPUTED_VALUE"""),45314.4521476504)</f>
        <v>45314.452147650401</v>
      </c>
      <c r="B945" s="6">
        <v>2224508076</v>
      </c>
      <c r="C945" s="6" t="s">
        <v>1293</v>
      </c>
      <c r="D945" s="6" t="s">
        <v>369</v>
      </c>
      <c r="E945" s="3"/>
      <c r="F945" s="6" t="str">
        <f ca="1">IFERROR(__xludf.DUMMYFUNCTION("""COMPUTED_VALUE"""),"OJEDA DAFNE DORA")</f>
        <v>OJEDA DAFNE DORA</v>
      </c>
      <c r="G945" s="6" t="str">
        <f ca="1">IFERROR(__xludf.DUMMYFUNCTION("""COMPUTED_VALUE"""),"FIMIANI VICTOR LUCIANO")</f>
        <v>FIMIANI VICTOR LUCIANO</v>
      </c>
      <c r="H945" s="4" t="s">
        <v>7</v>
      </c>
    </row>
    <row r="946" spans="1:8">
      <c r="A946" s="1">
        <f ca="1">IFERROR(__xludf.DUMMYFUNCTION("""COMPUTED_VALUE"""),45314.4539552083)</f>
        <v>45314.453955208301</v>
      </c>
      <c r="B946" s="2">
        <v>1143600886</v>
      </c>
      <c r="C946" s="2" t="s">
        <v>1294</v>
      </c>
      <c r="D946" s="2" t="s">
        <v>1041</v>
      </c>
      <c r="E946" s="3"/>
      <c r="F946" s="2" t="str">
        <f ca="1">IFERROR(__xludf.DUMMYFUNCTION("""COMPUTED_VALUE"""),"SALINA IVANA BELEN")</f>
        <v>SALINA IVANA BELEN</v>
      </c>
      <c r="G946" s="2" t="str">
        <f ca="1">IFERROR(__xludf.DUMMYFUNCTION("""COMPUTED_VALUE"""),"FIMIANI VICTOR LUCIANO")</f>
        <v>FIMIANI VICTOR LUCIANO</v>
      </c>
      <c r="H946" s="4" t="s">
        <v>7</v>
      </c>
    </row>
    <row r="947" spans="1:8">
      <c r="A947" s="5">
        <f ca="1">IFERROR(__xludf.DUMMYFUNCTION("""COMPUTED_VALUE"""),45314.4566528472)</f>
        <v>45314.456652847199</v>
      </c>
      <c r="B947" s="6">
        <v>1143601972</v>
      </c>
      <c r="C947" s="6" t="s">
        <v>1295</v>
      </c>
      <c r="D947" s="6" t="s">
        <v>963</v>
      </c>
      <c r="E947" s="7" t="s">
        <v>12</v>
      </c>
      <c r="F947" s="6" t="str">
        <f ca="1">IFERROR(__xludf.DUMMYFUNCTION("""COMPUTED_VALUE"""),"SALINA IVANA BELEN")</f>
        <v>SALINA IVANA BELEN</v>
      </c>
      <c r="G947" s="6" t="str">
        <f ca="1">IFERROR(__xludf.DUMMYFUNCTION("""COMPUTED_VALUE"""),"FIMIANI VICTOR LUCIANO")</f>
        <v>FIMIANI VICTOR LUCIANO</v>
      </c>
      <c r="H947" s="6" t="s">
        <v>1296</v>
      </c>
    </row>
    <row r="948" spans="1:8">
      <c r="A948" s="1">
        <f ca="1">IFERROR(__xludf.DUMMYFUNCTION("""COMPUTED_VALUE"""),45314.4816898495)</f>
        <v>45314.481689849497</v>
      </c>
      <c r="B948" s="2">
        <v>2214867785</v>
      </c>
      <c r="C948" s="2" t="s">
        <v>1297</v>
      </c>
      <c r="D948" s="2" t="s">
        <v>767</v>
      </c>
      <c r="E948" s="3"/>
      <c r="F948" s="2" t="str">
        <f ca="1">IFERROR(__xludf.DUMMYFUNCTION("""COMPUTED_VALUE"""),"GONZALEZ DAIANA CAROLINA")</f>
        <v>GONZALEZ DAIANA CAROLINA</v>
      </c>
      <c r="G948" s="2" t="str">
        <f ca="1">IFERROR(__xludf.DUMMYFUNCTION("""COMPUTED_VALUE"""),"ZAMPA JUAN SANTIAGO")</f>
        <v>ZAMPA JUAN SANTIAGO</v>
      </c>
      <c r="H948" s="4" t="s">
        <v>7</v>
      </c>
    </row>
    <row r="949" spans="1:8">
      <c r="A949" s="5">
        <f ca="1">IFERROR(__xludf.DUMMYFUNCTION("""COMPUTED_VALUE"""),45314.5470031134)</f>
        <v>45314.547003113403</v>
      </c>
      <c r="B949" s="6">
        <v>1143520500</v>
      </c>
      <c r="C949" s="6" t="s">
        <v>1298</v>
      </c>
      <c r="D949" s="6" t="s">
        <v>876</v>
      </c>
      <c r="E949" s="3"/>
      <c r="F949" s="6" t="str">
        <f ca="1">IFERROR(__xludf.DUMMYFUNCTION("""COMPUTED_VALUE"""),"ROMERO MELINA JUDITH")</f>
        <v>ROMERO MELINA JUDITH</v>
      </c>
      <c r="G949" s="6" t="str">
        <f ca="1">IFERROR(__xludf.DUMMYFUNCTION("""COMPUTED_VALUE"""),"PIEDRABUENA LUCAS DAVID")</f>
        <v>PIEDRABUENA LUCAS DAVID</v>
      </c>
      <c r="H949" s="4" t="s">
        <v>7</v>
      </c>
    </row>
    <row r="950" spans="1:8">
      <c r="A950" s="8" t="str">
        <f ca="1">IFERROR(__xludf.DUMMYFUNCTION("""COMPUTED_VALUE"""),"")</f>
        <v/>
      </c>
      <c r="B950" s="2" t="s">
        <v>1299</v>
      </c>
      <c r="C950" s="2" t="s">
        <v>1299</v>
      </c>
      <c r="D950" s="2" t="s">
        <v>1129</v>
      </c>
      <c r="E950" s="7" t="s">
        <v>12</v>
      </c>
      <c r="F950" s="4" t="str">
        <f ca="1">IFERROR(__xludf.DUMMYFUNCTION("""COMPUTED_VALUE"""),"")</f>
        <v/>
      </c>
      <c r="G950" s="4" t="str">
        <f ca="1">IFERROR(__xludf.DUMMYFUNCTION("""COMPUTED_VALUE"""),"")</f>
        <v/>
      </c>
      <c r="H950" s="2" t="s">
        <v>801</v>
      </c>
    </row>
    <row r="951" spans="1:8">
      <c r="A951" s="5">
        <f ca="1">IFERROR(__xludf.DUMMYFUNCTION("""COMPUTED_VALUE"""),45314.5533532986)</f>
        <v>45314.553353298601</v>
      </c>
      <c r="B951" s="6">
        <v>1141284974</v>
      </c>
      <c r="C951" s="6" t="s">
        <v>1300</v>
      </c>
      <c r="D951" s="6" t="s">
        <v>1041</v>
      </c>
      <c r="E951" s="3"/>
      <c r="F951" s="6" t="str">
        <f ca="1">IFERROR(__xludf.DUMMYFUNCTION("""COMPUTED_VALUE"""),"NANIO LARA MAYLEN")</f>
        <v>NANIO LARA MAYLEN</v>
      </c>
      <c r="G951" s="6" t="str">
        <f ca="1">IFERROR(__xludf.DUMMYFUNCTION("""COMPUTED_VALUE"""),"FOSCHIATTI MARIA DE LOS ANGELES")</f>
        <v>FOSCHIATTI MARIA DE LOS ANGELES</v>
      </c>
      <c r="H951" s="4" t="s">
        <v>7</v>
      </c>
    </row>
    <row r="952" spans="1:8">
      <c r="A952" s="1">
        <f ca="1">IFERROR(__xludf.DUMMYFUNCTION("""COMPUTED_VALUE"""),45314.5952966898)</f>
        <v>45314.595296689797</v>
      </c>
      <c r="B952" s="2">
        <v>2214276124</v>
      </c>
      <c r="C952" s="2" t="s">
        <v>1301</v>
      </c>
      <c r="D952" s="2" t="s">
        <v>778</v>
      </c>
      <c r="E952" s="7" t="s">
        <v>91</v>
      </c>
      <c r="F952" s="2" t="str">
        <f ca="1">IFERROR(__xludf.DUMMYFUNCTION("""COMPUTED_VALUE"""),"ESCOBAR SEBASTIAN")</f>
        <v>ESCOBAR SEBASTIAN</v>
      </c>
      <c r="G952" s="2" t="str">
        <f ca="1">IFERROR(__xludf.DUMMYFUNCTION("""COMPUTED_VALUE"""),"PEREZ RODRIGUEZ ANDREA PAOLA")</f>
        <v>PEREZ RODRIGUEZ ANDREA PAOLA</v>
      </c>
      <c r="H952" s="2" t="s">
        <v>1302</v>
      </c>
    </row>
    <row r="953" spans="1:8">
      <c r="A953" s="5">
        <f ca="1">IFERROR(__xludf.DUMMYFUNCTION("""COMPUTED_VALUE"""),45314.5972502083)</f>
        <v>45314.597250208302</v>
      </c>
      <c r="B953" s="6">
        <v>1148803333</v>
      </c>
      <c r="C953" s="6" t="s">
        <v>1303</v>
      </c>
      <c r="D953" s="6" t="s">
        <v>93</v>
      </c>
      <c r="E953" s="3"/>
      <c r="F953" s="6" t="str">
        <f ca="1">IFERROR(__xludf.DUMMYFUNCTION("""COMPUTED_VALUE"""),"MARI BRAIAN GUSTAVO")</f>
        <v>MARI BRAIAN GUSTAVO</v>
      </c>
      <c r="G953" s="6" t="str">
        <f ca="1">IFERROR(__xludf.DUMMYFUNCTION("""COMPUTED_VALUE"""),"BLANCO GABRIELA BELEN")</f>
        <v>BLANCO GABRIELA BELEN</v>
      </c>
      <c r="H953" s="4" t="s">
        <v>7</v>
      </c>
    </row>
    <row r="954" spans="1:8">
      <c r="A954" s="1">
        <f ca="1">IFERROR(__xludf.DUMMYFUNCTION("""COMPUTED_VALUE"""),45314.6011003356)</f>
        <v>45314.601100335603</v>
      </c>
      <c r="B954" s="2">
        <v>1141201049</v>
      </c>
      <c r="C954" s="2" t="s">
        <v>1304</v>
      </c>
      <c r="D954" s="2" t="s">
        <v>709</v>
      </c>
      <c r="E954" s="3"/>
      <c r="F954" s="2" t="str">
        <f ca="1">IFERROR(__xludf.DUMMYFUNCTION("""COMPUTED_VALUE"""),"BILLORDO ROMERO NAHILA DEL ROSARIO")</f>
        <v>BILLORDO ROMERO NAHILA DEL ROSARIO</v>
      </c>
      <c r="G954" s="2" t="str">
        <f ca="1">IFERROR(__xludf.DUMMYFUNCTION("""COMPUTED_VALUE"""),"CANTERO ELIANA LUCILA ESTEFANIA")</f>
        <v>CANTERO ELIANA LUCILA ESTEFANIA</v>
      </c>
      <c r="H954" s="4" t="s">
        <v>7</v>
      </c>
    </row>
    <row r="955" spans="1:8">
      <c r="A955" s="5">
        <f ca="1">IFERROR(__xludf.DUMMYFUNCTION("""COMPUTED_VALUE"""),45314.6256512615)</f>
        <v>45314.6256512615</v>
      </c>
      <c r="B955" s="6">
        <v>1141204542</v>
      </c>
      <c r="C955" s="6" t="s">
        <v>1305</v>
      </c>
      <c r="D955" s="11" t="s">
        <v>221</v>
      </c>
      <c r="E955" s="7" t="s">
        <v>12</v>
      </c>
      <c r="F955" s="6" t="str">
        <f ca="1">IFERROR(__xludf.DUMMYFUNCTION("""COMPUTED_VALUE"""),"GONZALEZ MELISA ELIZABETH")</f>
        <v>GONZALEZ MELISA ELIZABETH</v>
      </c>
      <c r="G955" s="6" t="str">
        <f ca="1">IFERROR(__xludf.DUMMYFUNCTION("""COMPUTED_VALUE"""),"ZAMPA JUAN SANTIAGO")</f>
        <v>ZAMPA JUAN SANTIAGO</v>
      </c>
      <c r="H955" s="6" t="s">
        <v>1306</v>
      </c>
    </row>
    <row r="956" spans="1:8">
      <c r="A956" s="1">
        <f ca="1">IFERROR(__xludf.DUMMYFUNCTION("""COMPUTED_VALUE"""),45314.6299160416)</f>
        <v>45314.629916041602</v>
      </c>
      <c r="B956" s="2">
        <v>1160612888</v>
      </c>
      <c r="C956" s="2" t="s">
        <v>1307</v>
      </c>
      <c r="D956" s="2" t="s">
        <v>1035</v>
      </c>
      <c r="E956" s="3"/>
      <c r="F956" s="2" t="str">
        <f ca="1">IFERROR(__xludf.DUMMYFUNCTION("""COMPUTED_VALUE"""),"SANDOVAL MARIA BELEN")</f>
        <v>SANDOVAL MARIA BELEN</v>
      </c>
      <c r="G956" s="2" t="str">
        <f ca="1">IFERROR(__xludf.DUMMYFUNCTION("""COMPUTED_VALUE"""),"CANTERO ELIANA LUCILA ESTEFANIA")</f>
        <v>CANTERO ELIANA LUCILA ESTEFANIA</v>
      </c>
      <c r="H956" s="4"/>
    </row>
    <row r="957" spans="1:8">
      <c r="A957" s="5">
        <f ca="1">IFERROR(__xludf.DUMMYFUNCTION("""COMPUTED_VALUE"""),45314.6374365277)</f>
        <v>45314.637436527701</v>
      </c>
      <c r="B957" s="6">
        <v>2214509829</v>
      </c>
      <c r="C957" s="6" t="s">
        <v>1308</v>
      </c>
      <c r="D957" s="6" t="s">
        <v>109</v>
      </c>
      <c r="E957" s="7" t="s">
        <v>12</v>
      </c>
      <c r="F957" s="6" t="str">
        <f ca="1">IFERROR(__xludf.DUMMYFUNCTION("""COMPUTED_VALUE"""),"FERNANDEZ ANDREA ELIZABETH")</f>
        <v>FERNANDEZ ANDREA ELIZABETH</v>
      </c>
      <c r="G957" s="6" t="str">
        <f ca="1">IFERROR(__xludf.DUMMYFUNCTION("""COMPUTED_VALUE"""),"AGUIRRE MAURO GABRIEL")</f>
        <v>AGUIRRE MAURO GABRIEL</v>
      </c>
      <c r="H957" s="6" t="s">
        <v>693</v>
      </c>
    </row>
    <row r="958" spans="1:8">
      <c r="A958" s="1">
        <f ca="1">IFERROR(__xludf.DUMMYFUNCTION("""COMPUTED_VALUE"""),45314.6497129166)</f>
        <v>45314.649712916602</v>
      </c>
      <c r="B958" s="2">
        <v>1179173219</v>
      </c>
      <c r="C958" s="2" t="s">
        <v>1309</v>
      </c>
      <c r="D958" s="2" t="s">
        <v>1129</v>
      </c>
      <c r="E958" s="7" t="s">
        <v>12</v>
      </c>
      <c r="F958" s="2" t="str">
        <f ca="1">IFERROR(__xludf.DUMMYFUNCTION("""COMPUTED_VALUE"""),"GUERREÑO KARINA GABRIELA")</f>
        <v>GUERREÑO KARINA GABRIELA</v>
      </c>
      <c r="G958" s="2" t="str">
        <f ca="1">IFERROR(__xludf.DUMMYFUNCTION("""COMPUTED_VALUE"""),"GOMEZ MARIANA LUCIA")</f>
        <v>GOMEZ MARIANA LUCIA</v>
      </c>
      <c r="H958" s="2" t="s">
        <v>1310</v>
      </c>
    </row>
    <row r="959" spans="1:8">
      <c r="A959" s="5">
        <f ca="1">IFERROR(__xludf.DUMMYFUNCTION("""COMPUTED_VALUE"""),45314.6573249074)</f>
        <v>45314.657324907399</v>
      </c>
      <c r="B959" s="6">
        <v>1143504153</v>
      </c>
      <c r="C959" s="6" t="s">
        <v>1311</v>
      </c>
      <c r="D959" s="6" t="s">
        <v>706</v>
      </c>
      <c r="E959" s="3"/>
      <c r="F959" s="6" t="str">
        <f ca="1">IFERROR(__xludf.DUMMYFUNCTION("""COMPUTED_VALUE"""),"CARRIZO MARIANELA ANALIA")</f>
        <v>CARRIZO MARIANELA ANALIA</v>
      </c>
      <c r="G959" s="6" t="str">
        <f ca="1">IFERROR(__xludf.DUMMYFUNCTION("""COMPUTED_VALUE"""),"MOREYRA LABORIE RODRIGO AGUSTIN")</f>
        <v>MOREYRA LABORIE RODRIGO AGUSTIN</v>
      </c>
      <c r="H959" s="4" t="s">
        <v>7</v>
      </c>
    </row>
    <row r="960" spans="1:8">
      <c r="A960" s="1">
        <f ca="1">IFERROR(__xludf.DUMMYFUNCTION("""COMPUTED_VALUE"""),45314.6741795023)</f>
        <v>45314.674179502297</v>
      </c>
      <c r="B960" s="2">
        <v>1142883960</v>
      </c>
      <c r="C960" s="2" t="s">
        <v>1312</v>
      </c>
      <c r="D960" s="2" t="s">
        <v>409</v>
      </c>
      <c r="E960" s="3"/>
      <c r="F960" s="2" t="str">
        <f ca="1">IFERROR(__xludf.DUMMYFUNCTION("""COMPUTED_VALUE"""),"GONZALEZ ARACELI JAQUELINE")</f>
        <v>GONZALEZ ARACELI JAQUELINE</v>
      </c>
      <c r="G960" s="2" t="str">
        <f ca="1">IFERROR(__xludf.DUMMYFUNCTION("""COMPUTED_VALUE"""),"CANTERO ELIANA LUCILA ESTEFANIA")</f>
        <v>CANTERO ELIANA LUCILA ESTEFANIA</v>
      </c>
      <c r="H960" s="4" t="s">
        <v>7</v>
      </c>
    </row>
    <row r="961" spans="1:8">
      <c r="A961" s="5">
        <f ca="1">IFERROR(__xludf.DUMMYFUNCTION("""COMPUTED_VALUE"""),45314.6751347453)</f>
        <v>45314.675134745303</v>
      </c>
      <c r="B961" s="6">
        <v>2229440677</v>
      </c>
      <c r="C961" s="6" t="s">
        <v>1313</v>
      </c>
      <c r="D961" s="6" t="s">
        <v>221</v>
      </c>
      <c r="E961" s="7" t="s">
        <v>12</v>
      </c>
      <c r="F961" s="6" t="str">
        <f ca="1">IFERROR(__xludf.DUMMYFUNCTION("""COMPUTED_VALUE"""),"FONTEINA CARLA ROXANA")</f>
        <v>FONTEINA CARLA ROXANA</v>
      </c>
      <c r="G961" s="6" t="str">
        <f ca="1">IFERROR(__xludf.DUMMYFUNCTION("""COMPUTED_VALUE"""),"ROMERO RAUL CRISTIAN ALEJANDRO")</f>
        <v>ROMERO RAUL CRISTIAN ALEJANDRO</v>
      </c>
      <c r="H961" s="6" t="s">
        <v>1314</v>
      </c>
    </row>
    <row r="962" spans="1:8">
      <c r="A962" s="1">
        <f ca="1">IFERROR(__xludf.DUMMYFUNCTION("""COMPUTED_VALUE"""),45314.6761937615)</f>
        <v>45314.676193761501</v>
      </c>
      <c r="B962" s="2">
        <v>1143304617</v>
      </c>
      <c r="C962" s="2" t="s">
        <v>1315</v>
      </c>
      <c r="D962" s="2" t="s">
        <v>841</v>
      </c>
      <c r="E962" s="3"/>
      <c r="F962" s="2" t="str">
        <f ca="1">IFERROR(__xludf.DUMMYFUNCTION("""COMPUTED_VALUE"""),"ESCOBEDO YANINA SOLEDAD")</f>
        <v>ESCOBEDO YANINA SOLEDAD</v>
      </c>
      <c r="G962" s="2" t="str">
        <f ca="1">IFERROR(__xludf.DUMMYFUNCTION("""COMPUTED_VALUE"""),"MOREYRA LABORIE RODRIGO AGUSTIN")</f>
        <v>MOREYRA LABORIE RODRIGO AGUSTIN</v>
      </c>
      <c r="H962" s="4" t="s">
        <v>7</v>
      </c>
    </row>
    <row r="963" spans="1:8">
      <c r="A963" s="5">
        <f ca="1">IFERROR(__xludf.DUMMYFUNCTION("""COMPUTED_VALUE"""),45314.6831974999)</f>
        <v>45314.6831974999</v>
      </c>
      <c r="B963" s="6">
        <v>2804430468</v>
      </c>
      <c r="C963" s="6" t="s">
        <v>1316</v>
      </c>
      <c r="D963" s="6" t="s">
        <v>778</v>
      </c>
      <c r="E963" s="3"/>
      <c r="F963" s="6" t="str">
        <f ca="1">IFERROR(__xludf.DUMMYFUNCTION("""COMPUTED_VALUE"""),"ZENIQUEL JULIETA ABIGAIL")</f>
        <v>ZENIQUEL JULIETA ABIGAIL</v>
      </c>
      <c r="G963" s="6" t="str">
        <f ca="1">IFERROR(__xludf.DUMMYFUNCTION("""COMPUTED_VALUE"""),"APOSTOLIDES MARTIN ANTONIO")</f>
        <v>APOSTOLIDES MARTIN ANTONIO</v>
      </c>
      <c r="H963" s="4" t="s">
        <v>7</v>
      </c>
    </row>
    <row r="964" spans="1:8">
      <c r="A964" s="8" t="str">
        <f ca="1">IFERROR(__xludf.DUMMYFUNCTION("""COMPUTED_VALUE"""),"")</f>
        <v/>
      </c>
      <c r="B964" s="2">
        <v>1179174659</v>
      </c>
      <c r="C964" s="2" t="s">
        <v>1317</v>
      </c>
      <c r="D964" s="2" t="s">
        <v>1129</v>
      </c>
      <c r="E964" s="7" t="s">
        <v>12</v>
      </c>
      <c r="F964" s="4" t="str">
        <f ca="1">IFERROR(__xludf.DUMMYFUNCTION("""COMPUTED_VALUE"""),"")</f>
        <v/>
      </c>
      <c r="G964" s="4" t="str">
        <f ca="1">IFERROR(__xludf.DUMMYFUNCTION("""COMPUTED_VALUE"""),"")</f>
        <v/>
      </c>
      <c r="H964" s="2" t="s">
        <v>1318</v>
      </c>
    </row>
    <row r="965" spans="1:8">
      <c r="A965" s="5">
        <f ca="1">IFERROR(__xludf.DUMMYFUNCTION("""COMPUTED_VALUE"""),45314.7000109606)</f>
        <v>45314.700010960602</v>
      </c>
      <c r="B965" s="6">
        <v>1142249385</v>
      </c>
      <c r="C965" s="6" t="s">
        <v>1319</v>
      </c>
      <c r="D965" s="6" t="s">
        <v>409</v>
      </c>
      <c r="E965" s="7" t="s">
        <v>113</v>
      </c>
      <c r="F965" s="6" t="str">
        <f ca="1">IFERROR(__xludf.DUMMYFUNCTION("""COMPUTED_VALUE"""),"HERNANDEZ JOSE GONZALO FACUNDO")</f>
        <v>HERNANDEZ JOSE GONZALO FACUNDO</v>
      </c>
      <c r="G965" s="6" t="str">
        <f ca="1">IFERROR(__xludf.DUMMYFUNCTION("""COMPUTED_VALUE"""),"BAEZ GUILLERMO")</f>
        <v>BAEZ GUILLERMO</v>
      </c>
      <c r="H965" s="6" t="s">
        <v>1320</v>
      </c>
    </row>
    <row r="966" spans="1:8">
      <c r="A966" s="1">
        <f ca="1">IFERROR(__xludf.DUMMYFUNCTION("""COMPUTED_VALUE"""),45314.7036155092)</f>
        <v>45314.703615509199</v>
      </c>
      <c r="B966" s="2">
        <v>1143531608</v>
      </c>
      <c r="C966" s="2" t="s">
        <v>1321</v>
      </c>
      <c r="D966" s="2" t="s">
        <v>988</v>
      </c>
      <c r="E966" s="3"/>
      <c r="F966" s="2" t="str">
        <f ca="1">IFERROR(__xludf.DUMMYFUNCTION("""COMPUTED_VALUE"""),"MACIEL VERONICA")</f>
        <v>MACIEL VERONICA</v>
      </c>
      <c r="G966" s="2" t="str">
        <f ca="1">IFERROR(__xludf.DUMMYFUNCTION("""COMPUTED_VALUE"""),"MOREYRA LABORIE RODRIGO AGUSTIN")</f>
        <v>MOREYRA LABORIE RODRIGO AGUSTIN</v>
      </c>
      <c r="H966" s="4" t="s">
        <v>7</v>
      </c>
    </row>
    <row r="967" spans="1:8">
      <c r="A967" s="5">
        <f ca="1">IFERROR(__xludf.DUMMYFUNCTION("""COMPUTED_VALUE"""),45314.7095014814)</f>
        <v>45314.709501481397</v>
      </c>
      <c r="B967" s="6">
        <v>1142713153</v>
      </c>
      <c r="C967" s="6" t="s">
        <v>1322</v>
      </c>
      <c r="D967" s="6" t="s">
        <v>93</v>
      </c>
      <c r="E967" s="3"/>
      <c r="F967" s="6" t="str">
        <f ca="1">IFERROR(__xludf.DUMMYFUNCTION("""COMPUTED_VALUE"""),"RAMIREZ MICAELA JAZMIN")</f>
        <v>RAMIREZ MICAELA JAZMIN</v>
      </c>
      <c r="G967" s="6" t="str">
        <f ca="1">IFERROR(__xludf.DUMMYFUNCTION("""COMPUTED_VALUE"""),"SAAVEDRA ROBERTO LEANDRO")</f>
        <v>SAAVEDRA ROBERTO LEANDRO</v>
      </c>
      <c r="H967" s="4" t="s">
        <v>7</v>
      </c>
    </row>
    <row r="968" spans="1:8">
      <c r="A968" s="1">
        <f ca="1">IFERROR(__xludf.DUMMYFUNCTION("""COMPUTED_VALUE"""),45314.7111818865)</f>
        <v>45314.711181886501</v>
      </c>
      <c r="B968" s="2">
        <v>2320446047</v>
      </c>
      <c r="C968" s="2" t="s">
        <v>1323</v>
      </c>
      <c r="D968" s="2" t="s">
        <v>736</v>
      </c>
      <c r="E968" s="3"/>
      <c r="F968" s="2" t="str">
        <f ca="1">IFERROR(__xludf.DUMMYFUNCTION("""COMPUTED_VALUE"""),"PEDROZO LUCIO EMANUEL")</f>
        <v>PEDROZO LUCIO EMANUEL</v>
      </c>
      <c r="G968" s="2" t="str">
        <f ca="1">IFERROR(__xludf.DUMMYFUNCTION("""COMPUTED_VALUE"""),"JANIEWICZ CINTHIA VIVIANA")</f>
        <v>JANIEWICZ CINTHIA VIVIANA</v>
      </c>
      <c r="H968" s="4" t="s">
        <v>7</v>
      </c>
    </row>
    <row r="969" spans="1:8">
      <c r="A969" s="5">
        <f ca="1">IFERROR(__xludf.DUMMYFUNCTION("""COMPUTED_VALUE"""),45314.715799074)</f>
        <v>45314.715799074002</v>
      </c>
      <c r="B969" s="6">
        <v>1160798537</v>
      </c>
      <c r="C969" s="6" t="s">
        <v>1324</v>
      </c>
      <c r="D969" s="6" t="s">
        <v>109</v>
      </c>
      <c r="E969" s="7" t="s">
        <v>12</v>
      </c>
      <c r="F969" s="6" t="str">
        <f ca="1">IFERROR(__xludf.DUMMYFUNCTION("""COMPUTED_VALUE"""),"BOISROLIN YANICK")</f>
        <v>BOISROLIN YANICK</v>
      </c>
      <c r="G969" s="6" t="str">
        <f ca="1">IFERROR(__xludf.DUMMYFUNCTION("""COMPUTED_VALUE"""),"SANTANDER MATIAS NAHUEL")</f>
        <v>SANTANDER MATIAS NAHUEL</v>
      </c>
      <c r="H969" s="6" t="s">
        <v>1325</v>
      </c>
    </row>
    <row r="970" spans="1:8">
      <c r="A970" s="1">
        <f ca="1">IFERROR(__xludf.DUMMYFUNCTION("""COMPUTED_VALUE"""),45314.7238193055)</f>
        <v>45314.723819305502</v>
      </c>
      <c r="B970" s="2" t="s">
        <v>1326</v>
      </c>
      <c r="C970" s="2" t="s">
        <v>1326</v>
      </c>
      <c r="D970" s="2" t="s">
        <v>409</v>
      </c>
      <c r="E970" s="3"/>
      <c r="F970" s="2" t="str">
        <f ca="1">IFERROR(__xludf.DUMMYFUNCTION("""COMPUTED_VALUE"""),"IRUELA GIMENA SOLEDAD")</f>
        <v>IRUELA GIMENA SOLEDAD</v>
      </c>
      <c r="G970" s="2" t="str">
        <f ca="1">IFERROR(__xludf.DUMMYFUNCTION("""COMPUTED_VALUE"""),"SANTANDER MATIAS NAHUEL")</f>
        <v>SANTANDER MATIAS NAHUEL</v>
      </c>
      <c r="H970" s="4" t="s">
        <v>7</v>
      </c>
    </row>
    <row r="971" spans="1:8">
      <c r="A971" s="5">
        <f ca="1">IFERROR(__xludf.DUMMYFUNCTION("""COMPUTED_VALUE"""),45314.7250740277)</f>
        <v>45314.725074027701</v>
      </c>
      <c r="B971" s="6">
        <v>1143304426</v>
      </c>
      <c r="C971" s="6" t="s">
        <v>1327</v>
      </c>
      <c r="D971" s="6" t="s">
        <v>830</v>
      </c>
      <c r="E971" s="3"/>
      <c r="F971" s="6" t="str">
        <f ca="1">IFERROR(__xludf.DUMMYFUNCTION("""COMPUTED_VALUE"""),"MENDEZ NUÑEZ MARTIN ALEJANDRO")</f>
        <v>MENDEZ NUÑEZ MARTIN ALEJANDRO</v>
      </c>
      <c r="G971" s="6" t="str">
        <f ca="1">IFERROR(__xludf.DUMMYFUNCTION("""COMPUTED_VALUE"""),"SAAVEDRA ROBERTO LEANDRO")</f>
        <v>SAAVEDRA ROBERTO LEANDRO</v>
      </c>
      <c r="H971" s="4" t="s">
        <v>7</v>
      </c>
    </row>
    <row r="972" spans="1:8">
      <c r="A972" s="1">
        <f ca="1">IFERROR(__xludf.DUMMYFUNCTION("""COMPUTED_VALUE"""),45314.7261772685)</f>
        <v>45314.726177268501</v>
      </c>
      <c r="B972" s="2">
        <v>1142841957</v>
      </c>
      <c r="C972" s="2" t="s">
        <v>1328</v>
      </c>
      <c r="D972" s="2" t="s">
        <v>830</v>
      </c>
      <c r="E972" s="3"/>
      <c r="F972" s="2" t="str">
        <f ca="1">IFERROR(__xludf.DUMMYFUNCTION("""COMPUTED_VALUE"""),"MENDEZ NUÑEZ MARTIN ALEJANDRO")</f>
        <v>MENDEZ NUÑEZ MARTIN ALEJANDRO</v>
      </c>
      <c r="G972" s="2" t="str">
        <f ca="1">IFERROR(__xludf.DUMMYFUNCTION("""COMPUTED_VALUE"""),"SAAVEDRA ROBERTO LEANDRO")</f>
        <v>SAAVEDRA ROBERTO LEANDRO</v>
      </c>
      <c r="H972" s="4" t="s">
        <v>7</v>
      </c>
    </row>
    <row r="973" spans="1:8">
      <c r="A973" s="5">
        <f ca="1">IFERROR(__xludf.DUMMYFUNCTION("""COMPUTED_VALUE"""),45314.7295891666)</f>
        <v>45314.7295891666</v>
      </c>
      <c r="B973" s="6">
        <v>2202434018</v>
      </c>
      <c r="C973" s="6" t="s">
        <v>1329</v>
      </c>
      <c r="D973" s="6" t="s">
        <v>409</v>
      </c>
      <c r="E973" s="7" t="s">
        <v>60</v>
      </c>
      <c r="F973" s="6" t="str">
        <f ca="1">IFERROR(__xludf.DUMMYFUNCTION("""COMPUTED_VALUE"""),"CAPPANARI AGUSTIN")</f>
        <v>CAPPANARI AGUSTIN</v>
      </c>
      <c r="G973" s="6" t="str">
        <f ca="1">IFERROR(__xludf.DUMMYFUNCTION("""COMPUTED_VALUE"""),"SANTANDER MATIAS NAHUEL")</f>
        <v>SANTANDER MATIAS NAHUEL</v>
      </c>
      <c r="H973" s="6" t="s">
        <v>1330</v>
      </c>
    </row>
    <row r="974" spans="1:8">
      <c r="A974" s="1">
        <f ca="1">IFERROR(__xludf.DUMMYFUNCTION("""COMPUTED_VALUE"""),45314.7303924421)</f>
        <v>45314.730392442099</v>
      </c>
      <c r="B974" s="2">
        <v>2614270608</v>
      </c>
      <c r="C974" s="11" t="s">
        <v>1331</v>
      </c>
      <c r="D974" s="2" t="s">
        <v>771</v>
      </c>
      <c r="E974" s="7" t="s">
        <v>12</v>
      </c>
      <c r="F974" s="2" t="str">
        <f ca="1">IFERROR(__xludf.DUMMYFUNCTION("""COMPUTED_VALUE"""),"LLANES LOURDES SILVANA")</f>
        <v>LLANES LOURDES SILVANA</v>
      </c>
      <c r="G974" s="2" t="str">
        <f ca="1">IFERROR(__xludf.DUMMYFUNCTION("""COMPUTED_VALUE"""),"AGUIRRE MAURO GABRIEL")</f>
        <v>AGUIRRE MAURO GABRIEL</v>
      </c>
      <c r="H974" s="2" t="s">
        <v>1332</v>
      </c>
    </row>
    <row r="975" spans="1:8">
      <c r="A975" s="5">
        <f ca="1">IFERROR(__xludf.DUMMYFUNCTION("""COMPUTED_VALUE"""),45314.7303924421)</f>
        <v>45314.730392442099</v>
      </c>
      <c r="B975" s="6">
        <v>2614270608</v>
      </c>
      <c r="C975" s="11" t="s">
        <v>1331</v>
      </c>
      <c r="D975" s="6" t="s">
        <v>771</v>
      </c>
      <c r="E975" s="7" t="s">
        <v>12</v>
      </c>
      <c r="F975" s="6" t="str">
        <f ca="1">IFERROR(__xludf.DUMMYFUNCTION("""COMPUTED_VALUE"""),"LLANES LOURDES SILVANA")</f>
        <v>LLANES LOURDES SILVANA</v>
      </c>
      <c r="G975" s="6" t="str">
        <f ca="1">IFERROR(__xludf.DUMMYFUNCTION("""COMPUTED_VALUE"""),"AGUIRRE MAURO GABRIEL")</f>
        <v>AGUIRRE MAURO GABRIEL</v>
      </c>
      <c r="H975" s="6" t="s">
        <v>1332</v>
      </c>
    </row>
    <row r="976" spans="1:8">
      <c r="A976" s="1">
        <f ca="1">IFERROR(__xludf.DUMMYFUNCTION("""COMPUTED_VALUE"""),45314.7542884838)</f>
        <v>45314.754288483797</v>
      </c>
      <c r="B976" s="2">
        <v>1142370965</v>
      </c>
      <c r="C976" s="2" t="s">
        <v>1333</v>
      </c>
      <c r="D976" s="2" t="s">
        <v>93</v>
      </c>
      <c r="E976" s="3"/>
      <c r="F976" s="2" t="str">
        <f ca="1">IFERROR(__xludf.DUMMYFUNCTION("""COMPUTED_VALUE"""),"MONTENEGRO FABIAN GUIDO")</f>
        <v>MONTENEGRO FABIAN GUIDO</v>
      </c>
      <c r="G976" s="2" t="str">
        <f ca="1">IFERROR(__xludf.DUMMYFUNCTION("""COMPUTED_VALUE"""),"LEONHART PEDRO NAHUEL")</f>
        <v>LEONHART PEDRO NAHUEL</v>
      </c>
      <c r="H976" s="4" t="s">
        <v>7</v>
      </c>
    </row>
    <row r="977" spans="1:8">
      <c r="A977" s="5">
        <f ca="1">IFERROR(__xludf.DUMMYFUNCTION("""COMPUTED_VALUE"""),45314.7551812847)</f>
        <v>45314.755181284701</v>
      </c>
      <c r="B977" s="6">
        <v>2274450082</v>
      </c>
      <c r="C977" s="6" t="s">
        <v>1334</v>
      </c>
      <c r="D977" s="6" t="s">
        <v>409</v>
      </c>
      <c r="E977" s="3"/>
      <c r="F977" s="6" t="str">
        <f ca="1">IFERROR(__xludf.DUMMYFUNCTION("""COMPUTED_VALUE"""),"MORINIGO MARINA RAQUEL")</f>
        <v>MORINIGO MARINA RAQUEL</v>
      </c>
      <c r="G977" s="6" t="str">
        <f ca="1">IFERROR(__xludf.DUMMYFUNCTION("""COMPUTED_VALUE"""),"BAEZ GUILLERMO")</f>
        <v>BAEZ GUILLERMO</v>
      </c>
      <c r="H977" s="4" t="s">
        <v>7</v>
      </c>
    </row>
    <row r="978" spans="1:8">
      <c r="A978" s="1">
        <f ca="1">IFERROR(__xludf.DUMMYFUNCTION("""COMPUTED_VALUE"""),45314.7679888657)</f>
        <v>45314.7679888657</v>
      </c>
      <c r="B978" s="2">
        <v>1142100065</v>
      </c>
      <c r="C978" s="2" t="s">
        <v>1335</v>
      </c>
      <c r="D978" s="2" t="s">
        <v>830</v>
      </c>
      <c r="E978" s="3"/>
      <c r="F978" s="2" t="str">
        <f ca="1">IFERROR(__xludf.DUMMYFUNCTION("""COMPUTED_VALUE"""),"IBARRA MARIA GUADALUPE")</f>
        <v>IBARRA MARIA GUADALUPE</v>
      </c>
      <c r="G978" s="2" t="str">
        <f ca="1">IFERROR(__xludf.DUMMYFUNCTION("""COMPUTED_VALUE"""),"PYZIOL RYSZARD GERARDO")</f>
        <v>PYZIOL RYSZARD GERARDO</v>
      </c>
      <c r="H978" s="4" t="s">
        <v>7</v>
      </c>
    </row>
    <row r="979" spans="1:8">
      <c r="A979" s="5">
        <f ca="1">IFERROR(__xludf.DUMMYFUNCTION("""COMPUTED_VALUE"""),45314.7682769675)</f>
        <v>45314.768276967501</v>
      </c>
      <c r="B979" s="6">
        <v>1142143486</v>
      </c>
      <c r="C979" s="6" t="s">
        <v>1336</v>
      </c>
      <c r="D979" s="6" t="s">
        <v>815</v>
      </c>
      <c r="E979" s="3"/>
      <c r="F979" s="6" t="str">
        <f ca="1">IFERROR(__xludf.DUMMYFUNCTION("""COMPUTED_VALUE"""),"ARGÜELLO MONICA LILIANA")</f>
        <v>ARGÜELLO MONICA LILIANA</v>
      </c>
      <c r="G979" s="6" t="str">
        <f ca="1">IFERROR(__xludf.DUMMYFUNCTION("""COMPUTED_VALUE"""),"SANTANDER MATIAS NAHUEL")</f>
        <v>SANTANDER MATIAS NAHUEL</v>
      </c>
      <c r="H979" s="4" t="s">
        <v>7</v>
      </c>
    </row>
    <row r="980" spans="1:8">
      <c r="A980" s="1">
        <f ca="1">IFERROR(__xludf.DUMMYFUNCTION("""COMPUTED_VALUE"""),45314.7719071643)</f>
        <v>45314.771907164301</v>
      </c>
      <c r="B980" s="2">
        <v>2204867804</v>
      </c>
      <c r="C980" s="2" t="s">
        <v>1337</v>
      </c>
      <c r="D980" s="2" t="s">
        <v>736</v>
      </c>
      <c r="E980" s="3"/>
      <c r="F980" s="2" t="str">
        <f ca="1">IFERROR(__xludf.DUMMYFUNCTION("""COMPUTED_VALUE"""),"BARRETO MARIA BELEN")</f>
        <v>BARRETO MARIA BELEN</v>
      </c>
      <c r="G980" s="2" t="str">
        <f ca="1">IFERROR(__xludf.DUMMYFUNCTION("""COMPUTED_VALUE"""),"AGUIRRE MAURO GABRIEL")</f>
        <v>AGUIRRE MAURO GABRIEL</v>
      </c>
      <c r="H980" s="4" t="s">
        <v>7</v>
      </c>
    </row>
    <row r="981" spans="1:8">
      <c r="A981" s="5">
        <f ca="1">IFERROR(__xludf.DUMMYFUNCTION("""COMPUTED_VALUE"""),45314.7721681597)</f>
        <v>45314.772168159703</v>
      </c>
      <c r="B981" s="6">
        <v>2224508267</v>
      </c>
      <c r="C981" s="6" t="s">
        <v>1338</v>
      </c>
      <c r="D981" s="6" t="s">
        <v>963</v>
      </c>
      <c r="E981" s="3"/>
      <c r="F981" s="6" t="str">
        <f ca="1">IFERROR(__xludf.DUMMYFUNCTION("""COMPUTED_VALUE"""),"SANCHEZ MARIA PAULA")</f>
        <v>SANCHEZ MARIA PAULA</v>
      </c>
      <c r="G981" s="6" t="str">
        <f ca="1">IFERROR(__xludf.DUMMYFUNCTION("""COMPUTED_VALUE"""),"SAAVEDRA ROBERTO LEANDRO")</f>
        <v>SAAVEDRA ROBERTO LEANDRO</v>
      </c>
      <c r="H981" s="4" t="s">
        <v>7</v>
      </c>
    </row>
    <row r="982" spans="1:8">
      <c r="A982" s="1">
        <f ca="1">IFERROR(__xludf.DUMMYFUNCTION("""COMPUTED_VALUE"""),45314.7966120717)</f>
        <v>45314.796612071703</v>
      </c>
      <c r="B982" s="2">
        <v>1142338782</v>
      </c>
      <c r="C982" s="2" t="s">
        <v>1339</v>
      </c>
      <c r="D982" s="2" t="s">
        <v>876</v>
      </c>
      <c r="E982" s="3"/>
      <c r="F982" s="2" t="str">
        <f ca="1">IFERROR(__xludf.DUMMYFUNCTION("""COMPUTED_VALUE"""),"HERNANDEZ JOSE GONZALO FACUNDO")</f>
        <v>HERNANDEZ JOSE GONZALO FACUNDO</v>
      </c>
      <c r="G982" s="2" t="str">
        <f ca="1">IFERROR(__xludf.DUMMYFUNCTION("""COMPUTED_VALUE"""),"BAEZ GUILLERMO")</f>
        <v>BAEZ GUILLERMO</v>
      </c>
      <c r="H982" s="4" t="s">
        <v>7</v>
      </c>
    </row>
    <row r="983" spans="1:8">
      <c r="A983" s="5">
        <f ca="1">IFERROR(__xludf.DUMMYFUNCTION("""COMPUTED_VALUE"""),45314.8065644907)</f>
        <v>45314.806564490696</v>
      </c>
      <c r="B983" s="6">
        <v>1144760994</v>
      </c>
      <c r="C983" s="6" t="s">
        <v>1340</v>
      </c>
      <c r="D983" s="6" t="s">
        <v>771</v>
      </c>
      <c r="E983" s="3"/>
      <c r="F983" s="6" t="str">
        <f ca="1">IFERROR(__xludf.DUMMYFUNCTION("""COMPUTED_VALUE"""),"RAMIREZ MICAELA JAZMIN")</f>
        <v>RAMIREZ MICAELA JAZMIN</v>
      </c>
      <c r="G983" s="6" t="str">
        <f ca="1">IFERROR(__xludf.DUMMYFUNCTION("""COMPUTED_VALUE"""),"SAAVEDRA ROBERTO LEANDRO")</f>
        <v>SAAVEDRA ROBERTO LEANDRO</v>
      </c>
      <c r="H983" s="4" t="s">
        <v>7</v>
      </c>
    </row>
    <row r="984" spans="1:8">
      <c r="A984" s="1">
        <f ca="1">IFERROR(__xludf.DUMMYFUNCTION("""COMPUTED_VALUE"""),45314.8193549189)</f>
        <v>45314.819354918902</v>
      </c>
      <c r="B984" s="2">
        <v>1160620461</v>
      </c>
      <c r="C984" s="2" t="s">
        <v>1341</v>
      </c>
      <c r="D984" s="2" t="s">
        <v>848</v>
      </c>
      <c r="E984" s="3"/>
      <c r="F984" s="2" t="str">
        <f ca="1">IFERROR(__xludf.DUMMYFUNCTION("""COMPUTED_VALUE"""),"PYSZCZEK CLAUDIO NICOLAS")</f>
        <v>PYSZCZEK CLAUDIO NICOLAS</v>
      </c>
      <c r="G984" s="2" t="str">
        <f ca="1">IFERROR(__xludf.DUMMYFUNCTION("""COMPUTED_VALUE"""),"PYZIOL RYSZARD GERARDO")</f>
        <v>PYZIOL RYSZARD GERARDO</v>
      </c>
      <c r="H984" s="4" t="s">
        <v>7</v>
      </c>
    </row>
    <row r="985" spans="1:8">
      <c r="A985" s="5">
        <f ca="1">IFERROR(__xludf.DUMMYFUNCTION("""COMPUTED_VALUE"""),45314.831929618)</f>
        <v>45314.831929617998</v>
      </c>
      <c r="B985" s="6">
        <v>2204949455</v>
      </c>
      <c r="C985" s="6" t="s">
        <v>1342</v>
      </c>
      <c r="D985" s="6" t="s">
        <v>963</v>
      </c>
      <c r="E985" s="7" t="s">
        <v>12</v>
      </c>
      <c r="F985" s="6" t="str">
        <f ca="1">IFERROR(__xludf.DUMMYFUNCTION("""COMPUTED_VALUE"""),"VERON TICIANA BELEN")</f>
        <v>VERON TICIANA BELEN</v>
      </c>
      <c r="G985" s="6" t="str">
        <f ca="1">IFERROR(__xludf.DUMMYFUNCTION("""COMPUTED_VALUE"""),"APOSTOLIDES MARTIN ANTONIO")</f>
        <v>APOSTOLIDES MARTIN ANTONIO</v>
      </c>
      <c r="H985" s="6" t="s">
        <v>1343</v>
      </c>
    </row>
    <row r="986" spans="1:8">
      <c r="A986" s="1">
        <f ca="1">IFERROR(__xludf.DUMMYFUNCTION("""COMPUTED_VALUE"""),45314.8330499421)</f>
        <v>45314.833049942099</v>
      </c>
      <c r="B986" s="4"/>
      <c r="C986" s="2" t="s">
        <v>1344</v>
      </c>
      <c r="D986" s="4"/>
      <c r="E986" s="3"/>
      <c r="F986" s="2" t="str">
        <f ca="1">IFERROR(__xludf.DUMMYFUNCTION("""COMPUTED_VALUE"""),"MAC LEAN ANTONELLA")</f>
        <v>MAC LEAN ANTONELLA</v>
      </c>
      <c r="G986" s="2" t="str">
        <f ca="1">IFERROR(__xludf.DUMMYFUNCTION("""COMPUTED_VALUE"""),"SANTANDER MATIAS NAHUEL")</f>
        <v>SANTANDER MATIAS NAHUEL</v>
      </c>
      <c r="H986" s="4"/>
    </row>
    <row r="987" spans="1:8">
      <c r="A987" s="5">
        <f ca="1">IFERROR(__xludf.DUMMYFUNCTION("""COMPUTED_VALUE"""),45314.8437847222)</f>
        <v>45314.843784722201</v>
      </c>
      <c r="B987" s="6">
        <v>1142369462</v>
      </c>
      <c r="C987" s="6" t="s">
        <v>1345</v>
      </c>
      <c r="D987" s="6" t="s">
        <v>876</v>
      </c>
      <c r="E987" s="3"/>
      <c r="F987" s="6" t="str">
        <f ca="1">IFERROR(__xludf.DUMMYFUNCTION("""COMPUTED_VALUE"""),"VERON TICIANA BELEN")</f>
        <v>VERON TICIANA BELEN</v>
      </c>
      <c r="G987" s="6" t="str">
        <f ca="1">IFERROR(__xludf.DUMMYFUNCTION("""COMPUTED_VALUE"""),"APOSTOLIDES MARTIN ANTONIO")</f>
        <v>APOSTOLIDES MARTIN ANTONIO</v>
      </c>
      <c r="H987" s="4" t="s">
        <v>7</v>
      </c>
    </row>
    <row r="988" spans="1:8">
      <c r="A988" s="1">
        <f ca="1">IFERROR(__xludf.DUMMYFUNCTION("""COMPUTED_VALUE"""),45314.8567376273)</f>
        <v>45314.856737627299</v>
      </c>
      <c r="B988" s="2">
        <v>2320433159</v>
      </c>
      <c r="C988" s="2" t="s">
        <v>1346</v>
      </c>
      <c r="D988" s="2" t="s">
        <v>1041</v>
      </c>
      <c r="E988" s="3"/>
      <c r="F988" s="2" t="str">
        <f ca="1">IFERROR(__xludf.DUMMYFUNCTION("""COMPUTED_VALUE"""),"NUÑEZ GUSTAVO ADRIAN")</f>
        <v>NUÑEZ GUSTAVO ADRIAN</v>
      </c>
      <c r="G988" s="2" t="str">
        <f ca="1">IFERROR(__xludf.DUMMYFUNCTION("""COMPUTED_VALUE"""),"PYZIOL RYSZARD GERARDO")</f>
        <v>PYZIOL RYSZARD GERARDO</v>
      </c>
      <c r="H988" s="4" t="s">
        <v>7</v>
      </c>
    </row>
    <row r="989" spans="1:8">
      <c r="A989" s="5">
        <f ca="1">IFERROR(__xludf.DUMMYFUNCTION("""COMPUTED_VALUE"""),45314.8807375926)</f>
        <v>45314.880737592597</v>
      </c>
      <c r="B989" s="6">
        <v>3484411650</v>
      </c>
      <c r="C989" s="6" t="s">
        <v>1347</v>
      </c>
      <c r="D989" s="6" t="s">
        <v>93</v>
      </c>
      <c r="E989" s="3"/>
      <c r="F989" s="6" t="str">
        <f ca="1">IFERROR(__xludf.DUMMYFUNCTION("""COMPUTED_VALUE"""),"RAMIREZ MARLENE CECILIA")</f>
        <v>RAMIREZ MARLENE CECILIA</v>
      </c>
      <c r="G989" s="6" t="str">
        <f ca="1">IFERROR(__xludf.DUMMYFUNCTION("""COMPUTED_VALUE"""),"APOSTOLIDES MARTIN ANTONIO")</f>
        <v>APOSTOLIDES MARTIN ANTONIO</v>
      </c>
      <c r="H989" s="4" t="s">
        <v>7</v>
      </c>
    </row>
    <row r="990" spans="1:8">
      <c r="A990" s="1">
        <f ca="1">IFERROR(__xludf.DUMMYFUNCTION("""COMPUTED_VALUE"""),45314.8843116203)</f>
        <v>45314.884311620299</v>
      </c>
      <c r="B990" s="2">
        <v>1160704518</v>
      </c>
      <c r="C990" s="2" t="s">
        <v>1348</v>
      </c>
      <c r="D990" s="2" t="s">
        <v>841</v>
      </c>
      <c r="E990" s="3"/>
      <c r="F990" s="2" t="str">
        <f ca="1">IFERROR(__xludf.DUMMYFUNCTION("""COMPUTED_VALUE"""),"GIMENEZ SOL AGUSTINA")</f>
        <v>GIMENEZ SOL AGUSTINA</v>
      </c>
      <c r="G990" s="2" t="str">
        <f ca="1">IFERROR(__xludf.DUMMYFUNCTION("""COMPUTED_VALUE"""),"ROJAS LUIS MARTIN")</f>
        <v>ROJAS LUIS MARTIN</v>
      </c>
      <c r="H990" s="4" t="s">
        <v>7</v>
      </c>
    </row>
    <row r="991" spans="1:8">
      <c r="A991" s="5">
        <f ca="1">IFERROR(__xludf.DUMMYFUNCTION("""COMPUTED_VALUE"""),45314.9015820601)</f>
        <v>45314.901582060098</v>
      </c>
      <c r="B991" s="6">
        <v>1142140288</v>
      </c>
      <c r="C991" s="6" t="s">
        <v>1349</v>
      </c>
      <c r="D991" s="6" t="s">
        <v>963</v>
      </c>
      <c r="E991" s="3"/>
      <c r="F991" s="6" t="str">
        <f ca="1">IFERROR(__xludf.DUMMYFUNCTION("""COMPUTED_VALUE"""),"FALCON BROCAL RODRIGO MARTIN")</f>
        <v>FALCON BROCAL RODRIGO MARTIN</v>
      </c>
      <c r="G991" s="6" t="str">
        <f ca="1">IFERROR(__xludf.DUMMYFUNCTION("""COMPUTED_VALUE"""),"ROJAS LUIS MARTIN")</f>
        <v>ROJAS LUIS MARTIN</v>
      </c>
      <c r="H991" s="4" t="s">
        <v>7</v>
      </c>
    </row>
    <row r="992" spans="1:8">
      <c r="A992" s="1">
        <f ca="1">IFERROR(__xludf.DUMMYFUNCTION("""COMPUTED_VALUE"""),45314.9489315046)</f>
        <v>45314.948931504601</v>
      </c>
      <c r="B992" s="2">
        <v>1142370965</v>
      </c>
      <c r="C992" s="2" t="s">
        <v>1350</v>
      </c>
      <c r="D992" s="2" t="s">
        <v>93</v>
      </c>
      <c r="E992" s="3"/>
      <c r="F992" s="2" t="str">
        <f ca="1">IFERROR(__xludf.DUMMYFUNCTION("""COMPUTED_VALUE"""),"MAC LEAN ANTONELLA")</f>
        <v>MAC LEAN ANTONELLA</v>
      </c>
      <c r="G992" s="2" t="str">
        <f ca="1">IFERROR(__xludf.DUMMYFUNCTION("""COMPUTED_VALUE"""),"SANTANDER MATIAS NAHUEL")</f>
        <v>SANTANDER MATIAS NAHUEL</v>
      </c>
      <c r="H992" s="4" t="s">
        <v>7</v>
      </c>
    </row>
    <row r="993" spans="1:8">
      <c r="A993" s="5">
        <f ca="1">IFERROR(__xludf.DUMMYFUNCTION("""COMPUTED_VALUE"""),45315.3383393865)</f>
        <v>45315.338339386501</v>
      </c>
      <c r="B993" s="6">
        <v>1160638685</v>
      </c>
      <c r="C993" s="6" t="s">
        <v>1351</v>
      </c>
      <c r="D993" s="6" t="s">
        <v>876</v>
      </c>
      <c r="E993" s="3"/>
      <c r="F993" s="6" t="str">
        <f ca="1">IFERROR(__xludf.DUMMYFUNCTION("""COMPUTED_VALUE"""),"ZAMUDIO LEONEL ELIAS")</f>
        <v>ZAMUDIO LEONEL ELIAS</v>
      </c>
      <c r="G993" s="6" t="str">
        <f ca="1">IFERROR(__xludf.DUMMYFUNCTION("""COMPUTED_VALUE"""),"ROMERO RAUL CRISTIAN ALEJANDRO")</f>
        <v>ROMERO RAUL CRISTIAN ALEJANDRO</v>
      </c>
      <c r="H993" s="4" t="s">
        <v>7</v>
      </c>
    </row>
    <row r="994" spans="1:8">
      <c r="A994" s="1">
        <f ca="1">IFERROR(__xludf.DUMMYFUNCTION("""COMPUTED_VALUE"""),45315.3781434143)</f>
        <v>45315.378143414302</v>
      </c>
      <c r="B994" s="2">
        <v>2202421491</v>
      </c>
      <c r="C994" s="2" t="s">
        <v>1352</v>
      </c>
      <c r="D994" s="2" t="s">
        <v>876</v>
      </c>
      <c r="E994" s="3"/>
      <c r="F994" s="2" t="str">
        <f ca="1">IFERROR(__xludf.DUMMYFUNCTION("""COMPUTED_VALUE"""),"FUENZALIDA PAMELA JUANA LUISA")</f>
        <v>FUENZALIDA PAMELA JUANA LUISA</v>
      </c>
      <c r="G994" s="2" t="str">
        <f ca="1">IFERROR(__xludf.DUMMYFUNCTION("""COMPUTED_VALUE"""),"BLANCO GABRIELA BELEN")</f>
        <v>BLANCO GABRIELA BELEN</v>
      </c>
      <c r="H994" s="4" t="s">
        <v>7</v>
      </c>
    </row>
    <row r="995" spans="1:8">
      <c r="A995" s="5">
        <f ca="1">IFERROR(__xludf.DUMMYFUNCTION("""COMPUTED_VALUE"""),45315.3793231365)</f>
        <v>45315.379323136498</v>
      </c>
      <c r="B995" s="6">
        <v>3484415646</v>
      </c>
      <c r="C995" s="6" t="s">
        <v>1353</v>
      </c>
      <c r="D995" s="6" t="s">
        <v>990</v>
      </c>
      <c r="E995" s="3"/>
      <c r="F995" s="6" t="str">
        <f ca="1">IFERROR(__xludf.DUMMYFUNCTION("""COMPUTED_VALUE"""),"GOMEZ ELIANA ESTEFANIA")</f>
        <v>GOMEZ ELIANA ESTEFANIA</v>
      </c>
      <c r="G995" s="6" t="str">
        <f ca="1">IFERROR(__xludf.DUMMYFUNCTION("""COMPUTED_VALUE"""),"FERNANDEZ ROCIO ELIZABETH")</f>
        <v>FERNANDEZ ROCIO ELIZABETH</v>
      </c>
      <c r="H995" s="10"/>
    </row>
    <row r="996" spans="1:8">
      <c r="A996" s="1">
        <f ca="1">IFERROR(__xludf.DUMMYFUNCTION("""COMPUTED_VALUE"""),45315.3829800115)</f>
        <v>45315.382980011498</v>
      </c>
      <c r="B996" s="2">
        <v>2204830179</v>
      </c>
      <c r="C996" s="2" t="s">
        <v>1354</v>
      </c>
      <c r="D996" s="2" t="s">
        <v>1035</v>
      </c>
      <c r="E996" s="3"/>
      <c r="F996" s="2" t="str">
        <f ca="1">IFERROR(__xludf.DUMMYFUNCTION("""COMPUTED_VALUE"""),"GUERREÑO KARINA GABRIELA")</f>
        <v>GUERREÑO KARINA GABRIELA</v>
      </c>
      <c r="G996" s="2" t="str">
        <f ca="1">IFERROR(__xludf.DUMMYFUNCTION("""COMPUTED_VALUE"""),"GOMEZ MARIANA LUCIA")</f>
        <v>GOMEZ MARIANA LUCIA</v>
      </c>
      <c r="H996" s="4" t="s">
        <v>7</v>
      </c>
    </row>
    <row r="997" spans="1:8">
      <c r="A997" s="5">
        <f ca="1">IFERROR(__xludf.DUMMYFUNCTION("""COMPUTED_VALUE"""),45315.3907246759)</f>
        <v>45315.390724675897</v>
      </c>
      <c r="B997" s="6">
        <v>2214731701</v>
      </c>
      <c r="C997" s="6" t="s">
        <v>1355</v>
      </c>
      <c r="D997" s="6" t="s">
        <v>876</v>
      </c>
      <c r="E997" s="3"/>
      <c r="F997" s="6" t="str">
        <f ca="1">IFERROR(__xludf.DUMMYFUNCTION("""COMPUTED_VALUE"""),"ROCIO TAMARA BLANC")</f>
        <v>ROCIO TAMARA BLANC</v>
      </c>
      <c r="G997" s="6" t="str">
        <f ca="1">IFERROR(__xludf.DUMMYFUNCTION("""COMPUTED_VALUE"""),"BLANCO GABRIELA BELEN")</f>
        <v>BLANCO GABRIELA BELEN</v>
      </c>
      <c r="H997" s="4" t="s">
        <v>7</v>
      </c>
    </row>
    <row r="998" spans="1:8">
      <c r="A998" s="1">
        <f ca="1">IFERROR(__xludf.DUMMYFUNCTION("""COMPUTED_VALUE"""),45315.3986060069)</f>
        <v>45315.3986060069</v>
      </c>
      <c r="B998" s="2">
        <v>1122057539</v>
      </c>
      <c r="C998" s="2" t="s">
        <v>1356</v>
      </c>
      <c r="D998" s="2" t="s">
        <v>876</v>
      </c>
      <c r="E998" s="3"/>
      <c r="F998" s="2" t="str">
        <f ca="1">IFERROR(__xludf.DUMMYFUNCTION("""COMPUTED_VALUE"""),"MARTINEZ DAVID AGUSTIN")</f>
        <v>MARTINEZ DAVID AGUSTIN</v>
      </c>
      <c r="G998" s="2" t="str">
        <f ca="1">IFERROR(__xludf.DUMMYFUNCTION("""COMPUTED_VALUE"""),"FALCON ALEJANDRO JAVIER")</f>
        <v>FALCON ALEJANDRO JAVIER</v>
      </c>
      <c r="H998" s="4" t="s">
        <v>7</v>
      </c>
    </row>
    <row r="999" spans="1:8">
      <c r="A999" s="5">
        <f ca="1">IFERROR(__xludf.DUMMYFUNCTION("""COMPUTED_VALUE"""),45315.4384694097)</f>
        <v>45315.438469409703</v>
      </c>
      <c r="B999" s="6">
        <v>2202423321</v>
      </c>
      <c r="C999" s="6" t="s">
        <v>1357</v>
      </c>
      <c r="D999" s="6" t="s">
        <v>963</v>
      </c>
      <c r="E999" s="3"/>
      <c r="F999" s="6" t="str">
        <f ca="1">IFERROR(__xludf.DUMMYFUNCTION("""COMPUTED_VALUE"""),"OJEDA ANALIA BEATRIZ")</f>
        <v>OJEDA ANALIA BEATRIZ</v>
      </c>
      <c r="G999" s="6" t="str">
        <f ca="1">IFERROR(__xludf.DUMMYFUNCTION("""COMPUTED_VALUE"""),"ZAMPA JUAN SANTIAGO")</f>
        <v>ZAMPA JUAN SANTIAGO</v>
      </c>
      <c r="H999" s="4" t="s">
        <v>7</v>
      </c>
    </row>
    <row r="1000" spans="1:8">
      <c r="A1000" s="1">
        <f ca="1">IFERROR(__xludf.DUMMYFUNCTION("""COMPUTED_VALUE"""),45315.4384876157)</f>
        <v>45315.438487615698</v>
      </c>
      <c r="B1000" s="2">
        <v>2224432615</v>
      </c>
      <c r="C1000" s="2" t="s">
        <v>1358</v>
      </c>
      <c r="D1000" s="2" t="s">
        <v>409</v>
      </c>
      <c r="E1000" s="3"/>
      <c r="F1000" s="2" t="str">
        <f ca="1">IFERROR(__xludf.DUMMYFUNCTION("""COMPUTED_VALUE"""),"MEDINA LUZ ESTRELLA")</f>
        <v>MEDINA LUZ ESTRELLA</v>
      </c>
      <c r="G1000" s="2" t="str">
        <f ca="1">IFERROR(__xludf.DUMMYFUNCTION("""COMPUTED_VALUE"""),"PIEDRABUENA LUCAS DAVID")</f>
        <v>PIEDRABUENA LUCAS DAVID</v>
      </c>
      <c r="H1000" s="4" t="s">
        <v>7</v>
      </c>
    </row>
    <row r="1001" spans="1:8">
      <c r="A1001" s="5">
        <f ca="1">IFERROR(__xludf.DUMMYFUNCTION("""COMPUTED_VALUE"""),45315.4386437615)</f>
        <v>45315.438643761503</v>
      </c>
      <c r="B1001" s="6">
        <v>2224508296</v>
      </c>
      <c r="C1001" s="6" t="s">
        <v>1359</v>
      </c>
      <c r="D1001" s="6" t="s">
        <v>747</v>
      </c>
      <c r="E1001" s="3"/>
      <c r="F1001" s="6" t="str">
        <f ca="1">IFERROR(__xludf.DUMMYFUNCTION("""COMPUTED_VALUE"""),"MASTRANGELO CYNTHIA ANTONELLA")</f>
        <v>MASTRANGELO CYNTHIA ANTONELLA</v>
      </c>
      <c r="G1001" s="6" t="str">
        <f ca="1">IFERROR(__xludf.DUMMYFUNCTION("""COMPUTED_VALUE"""),"FERNANDEZ ROCIO ELIZABETH")</f>
        <v>FERNANDEZ ROCIO ELIZABETH</v>
      </c>
      <c r="H1001" s="4" t="s">
        <v>7</v>
      </c>
    </row>
    <row r="1002" spans="1:8">
      <c r="A1002" s="1">
        <f ca="1">IFERROR(__xludf.DUMMYFUNCTION("""COMPUTED_VALUE"""),45315.4434095601)</f>
        <v>45315.443409560103</v>
      </c>
      <c r="B1002" s="2">
        <v>2614307556</v>
      </c>
      <c r="C1002" s="2" t="s">
        <v>1360</v>
      </c>
      <c r="D1002" s="2" t="s">
        <v>221</v>
      </c>
      <c r="E1002" s="7" t="s">
        <v>12</v>
      </c>
      <c r="F1002" s="2" t="str">
        <f ca="1">IFERROR(__xludf.DUMMYFUNCTION("""COMPUTED_VALUE"""),"VILLAMAYOR LUCAS FRANCISCO")</f>
        <v>VILLAMAYOR LUCAS FRANCISCO</v>
      </c>
      <c r="G1002" s="2" t="str">
        <f ca="1">IFERROR(__xludf.DUMMYFUNCTION("""COMPUTED_VALUE"""),"FOSCHIATTI MARIA DE LOS ANGELES")</f>
        <v>FOSCHIATTI MARIA DE LOS ANGELES</v>
      </c>
      <c r="H1002" s="2" t="s">
        <v>1361</v>
      </c>
    </row>
    <row r="1003" spans="1:8">
      <c r="A1003" s="5">
        <f ca="1">IFERROR(__xludf.DUMMYFUNCTION("""COMPUTED_VALUE"""),45315.4451042824)</f>
        <v>45315.4451042824</v>
      </c>
      <c r="B1003" s="6">
        <v>1146401876</v>
      </c>
      <c r="C1003" s="6" t="s">
        <v>1362</v>
      </c>
      <c r="D1003" s="6" t="s">
        <v>1055</v>
      </c>
      <c r="E1003" s="3"/>
      <c r="F1003" s="6" t="str">
        <f ca="1">IFERROR(__xludf.DUMMYFUNCTION("""COMPUTED_VALUE"""),"ARTAZA MARIO ENRIQUE")</f>
        <v>ARTAZA MARIO ENRIQUE</v>
      </c>
      <c r="G1003" s="6" t="str">
        <f ca="1">IFERROR(__xludf.DUMMYFUNCTION("""COMPUTED_VALUE"""),"POLZONI MARIA NATALIA")</f>
        <v>POLZONI MARIA NATALIA</v>
      </c>
      <c r="H1003" s="4" t="s">
        <v>7</v>
      </c>
    </row>
    <row r="1004" spans="1:8">
      <c r="A1004" s="1">
        <f ca="1">IFERROR(__xludf.DUMMYFUNCTION("""COMPUTED_VALUE"""),45315.447275949)</f>
        <v>45315.447275949002</v>
      </c>
      <c r="B1004" s="2">
        <v>2204820016</v>
      </c>
      <c r="C1004" s="2" t="s">
        <v>1363</v>
      </c>
      <c r="D1004" s="2" t="s">
        <v>1364</v>
      </c>
      <c r="E1004" s="7" t="s">
        <v>60</v>
      </c>
      <c r="F1004" s="2" t="str">
        <f ca="1">IFERROR(__xludf.DUMMYFUNCTION("""COMPUTED_VALUE"""),"OJEDA ANALIA BEATRIZ")</f>
        <v>OJEDA ANALIA BEATRIZ</v>
      </c>
      <c r="G1004" s="2" t="str">
        <f ca="1">IFERROR(__xludf.DUMMYFUNCTION("""COMPUTED_VALUE"""),"ZAMPA JUAN SANTIAGO")</f>
        <v>ZAMPA JUAN SANTIAGO</v>
      </c>
      <c r="H1004" s="2" t="s">
        <v>1365</v>
      </c>
    </row>
    <row r="1005" spans="1:8">
      <c r="A1005" s="5">
        <f ca="1">IFERROR(__xludf.DUMMYFUNCTION("""COMPUTED_VALUE"""),45315.4630790046)</f>
        <v>45315.463079004599</v>
      </c>
      <c r="B1005" s="6">
        <v>2234770441</v>
      </c>
      <c r="C1005" s="6" t="s">
        <v>1366</v>
      </c>
      <c r="D1005" s="6" t="s">
        <v>409</v>
      </c>
      <c r="E1005" s="3"/>
      <c r="F1005" s="6" t="str">
        <f ca="1">IFERROR(__xludf.DUMMYFUNCTION("""COMPUTED_VALUE"""),"SANDOVAL MARIA BELEN")</f>
        <v>SANDOVAL MARIA BELEN</v>
      </c>
      <c r="G1005" s="6" t="str">
        <f ca="1">IFERROR(__xludf.DUMMYFUNCTION("""COMPUTED_VALUE"""),"CANTERO ELIANA LUCILA ESTEFANIA")</f>
        <v>CANTERO ELIANA LUCILA ESTEFANIA</v>
      </c>
      <c r="H1005" s="4" t="s">
        <v>7</v>
      </c>
    </row>
    <row r="1006" spans="1:8">
      <c r="A1006" s="1">
        <f ca="1">IFERROR(__xludf.DUMMYFUNCTION("""COMPUTED_VALUE"""),45315.4665976041)</f>
        <v>45315.4665976041</v>
      </c>
      <c r="B1006" s="2" t="s">
        <v>1367</v>
      </c>
      <c r="C1006" s="2" t="s">
        <v>1367</v>
      </c>
      <c r="D1006" s="2" t="s">
        <v>1041</v>
      </c>
      <c r="E1006" s="3"/>
      <c r="F1006" s="4" t="str">
        <f ca="1">IFERROR(__xludf.DUMMYFUNCTION("""COMPUTED_VALUE"""),"")</f>
        <v/>
      </c>
      <c r="G1006" s="4" t="str">
        <f ca="1">IFERROR(__xludf.DUMMYFUNCTION("""COMPUTED_VALUE"""),"")</f>
        <v/>
      </c>
      <c r="H1006" s="4" t="s">
        <v>7</v>
      </c>
    </row>
    <row r="1007" spans="1:8">
      <c r="A1007" s="5">
        <f ca="1">IFERROR(__xludf.DUMMYFUNCTION("""COMPUTED_VALUE"""),45315.4749371412)</f>
        <v>45315.474937141204</v>
      </c>
      <c r="B1007" s="6">
        <v>1142186140</v>
      </c>
      <c r="C1007" s="6" t="s">
        <v>1368</v>
      </c>
      <c r="D1007" s="6" t="s">
        <v>830</v>
      </c>
      <c r="E1007" s="3"/>
      <c r="F1007" s="6" t="str">
        <f ca="1">IFERROR(__xludf.DUMMYFUNCTION("""COMPUTED_VALUE"""),"GIMENEZ MILAGROS ZOE MAGALI")</f>
        <v>GIMENEZ MILAGROS ZOE MAGALI</v>
      </c>
      <c r="G1007" s="6" t="str">
        <f ca="1">IFERROR(__xludf.DUMMYFUNCTION("""COMPUTED_VALUE"""),"FALCON ALEJANDRO JAVIER")</f>
        <v>FALCON ALEJANDRO JAVIER</v>
      </c>
      <c r="H1007" s="4" t="s">
        <v>7</v>
      </c>
    </row>
    <row r="1008" spans="1:8">
      <c r="A1008" s="1">
        <f ca="1">IFERROR(__xludf.DUMMYFUNCTION("""COMPUTED_VALUE"""),45315.5064887037)</f>
        <v>45315.506488703701</v>
      </c>
      <c r="B1008" s="2">
        <v>2214173498</v>
      </c>
      <c r="C1008" s="2" t="s">
        <v>1369</v>
      </c>
      <c r="D1008" s="2" t="s">
        <v>830</v>
      </c>
      <c r="E1008" s="3"/>
      <c r="F1008" s="2" t="str">
        <f ca="1">IFERROR(__xludf.DUMMYFUNCTION("""COMPUTED_VALUE"""),"BAEZ FERNANDO DANIEL")</f>
        <v>BAEZ FERNANDO DANIEL</v>
      </c>
      <c r="G1008" s="2" t="str">
        <f ca="1">IFERROR(__xludf.DUMMYFUNCTION("""COMPUTED_VALUE"""),"FERNANDEZ ROCIO ELIZABETH")</f>
        <v>FERNANDEZ ROCIO ELIZABETH</v>
      </c>
      <c r="H1008" s="4" t="s">
        <v>7</v>
      </c>
    </row>
    <row r="1009" spans="1:8">
      <c r="A1009" s="5">
        <f ca="1">IFERROR(__xludf.DUMMYFUNCTION("""COMPUTED_VALUE"""),45315.5226895949)</f>
        <v>45315.522689594902</v>
      </c>
      <c r="B1009" s="6">
        <v>1142995415</v>
      </c>
      <c r="C1009" s="6" t="s">
        <v>1370</v>
      </c>
      <c r="D1009" s="6" t="s">
        <v>841</v>
      </c>
      <c r="E1009" s="3"/>
      <c r="F1009" s="6" t="str">
        <f ca="1">IFERROR(__xludf.DUMMYFUNCTION("""COMPUTED_VALUE"""),"BRUNET YOHANA BEATRIZ")</f>
        <v>BRUNET YOHANA BEATRIZ</v>
      </c>
      <c r="G1009" s="6" t="str">
        <f ca="1">IFERROR(__xludf.DUMMYFUNCTION("""COMPUTED_VALUE"""),"FERNANDEZ ROCIO ELIZABETH")</f>
        <v>FERNANDEZ ROCIO ELIZABETH</v>
      </c>
      <c r="H1009" s="4" t="s">
        <v>7</v>
      </c>
    </row>
    <row r="1010" spans="1:8">
      <c r="A1010" s="1">
        <f ca="1">IFERROR(__xludf.DUMMYFUNCTION("""COMPUTED_VALUE"""),45315.5414127083)</f>
        <v>45315.541412708299</v>
      </c>
      <c r="B1010" s="2">
        <v>2614911090</v>
      </c>
      <c r="C1010" s="2" t="s">
        <v>1371</v>
      </c>
      <c r="D1010" s="2" t="s">
        <v>409</v>
      </c>
      <c r="E1010" s="3"/>
      <c r="F1010" s="2" t="str">
        <f ca="1">IFERROR(__xludf.DUMMYFUNCTION("""COMPUTED_VALUE"""),"ACEVEDO DAIANA SOLEDAD")</f>
        <v>ACEVEDO DAIANA SOLEDAD</v>
      </c>
      <c r="G1010" s="2" t="str">
        <f ca="1">IFERROR(__xludf.DUMMYFUNCTION("""COMPUTED_VALUE"""),"GOMEZ MARIANA LUCIA")</f>
        <v>GOMEZ MARIANA LUCIA</v>
      </c>
      <c r="H1010" s="4" t="s">
        <v>7</v>
      </c>
    </row>
    <row r="1011" spans="1:8">
      <c r="A1011" s="5">
        <f ca="1">IFERROR(__xludf.DUMMYFUNCTION("""COMPUTED_VALUE"""),45315.5415865972)</f>
        <v>45315.541586597203</v>
      </c>
      <c r="B1011" s="6">
        <v>2320433183</v>
      </c>
      <c r="C1011" s="6" t="s">
        <v>1372</v>
      </c>
      <c r="D1011" s="6" t="s">
        <v>1364</v>
      </c>
      <c r="E1011" s="3"/>
      <c r="F1011" s="6" t="str">
        <f ca="1">IFERROR(__xludf.DUMMYFUNCTION("""COMPUTED_VALUE"""),"ALMEIDA EDGARDO MATIAS")</f>
        <v>ALMEIDA EDGARDO MATIAS</v>
      </c>
      <c r="G1011" s="6" t="str">
        <f ca="1">IFERROR(__xludf.DUMMYFUNCTION("""COMPUTED_VALUE"""),"FALCON ALEJANDRO JAVIER")</f>
        <v>FALCON ALEJANDRO JAVIER</v>
      </c>
      <c r="H1011" s="4" t="s">
        <v>7</v>
      </c>
    </row>
    <row r="1012" spans="1:8">
      <c r="A1012" s="1">
        <f ca="1">IFERROR(__xludf.DUMMYFUNCTION("""COMPUTED_VALUE"""),45315.5466976388)</f>
        <v>45315.546697638798</v>
      </c>
      <c r="B1012" s="2">
        <v>1142155713</v>
      </c>
      <c r="C1012" s="2" t="s">
        <v>1373</v>
      </c>
      <c r="D1012" s="2" t="s">
        <v>990</v>
      </c>
      <c r="E1012" s="7" t="s">
        <v>12</v>
      </c>
      <c r="F1012" s="2" t="str">
        <f ca="1">IFERROR(__xludf.DUMMYFUNCTION("""COMPUTED_VALUE"""),"Gonzalez Xavier Ignacio")</f>
        <v>Gonzalez Xavier Ignacio</v>
      </c>
      <c r="G1012" s="2" t="str">
        <f ca="1">IFERROR(__xludf.DUMMYFUNCTION("""COMPUTED_VALUE"""),"POLZONI MARIA NATALIA")</f>
        <v>POLZONI MARIA NATALIA</v>
      </c>
      <c r="H1012" s="2" t="s">
        <v>1374</v>
      </c>
    </row>
    <row r="1013" spans="1:8">
      <c r="A1013" s="5">
        <f ca="1">IFERROR(__xludf.DUMMYFUNCTION("""COMPUTED_VALUE"""),45315.5815006828)</f>
        <v>45315.581500682798</v>
      </c>
      <c r="B1013" s="6">
        <v>1142010359</v>
      </c>
      <c r="C1013" s="6" t="s">
        <v>1375</v>
      </c>
      <c r="D1013" s="6" t="s">
        <v>736</v>
      </c>
      <c r="E1013" s="3"/>
      <c r="F1013" s="6" t="str">
        <f ca="1">IFERROR(__xludf.DUMMYFUNCTION("""COMPUTED_VALUE"""),"LUCILA MIÑO")</f>
        <v>LUCILA MIÑO</v>
      </c>
      <c r="G1013" s="6" t="str">
        <f ca="1">IFERROR(__xludf.DUMMYFUNCTION("""COMPUTED_VALUE"""),"FIMIANI VICTOR LUCIANO")</f>
        <v>FIMIANI VICTOR LUCIANO</v>
      </c>
      <c r="H1013" s="4" t="s">
        <v>7</v>
      </c>
    </row>
    <row r="1014" spans="1:8">
      <c r="A1014" s="1">
        <f ca="1">IFERROR(__xludf.DUMMYFUNCTION("""COMPUTED_VALUE"""),45315.5839296296)</f>
        <v>45315.583929629604</v>
      </c>
      <c r="B1014" s="2">
        <v>1146401891</v>
      </c>
      <c r="C1014" s="2" t="s">
        <v>1376</v>
      </c>
      <c r="D1014" s="2" t="s">
        <v>1129</v>
      </c>
      <c r="E1014" s="3"/>
      <c r="F1014" s="2" t="str">
        <f ca="1">IFERROR(__xludf.DUMMYFUNCTION("""COMPUTED_VALUE"""),"LUCILA MIÑO")</f>
        <v>LUCILA MIÑO</v>
      </c>
      <c r="G1014" s="2" t="str">
        <f ca="1">IFERROR(__xludf.DUMMYFUNCTION("""COMPUTED_VALUE"""),"FIMIANI VICTOR LUCIANO")</f>
        <v>FIMIANI VICTOR LUCIANO</v>
      </c>
      <c r="H1014" s="4" t="s">
        <v>7</v>
      </c>
    </row>
    <row r="1015" spans="1:8">
      <c r="A1015" s="5">
        <f ca="1">IFERROR(__xludf.DUMMYFUNCTION("""COMPUTED_VALUE"""),45315.5913454513)</f>
        <v>45315.591345451299</v>
      </c>
      <c r="B1015" s="6">
        <v>2229475084</v>
      </c>
      <c r="C1015" s="6" t="s">
        <v>1377</v>
      </c>
      <c r="D1015" s="6" t="s">
        <v>1124</v>
      </c>
      <c r="E1015" s="3"/>
      <c r="F1015" s="6" t="str">
        <f ca="1">IFERROR(__xludf.DUMMYFUNCTION("""COMPUTED_VALUE"""),"GONZALEZ IVANA JANET")</f>
        <v>GONZALEZ IVANA JANET</v>
      </c>
      <c r="G1015" s="6" t="str">
        <f ca="1">IFERROR(__xludf.DUMMYFUNCTION("""COMPUTED_VALUE"""),"LEONHART PEDRO NAHUEL")</f>
        <v>LEONHART PEDRO NAHUEL</v>
      </c>
      <c r="H1015" s="10"/>
    </row>
    <row r="1016" spans="1:8">
      <c r="A1016" s="1">
        <f ca="1">IFERROR(__xludf.DUMMYFUNCTION("""COMPUTED_VALUE"""),45315.6019419213)</f>
        <v>45315.601941921297</v>
      </c>
      <c r="B1016" s="2">
        <v>2234510594</v>
      </c>
      <c r="C1016" s="2" t="s">
        <v>1378</v>
      </c>
      <c r="D1016" s="2" t="s">
        <v>409</v>
      </c>
      <c r="E1016" s="3"/>
      <c r="F1016" s="2" t="str">
        <f ca="1">IFERROR(__xludf.DUMMYFUNCTION("""COMPUTED_VALUE"""),"VELEZ ACOSTA JUAN PABLO")</f>
        <v>VELEZ ACOSTA JUAN PABLO</v>
      </c>
      <c r="G1016" s="2" t="str">
        <f ca="1">IFERROR(__xludf.DUMMYFUNCTION("""COMPUTED_VALUE"""),"BLANCO GABRIELA BELEN")</f>
        <v>BLANCO GABRIELA BELEN</v>
      </c>
      <c r="H1016" s="4" t="s">
        <v>7</v>
      </c>
    </row>
    <row r="1017" spans="1:8">
      <c r="A1017" s="5">
        <f ca="1">IFERROR(__xludf.DUMMYFUNCTION("""COMPUTED_VALUE"""),45315.6223067361)</f>
        <v>45315.622306736099</v>
      </c>
      <c r="B1017" s="6">
        <v>2214865131</v>
      </c>
      <c r="C1017" s="6" t="s">
        <v>1379</v>
      </c>
      <c r="D1017" s="6" t="s">
        <v>736</v>
      </c>
      <c r="E1017" s="3"/>
      <c r="F1017" s="6" t="str">
        <f ca="1">IFERROR(__xludf.DUMMYFUNCTION("""COMPUTED_VALUE"""),"ENRIQUEZ RIVERA JERONIMO EDGARDO")</f>
        <v>ENRIQUEZ RIVERA JERONIMO EDGARDO</v>
      </c>
      <c r="G1017" s="6" t="str">
        <f ca="1">IFERROR(__xludf.DUMMYFUNCTION("""COMPUTED_VALUE"""),"PIEDRABUENA LUCAS DAVID")</f>
        <v>PIEDRABUENA LUCAS DAVID</v>
      </c>
      <c r="H1017" s="4" t="s">
        <v>7</v>
      </c>
    </row>
    <row r="1018" spans="1:8">
      <c r="A1018" s="1">
        <f ca="1">IFERROR(__xludf.DUMMYFUNCTION("""COMPUTED_VALUE"""),45315.6288042129)</f>
        <v>45315.628804212902</v>
      </c>
      <c r="B1018" s="2">
        <v>1142883577</v>
      </c>
      <c r="C1018" s="2" t="s">
        <v>1380</v>
      </c>
      <c r="D1018" s="2" t="s">
        <v>1381</v>
      </c>
      <c r="E1018" s="3"/>
      <c r="F1018" s="2" t="str">
        <f ca="1">IFERROR(__xludf.DUMMYFUNCTION("""COMPUTED_VALUE"""),"Gonzalez Xavier Ignacio")</f>
        <v>Gonzalez Xavier Ignacio</v>
      </c>
      <c r="G1018" s="2" t="str">
        <f ca="1">IFERROR(__xludf.DUMMYFUNCTION("""COMPUTED_VALUE"""),"POLZONI MARIA NATALIA")</f>
        <v>POLZONI MARIA NATALIA</v>
      </c>
      <c r="H1018" s="4"/>
    </row>
    <row r="1019" spans="1:8">
      <c r="A1019" s="9" t="str">
        <f ca="1">IFERROR(__xludf.DUMMYFUNCTION("""COMPUTED_VALUE"""),"")</f>
        <v/>
      </c>
      <c r="B1019" s="10"/>
      <c r="C1019" s="6" t="s">
        <v>1382</v>
      </c>
      <c r="D1019" s="6" t="s">
        <v>736</v>
      </c>
      <c r="E1019" s="7" t="s">
        <v>113</v>
      </c>
      <c r="F1019" s="10" t="str">
        <f ca="1">IFERROR(__xludf.DUMMYFUNCTION("""COMPUTED_VALUE"""),"")</f>
        <v/>
      </c>
      <c r="G1019" s="10" t="str">
        <f ca="1">IFERROR(__xludf.DUMMYFUNCTION("""COMPUTED_VALUE"""),"")</f>
        <v/>
      </c>
      <c r="H1019" s="6" t="s">
        <v>1383</v>
      </c>
    </row>
    <row r="1020" spans="1:8">
      <c r="A1020" s="1">
        <f ca="1">IFERROR(__xludf.DUMMYFUNCTION("""COMPUTED_VALUE"""),45315.6520858217)</f>
        <v>45315.652085821697</v>
      </c>
      <c r="B1020" s="2">
        <v>2214712086</v>
      </c>
      <c r="C1020" s="2" t="s">
        <v>1384</v>
      </c>
      <c r="D1020" s="2" t="s">
        <v>1055</v>
      </c>
      <c r="E1020" s="3"/>
      <c r="F1020" s="2" t="str">
        <f ca="1">IFERROR(__xludf.DUMMYFUNCTION("""COMPUTED_VALUE"""),"VAZQUEZ ACEVEDO JUAN MARTIN")</f>
        <v>VAZQUEZ ACEVEDO JUAN MARTIN</v>
      </c>
      <c r="G1020" s="2" t="str">
        <f ca="1">IFERROR(__xludf.DUMMYFUNCTION("""COMPUTED_VALUE"""),"CANTERO ELIANA LUCILA ESTEFANIA")</f>
        <v>CANTERO ELIANA LUCILA ESTEFANIA</v>
      </c>
      <c r="H1020" s="4" t="s">
        <v>7</v>
      </c>
    </row>
    <row r="1021" spans="1:8">
      <c r="A1021" s="5">
        <f ca="1">IFERROR(__xludf.DUMMYFUNCTION("""COMPUTED_VALUE"""),45315.6736095023)</f>
        <v>45315.673609502301</v>
      </c>
      <c r="B1021" s="6">
        <v>2614510514</v>
      </c>
      <c r="C1021" s="6" t="s">
        <v>1385</v>
      </c>
      <c r="D1021" s="6" t="s">
        <v>1364</v>
      </c>
      <c r="E1021" s="3"/>
      <c r="F1021" s="6" t="str">
        <f ca="1">IFERROR(__xludf.DUMMYFUNCTION("""COMPUTED_VALUE"""),"FERNANDEZ AIMARA SOLEDAD")</f>
        <v>FERNANDEZ AIMARA SOLEDAD</v>
      </c>
      <c r="G1021" s="6" t="str">
        <f ca="1">IFERROR(__xludf.DUMMYFUNCTION("""COMPUTED_VALUE"""),"PYZIOL RYSZARD GERARDO")</f>
        <v>PYZIOL RYSZARD GERARDO</v>
      </c>
      <c r="H1021" s="4" t="s">
        <v>7</v>
      </c>
    </row>
    <row r="1022" spans="1:8">
      <c r="A1022" s="1">
        <f ca="1">IFERROR(__xludf.DUMMYFUNCTION("""COMPUTED_VALUE"""),45315.6750737731)</f>
        <v>45315.675073773098</v>
      </c>
      <c r="B1022" s="4"/>
      <c r="C1022" s="2" t="s">
        <v>1386</v>
      </c>
      <c r="D1022" s="4"/>
      <c r="E1022" s="3"/>
      <c r="F1022" s="2" t="str">
        <f ca="1">IFERROR(__xludf.DUMMYFUNCTION("""COMPUTED_VALUE"""),"NUÑEZ MIRANDA EVELYN")</f>
        <v>NUÑEZ MIRANDA EVELYN</v>
      </c>
      <c r="G1022" s="2" t="str">
        <f ca="1">IFERROR(__xludf.DUMMYFUNCTION("""COMPUTED_VALUE"""),"AGUIRRE MAURO GABRIEL")</f>
        <v>AGUIRRE MAURO GABRIEL</v>
      </c>
      <c r="H1022" s="4"/>
    </row>
    <row r="1023" spans="1:8">
      <c r="A1023" s="5">
        <f ca="1">IFERROR(__xludf.DUMMYFUNCTION("""COMPUTED_VALUE"""),45315.6756788425)</f>
        <v>45315.675678842497</v>
      </c>
      <c r="B1023" s="10"/>
      <c r="C1023" s="6" t="s">
        <v>1387</v>
      </c>
      <c r="D1023" s="10"/>
      <c r="E1023" s="3"/>
      <c r="F1023" s="6" t="str">
        <f ca="1">IFERROR(__xludf.DUMMYFUNCTION("""COMPUTED_VALUE"""),"ALONSO NOELIA GRISEL")</f>
        <v>ALONSO NOELIA GRISEL</v>
      </c>
      <c r="G1023" s="6" t="str">
        <f ca="1">IFERROR(__xludf.DUMMYFUNCTION("""COMPUTED_VALUE"""),"BAEZ GUILLERMO")</f>
        <v>BAEZ GUILLERMO</v>
      </c>
      <c r="H1023" s="10"/>
    </row>
    <row r="1024" spans="1:8">
      <c r="A1024" s="1">
        <f ca="1">IFERROR(__xludf.DUMMYFUNCTION("""COMPUTED_VALUE"""),45315.6811161458)</f>
        <v>45315.681116145803</v>
      </c>
      <c r="B1024" s="4"/>
      <c r="C1024" s="2" t="s">
        <v>1388</v>
      </c>
      <c r="D1024" s="4"/>
      <c r="E1024" s="3"/>
      <c r="F1024" s="2" t="str">
        <f ca="1">IFERROR(__xludf.DUMMYFUNCTION("""COMPUTED_VALUE"""),"ESCOBAR GISELA EVELIN")</f>
        <v>ESCOBAR GISELA EVELIN</v>
      </c>
      <c r="G1024" s="2" t="str">
        <f ca="1">IFERROR(__xludf.DUMMYFUNCTION("""COMPUTED_VALUE"""),"FIMIANI VICTOR LUCIANO")</f>
        <v>FIMIANI VICTOR LUCIANO</v>
      </c>
      <c r="H1024" s="4"/>
    </row>
    <row r="1025" spans="1:8">
      <c r="A1025" s="5">
        <f ca="1">IFERROR(__xludf.DUMMYFUNCTION("""COMPUTED_VALUE"""),45315.6993326041)</f>
        <v>45315.699332604097</v>
      </c>
      <c r="B1025" s="6">
        <v>1149193396</v>
      </c>
      <c r="C1025" s="6" t="s">
        <v>1389</v>
      </c>
      <c r="D1025" s="6" t="s">
        <v>93</v>
      </c>
      <c r="E1025" s="3"/>
      <c r="F1025" s="6" t="str">
        <f ca="1">IFERROR(__xludf.DUMMYFUNCTION("""COMPUTED_VALUE"""),"AGUIRRE MATIAS ALBERTO")</f>
        <v>AGUIRRE MATIAS ALBERTO</v>
      </c>
      <c r="G1025" s="6" t="str">
        <f ca="1">IFERROR(__xludf.DUMMYFUNCTION("""COMPUTED_VALUE"""),"FALCON ALEJANDRO JAVIER")</f>
        <v>FALCON ALEJANDRO JAVIER</v>
      </c>
      <c r="H1025" s="4" t="s">
        <v>7</v>
      </c>
    </row>
    <row r="1026" spans="1:8">
      <c r="A1026" s="1">
        <f ca="1">IFERROR(__xludf.DUMMYFUNCTION("""COMPUTED_VALUE"""),45315.7031505902)</f>
        <v>45315.703150590198</v>
      </c>
      <c r="B1026" s="2">
        <v>2614442334</v>
      </c>
      <c r="C1026" s="2" t="s">
        <v>1390</v>
      </c>
      <c r="D1026" s="2" t="s">
        <v>771</v>
      </c>
      <c r="E1026" s="3"/>
      <c r="F1026" s="2" t="str">
        <f ca="1">IFERROR(__xludf.DUMMYFUNCTION("""COMPUTED_VALUE"""),"FALCON MONICA ALEJANDRA")</f>
        <v>FALCON MONICA ALEJANDRA</v>
      </c>
      <c r="G1026" s="2" t="str">
        <f ca="1">IFERROR(__xludf.DUMMYFUNCTION("""COMPUTED_VALUE"""),"JANIEWICZ CINTHIA VIVIANA")</f>
        <v>JANIEWICZ CINTHIA VIVIANA</v>
      </c>
      <c r="H1026" s="4" t="s">
        <v>7</v>
      </c>
    </row>
    <row r="1027" spans="1:8">
      <c r="A1027" s="5">
        <f ca="1">IFERROR(__xludf.DUMMYFUNCTION("""COMPUTED_VALUE"""),45315.7060772222)</f>
        <v>45315.706077222203</v>
      </c>
      <c r="B1027" s="6">
        <v>1160839402</v>
      </c>
      <c r="C1027" s="6" t="s">
        <v>1391</v>
      </c>
      <c r="D1027" s="6" t="s">
        <v>841</v>
      </c>
      <c r="E1027" s="3"/>
      <c r="F1027" s="6" t="str">
        <f ca="1">IFERROR(__xludf.DUMMYFUNCTION("""COMPUTED_VALUE"""),"LEGUIZAMON RIVERO GUADALUPE ANAHI")</f>
        <v>LEGUIZAMON RIVERO GUADALUPE ANAHI</v>
      </c>
      <c r="G1027" s="6" t="str">
        <f ca="1">IFERROR(__xludf.DUMMYFUNCTION("""COMPUTED_VALUE"""),"PYZIOL RYSZARD GERARDO")</f>
        <v>PYZIOL RYSZARD GERARDO</v>
      </c>
      <c r="H1027" s="4" t="s">
        <v>7</v>
      </c>
    </row>
    <row r="1028" spans="1:8">
      <c r="A1028" s="1">
        <f ca="1">IFERROR(__xludf.DUMMYFUNCTION("""COMPUTED_VALUE"""),45315.7064611574)</f>
        <v>45315.706461157402</v>
      </c>
      <c r="B1028" s="2">
        <v>1142883415</v>
      </c>
      <c r="C1028" s="2" t="s">
        <v>1392</v>
      </c>
      <c r="D1028" s="2" t="s">
        <v>1129</v>
      </c>
      <c r="E1028" s="3"/>
      <c r="F1028" s="2" t="str">
        <f ca="1">IFERROR(__xludf.DUMMYFUNCTION("""COMPUTED_VALUE"""),"ZENIQUEL JULIETA ABIGAIL")</f>
        <v>ZENIQUEL JULIETA ABIGAIL</v>
      </c>
      <c r="G1028" s="2" t="str">
        <f ca="1">IFERROR(__xludf.DUMMYFUNCTION("""COMPUTED_VALUE"""),"APOSTOLIDES MARTIN ANTONIO")</f>
        <v>APOSTOLIDES MARTIN ANTONIO</v>
      </c>
      <c r="H1028" s="4"/>
    </row>
    <row r="1029" spans="1:8">
      <c r="A1029" s="5">
        <f ca="1">IFERROR(__xludf.DUMMYFUNCTION("""COMPUTED_VALUE"""),45315.7128665162)</f>
        <v>45315.712866516202</v>
      </c>
      <c r="B1029" s="6">
        <v>1137228528</v>
      </c>
      <c r="C1029" s="6" t="s">
        <v>1393</v>
      </c>
      <c r="D1029" s="6" t="s">
        <v>1394</v>
      </c>
      <c r="E1029" s="3"/>
      <c r="F1029" s="6" t="str">
        <f ca="1">IFERROR(__xludf.DUMMYFUNCTION("""COMPUTED_VALUE"""),"CUEVAS ARIANA RAQUEL")</f>
        <v>CUEVAS ARIANA RAQUEL</v>
      </c>
      <c r="G1029" s="6" t="str">
        <f ca="1">IFERROR(__xludf.DUMMYFUNCTION("""COMPUTED_VALUE"""),"SANTANDER MATIAS NAHUEL")</f>
        <v>SANTANDER MATIAS NAHUEL</v>
      </c>
      <c r="H1029" s="4" t="s">
        <v>7</v>
      </c>
    </row>
    <row r="1030" spans="1:8">
      <c r="A1030" s="1">
        <f ca="1">IFERROR(__xludf.DUMMYFUNCTION("""COMPUTED_VALUE"""),45315.7205105324)</f>
        <v>45315.720510532403</v>
      </c>
      <c r="B1030" s="2">
        <v>1142370230</v>
      </c>
      <c r="C1030" s="2" t="s">
        <v>1395</v>
      </c>
      <c r="D1030" s="2" t="s">
        <v>893</v>
      </c>
      <c r="E1030" s="7" t="s">
        <v>12</v>
      </c>
      <c r="F1030" s="2" t="str">
        <f ca="1">IFERROR(__xludf.DUMMYFUNCTION("""COMPUTED_VALUE"""),"CAPPANARI AGUSTIN")</f>
        <v>CAPPANARI AGUSTIN</v>
      </c>
      <c r="G1030" s="2" t="str">
        <f ca="1">IFERROR(__xludf.DUMMYFUNCTION("""COMPUTED_VALUE"""),"SANTANDER MATIAS NAHUEL")</f>
        <v>SANTANDER MATIAS NAHUEL</v>
      </c>
      <c r="H1030" s="2" t="s">
        <v>1396</v>
      </c>
    </row>
    <row r="1031" spans="1:8">
      <c r="A1031" s="5">
        <f ca="1">IFERROR(__xludf.DUMMYFUNCTION("""COMPUTED_VALUE"""),45315.7271061574)</f>
        <v>45315.727106157399</v>
      </c>
      <c r="B1031" s="6">
        <v>1146401900</v>
      </c>
      <c r="C1031" s="6" t="s">
        <v>1397</v>
      </c>
      <c r="D1031" s="6" t="s">
        <v>1119</v>
      </c>
      <c r="E1031" s="3"/>
      <c r="F1031" s="6" t="str">
        <f ca="1">IFERROR(__xludf.DUMMYFUNCTION("""COMPUTED_VALUE"""),"GERSZMAN YOEL")</f>
        <v>GERSZMAN YOEL</v>
      </c>
      <c r="G1031" s="6" t="str">
        <f ca="1">IFERROR(__xludf.DUMMYFUNCTION("""COMPUTED_VALUE"""),"JANIEWICZ CINTHIA VIVIANA")</f>
        <v>JANIEWICZ CINTHIA VIVIANA</v>
      </c>
      <c r="H1031" s="4" t="s">
        <v>7</v>
      </c>
    </row>
    <row r="1032" spans="1:8">
      <c r="A1032" s="1">
        <f ca="1">IFERROR(__xludf.DUMMYFUNCTION("""COMPUTED_VALUE"""),45315.7489737963)</f>
        <v>45315.748973796297</v>
      </c>
      <c r="B1032" s="2">
        <v>1179177772</v>
      </c>
      <c r="C1032" s="2" t="s">
        <v>1398</v>
      </c>
      <c r="D1032" s="2" t="s">
        <v>1119</v>
      </c>
      <c r="E1032" s="3"/>
      <c r="F1032" s="2" t="str">
        <f ca="1">IFERROR(__xludf.DUMMYFUNCTION("""COMPUTED_VALUE"""),"AGUIRRE MATIAS ALBERTO")</f>
        <v>AGUIRRE MATIAS ALBERTO</v>
      </c>
      <c r="G1032" s="2" t="str">
        <f ca="1">IFERROR(__xludf.DUMMYFUNCTION("""COMPUTED_VALUE"""),"FALCON ALEJANDRO JAVIER")</f>
        <v>FALCON ALEJANDRO JAVIER</v>
      </c>
      <c r="H1032" s="4"/>
    </row>
    <row r="1033" spans="1:8">
      <c r="A1033" s="5">
        <f ca="1">IFERROR(__xludf.DUMMYFUNCTION("""COMPUTED_VALUE"""),45315.7492757638)</f>
        <v>45315.749275763803</v>
      </c>
      <c r="B1033" s="10"/>
      <c r="C1033" s="6" t="s">
        <v>1399</v>
      </c>
      <c r="D1033" s="10"/>
      <c r="E1033" s="3"/>
      <c r="F1033" s="6" t="str">
        <f ca="1">IFERROR(__xludf.DUMMYFUNCTION("""COMPUTED_VALUE"""),"MULLER LETICIA BETINA")</f>
        <v>MULLER LETICIA BETINA</v>
      </c>
      <c r="G1033" s="6" t="str">
        <f ca="1">IFERROR(__xludf.DUMMYFUNCTION("""COMPUTED_VALUE"""),"JANIEWICZ CINTHIA VIVIANA")</f>
        <v>JANIEWICZ CINTHIA VIVIANA</v>
      </c>
      <c r="H1033" s="10"/>
    </row>
    <row r="1034" spans="1:8">
      <c r="A1034" s="1">
        <f ca="1">IFERROR(__xludf.DUMMYFUNCTION("""COMPUTED_VALUE"""),45315.7526126388)</f>
        <v>45315.752612638797</v>
      </c>
      <c r="B1034" s="2">
        <v>2224432630</v>
      </c>
      <c r="C1034" s="2" t="s">
        <v>1400</v>
      </c>
      <c r="D1034" s="2" t="s">
        <v>990</v>
      </c>
      <c r="E1034" s="7" t="s">
        <v>12</v>
      </c>
      <c r="F1034" s="2" t="str">
        <f ca="1">IFERROR(__xludf.DUMMYFUNCTION("""COMPUTED_VALUE"""),"LLANES LOURDES SILVANA")</f>
        <v>LLANES LOURDES SILVANA</v>
      </c>
      <c r="G1034" s="2" t="str">
        <f ca="1">IFERROR(__xludf.DUMMYFUNCTION("""COMPUTED_VALUE"""),"AGUIRRE MAURO GABRIEL")</f>
        <v>AGUIRRE MAURO GABRIEL</v>
      </c>
      <c r="H1034" s="2" t="s">
        <v>1401</v>
      </c>
    </row>
    <row r="1035" spans="1:8">
      <c r="A1035" s="5">
        <f ca="1">IFERROR(__xludf.DUMMYFUNCTION("""COMPUTED_VALUE"""),45315.7747961805)</f>
        <v>45315.7747961805</v>
      </c>
      <c r="B1035" s="6">
        <v>2214560039</v>
      </c>
      <c r="C1035" s="6" t="s">
        <v>1402</v>
      </c>
      <c r="D1035" s="6" t="s">
        <v>771</v>
      </c>
      <c r="E1035" s="3"/>
      <c r="F1035" s="6" t="str">
        <f ca="1">IFERROR(__xludf.DUMMYFUNCTION("""COMPUTED_VALUE"""),"BAEZ NATALIA CAROLINA")</f>
        <v>BAEZ NATALIA CAROLINA</v>
      </c>
      <c r="G1035" s="6" t="str">
        <f ca="1">IFERROR(__xludf.DUMMYFUNCTION("""COMPUTED_VALUE"""),"APOSTOLIDES MARTIN ANTONIO")</f>
        <v>APOSTOLIDES MARTIN ANTONIO</v>
      </c>
      <c r="H1035" s="4" t="s">
        <v>7</v>
      </c>
    </row>
    <row r="1036" spans="1:8">
      <c r="A1036" s="1">
        <f ca="1">IFERROR(__xludf.DUMMYFUNCTION("""COMPUTED_VALUE"""),45315.7805840393)</f>
        <v>45315.780584039298</v>
      </c>
      <c r="B1036" s="2">
        <v>1144606240</v>
      </c>
      <c r="C1036" s="2" t="s">
        <v>1403</v>
      </c>
      <c r="D1036" s="2" t="s">
        <v>1041</v>
      </c>
      <c r="E1036" s="3"/>
      <c r="F1036" s="2" t="str">
        <f ca="1">IFERROR(__xludf.DUMMYFUNCTION("""COMPUTED_VALUE"""),"CHARLESMOR NELSON ROBINSON")</f>
        <v>CHARLESMOR NELSON ROBINSON</v>
      </c>
      <c r="G1036" s="2" t="str">
        <f ca="1">IFERROR(__xludf.DUMMYFUNCTION("""COMPUTED_VALUE"""),"JANIEWICZ CINTHIA VIVIANA")</f>
        <v>JANIEWICZ CINTHIA VIVIANA</v>
      </c>
      <c r="H1036" s="4" t="s">
        <v>7</v>
      </c>
    </row>
    <row r="1037" spans="1:8">
      <c r="A1037" s="9" t="str">
        <f ca="1">IFERROR(__xludf.DUMMYFUNCTION("""COMPUTED_VALUE"""),"")</f>
        <v/>
      </c>
      <c r="B1037" s="6">
        <v>1142492069</v>
      </c>
      <c r="C1037" s="6" t="s">
        <v>1404</v>
      </c>
      <c r="D1037" s="6" t="s">
        <v>736</v>
      </c>
      <c r="E1037" s="7" t="s">
        <v>91</v>
      </c>
      <c r="F1037" s="10" t="str">
        <f ca="1">IFERROR(__xludf.DUMMYFUNCTION("""COMPUTED_VALUE"""),"")</f>
        <v/>
      </c>
      <c r="G1037" s="10" t="str">
        <f ca="1">IFERROR(__xludf.DUMMYFUNCTION("""COMPUTED_VALUE"""),"")</f>
        <v/>
      </c>
      <c r="H1037" s="6" t="s">
        <v>461</v>
      </c>
    </row>
    <row r="1038" spans="1:8">
      <c r="A1038" s="1">
        <f ca="1">IFERROR(__xludf.DUMMYFUNCTION("""COMPUTED_VALUE"""),45315.7825501041)</f>
        <v>45315.782550104101</v>
      </c>
      <c r="B1038" s="2">
        <v>2214867796</v>
      </c>
      <c r="C1038" s="2" t="s">
        <v>1405</v>
      </c>
      <c r="D1038" s="2" t="s">
        <v>771</v>
      </c>
      <c r="E1038" s="3"/>
      <c r="F1038" s="2" t="str">
        <f ca="1">IFERROR(__xludf.DUMMYFUNCTION("""COMPUTED_VALUE"""),"BAEZ NATALIA CAROLINA")</f>
        <v>BAEZ NATALIA CAROLINA</v>
      </c>
      <c r="G1038" s="2" t="str">
        <f ca="1">IFERROR(__xludf.DUMMYFUNCTION("""COMPUTED_VALUE"""),"APOSTOLIDES MARTIN ANTONIO")</f>
        <v>APOSTOLIDES MARTIN ANTONIO</v>
      </c>
      <c r="H1038" s="4" t="s">
        <v>7</v>
      </c>
    </row>
    <row r="1039" spans="1:8">
      <c r="A1039" s="5">
        <f ca="1">IFERROR(__xludf.DUMMYFUNCTION("""COMPUTED_VALUE"""),45315.7900492592)</f>
        <v>45315.790049259202</v>
      </c>
      <c r="B1039" s="6">
        <v>2942421659</v>
      </c>
      <c r="C1039" s="11" t="s">
        <v>1406</v>
      </c>
      <c r="D1039" s="6" t="s">
        <v>830</v>
      </c>
      <c r="E1039" s="3"/>
      <c r="F1039" s="6" t="str">
        <f ca="1">IFERROR(__xludf.DUMMYFUNCTION("""COMPUTED_VALUE"""),"VERON TICIANA BELEN")</f>
        <v>VERON TICIANA BELEN</v>
      </c>
      <c r="G1039" s="6" t="str">
        <f ca="1">IFERROR(__xludf.DUMMYFUNCTION("""COMPUTED_VALUE"""),"APOSTOLIDES MARTIN ANTONIO")</f>
        <v>APOSTOLIDES MARTIN ANTONIO</v>
      </c>
      <c r="H1039" s="4" t="s">
        <v>7</v>
      </c>
    </row>
    <row r="1040" spans="1:8">
      <c r="A1040" s="1">
        <f ca="1">IFERROR(__xludf.DUMMYFUNCTION("""COMPUTED_VALUE"""),45315.7900492592)</f>
        <v>45315.790049259202</v>
      </c>
      <c r="B1040" s="2">
        <v>2942421659</v>
      </c>
      <c r="C1040" s="11" t="s">
        <v>1406</v>
      </c>
      <c r="D1040" s="2" t="s">
        <v>830</v>
      </c>
      <c r="E1040" s="3"/>
      <c r="F1040" s="2" t="str">
        <f ca="1">IFERROR(__xludf.DUMMYFUNCTION("""COMPUTED_VALUE"""),"VERON TICIANA BELEN")</f>
        <v>VERON TICIANA BELEN</v>
      </c>
      <c r="G1040" s="2" t="str">
        <f ca="1">IFERROR(__xludf.DUMMYFUNCTION("""COMPUTED_VALUE"""),"APOSTOLIDES MARTIN ANTONIO")</f>
        <v>APOSTOLIDES MARTIN ANTONIO</v>
      </c>
      <c r="H1040" s="4" t="s">
        <v>7</v>
      </c>
    </row>
    <row r="1041" spans="1:8">
      <c r="A1041" s="5">
        <f ca="1">IFERROR(__xludf.DUMMYFUNCTION("""COMPUTED_VALUE"""),45315.7955830671)</f>
        <v>45315.795583067098</v>
      </c>
      <c r="B1041" s="6">
        <v>1144678074</v>
      </c>
      <c r="C1041" s="6" t="s">
        <v>1407</v>
      </c>
      <c r="D1041" s="6" t="s">
        <v>1055</v>
      </c>
      <c r="E1041" s="3"/>
      <c r="F1041" s="6" t="str">
        <f ca="1">IFERROR(__xludf.DUMMYFUNCTION("""COMPUTED_VALUE"""),"FERNANDEZ ALDANA MAGALI")</f>
        <v>FERNANDEZ ALDANA MAGALI</v>
      </c>
      <c r="G1041" s="6" t="str">
        <f ca="1">IFERROR(__xludf.DUMMYFUNCTION("""COMPUTED_VALUE"""),"SAAVEDRA ROBERTO LEANDRO")</f>
        <v>SAAVEDRA ROBERTO LEANDRO</v>
      </c>
      <c r="H1041" s="4" t="s">
        <v>7</v>
      </c>
    </row>
    <row r="1042" spans="1:8">
      <c r="A1042" s="1">
        <f ca="1">IFERROR(__xludf.DUMMYFUNCTION("""COMPUTED_VALUE"""),45315.8058605671)</f>
        <v>45315.805860567103</v>
      </c>
      <c r="B1042" s="2">
        <v>1160813811</v>
      </c>
      <c r="C1042" s="2" t="s">
        <v>1408</v>
      </c>
      <c r="D1042" s="2" t="s">
        <v>1041</v>
      </c>
      <c r="E1042" s="3"/>
      <c r="F1042" s="2" t="str">
        <f ca="1">IFERROR(__xludf.DUMMYFUNCTION("""COMPUTED_VALUE"""),"CORONEL YAMILA AYALEN")</f>
        <v>CORONEL YAMILA AYALEN</v>
      </c>
      <c r="G1042" s="2" t="str">
        <f ca="1">IFERROR(__xludf.DUMMYFUNCTION("""COMPUTED_VALUE"""),"PYZIOL RYSZARD GERARDO")</f>
        <v>PYZIOL RYSZARD GERARDO</v>
      </c>
      <c r="H1042" s="4" t="s">
        <v>7</v>
      </c>
    </row>
    <row r="1043" spans="1:8">
      <c r="A1043" s="5">
        <f ca="1">IFERROR(__xludf.DUMMYFUNCTION("""COMPUTED_VALUE"""),45315.8071862847)</f>
        <v>45315.807186284699</v>
      </c>
      <c r="B1043" s="6">
        <v>2214867798</v>
      </c>
      <c r="C1043" s="6" t="s">
        <v>1409</v>
      </c>
      <c r="D1043" s="6" t="s">
        <v>771</v>
      </c>
      <c r="E1043" s="3"/>
      <c r="F1043" s="6" t="str">
        <f ca="1">IFERROR(__xludf.DUMMYFUNCTION("""COMPUTED_VALUE"""),"BAEZ NATALIA CAROLINA")</f>
        <v>BAEZ NATALIA CAROLINA</v>
      </c>
      <c r="G1043" s="6" t="str">
        <f ca="1">IFERROR(__xludf.DUMMYFUNCTION("""COMPUTED_VALUE"""),"APOSTOLIDES MARTIN ANTONIO")</f>
        <v>APOSTOLIDES MARTIN ANTONIO</v>
      </c>
      <c r="H1043" s="4" t="s">
        <v>7</v>
      </c>
    </row>
    <row r="1044" spans="1:8">
      <c r="A1044" s="1">
        <f ca="1">IFERROR(__xludf.DUMMYFUNCTION("""COMPUTED_VALUE"""),45315.8136139467)</f>
        <v>45315.813613946702</v>
      </c>
      <c r="B1044" s="2">
        <v>1160624743</v>
      </c>
      <c r="C1044" s="2" t="s">
        <v>1410</v>
      </c>
      <c r="D1044" s="2" t="s">
        <v>1055</v>
      </c>
      <c r="E1044" s="3"/>
      <c r="F1044" s="2" t="str">
        <f ca="1">IFERROR(__xludf.DUMMYFUNCTION("""COMPUTED_VALUE"""),"NIZ KIARA ALSIRA")</f>
        <v>NIZ KIARA ALSIRA</v>
      </c>
      <c r="G1044" s="2" t="str">
        <f ca="1">IFERROR(__xludf.DUMMYFUNCTION("""COMPUTED_VALUE"""),"JANIEWICZ CINTHIA VIVIANA")</f>
        <v>JANIEWICZ CINTHIA VIVIANA</v>
      </c>
      <c r="H1044" s="4" t="s">
        <v>7</v>
      </c>
    </row>
    <row r="1045" spans="1:8">
      <c r="A1045" s="5">
        <f ca="1">IFERROR(__xludf.DUMMYFUNCTION("""COMPUTED_VALUE"""),45315.8149171875)</f>
        <v>45315.814917187497</v>
      </c>
      <c r="B1045" s="6">
        <v>1143010537</v>
      </c>
      <c r="C1045" s="6" t="s">
        <v>1411</v>
      </c>
      <c r="D1045" s="6" t="s">
        <v>93</v>
      </c>
      <c r="E1045" s="7" t="s">
        <v>128</v>
      </c>
      <c r="F1045" s="6" t="str">
        <f ca="1">IFERROR(__xludf.DUMMYFUNCTION("""COMPUTED_VALUE"""),"MENDEZ NUÑEZ MARTIN ALEJANDRO")</f>
        <v>MENDEZ NUÑEZ MARTIN ALEJANDRO</v>
      </c>
      <c r="G1045" s="6" t="str">
        <f ca="1">IFERROR(__xludf.DUMMYFUNCTION("""COMPUTED_VALUE"""),"SAAVEDRA ROBERTO LEANDRO")</f>
        <v>SAAVEDRA ROBERTO LEANDRO</v>
      </c>
      <c r="H1045" s="6" t="s">
        <v>1412</v>
      </c>
    </row>
    <row r="1046" spans="1:8">
      <c r="A1046" s="1">
        <f ca="1">IFERROR(__xludf.DUMMYFUNCTION("""COMPUTED_VALUE"""),45315.8215908796)</f>
        <v>45315.821590879597</v>
      </c>
      <c r="B1046" s="2">
        <v>3484288871</v>
      </c>
      <c r="C1046" s="2" t="s">
        <v>1413</v>
      </c>
      <c r="D1046" s="2" t="s">
        <v>1414</v>
      </c>
      <c r="E1046" s="3"/>
      <c r="F1046" s="2" t="str">
        <f ca="1">IFERROR(__xludf.DUMMYFUNCTION("""COMPUTED_VALUE"""),"RODRIGUEZ MARIA ELIZABETH")</f>
        <v>RODRIGUEZ MARIA ELIZABETH</v>
      </c>
      <c r="G1046" s="2" t="str">
        <f ca="1">IFERROR(__xludf.DUMMYFUNCTION("""COMPUTED_VALUE"""),"BAEZ GUILLERMO")</f>
        <v>BAEZ GUILLERMO</v>
      </c>
      <c r="H1046" s="4" t="s">
        <v>7</v>
      </c>
    </row>
    <row r="1047" spans="1:8">
      <c r="A1047" s="5">
        <f ca="1">IFERROR(__xludf.DUMMYFUNCTION("""COMPUTED_VALUE"""),45315.8271120717)</f>
        <v>45315.827112071704</v>
      </c>
      <c r="B1047" s="6">
        <v>2202434025</v>
      </c>
      <c r="C1047" s="6" t="s">
        <v>1415</v>
      </c>
      <c r="D1047" s="6" t="s">
        <v>1026</v>
      </c>
      <c r="E1047" s="3"/>
      <c r="F1047" s="6" t="str">
        <f ca="1">IFERROR(__xludf.DUMMYFUNCTION("""COMPUTED_VALUE"""),"GOMEZ JOSE LUIS")</f>
        <v>GOMEZ JOSE LUIS</v>
      </c>
      <c r="G1047" s="6" t="str">
        <f ca="1">IFERROR(__xludf.DUMMYFUNCTION("""COMPUTED_VALUE"""),"ROJAS LUIS MARTIN")</f>
        <v>ROJAS LUIS MARTIN</v>
      </c>
      <c r="H1047" s="4" t="s">
        <v>7</v>
      </c>
    </row>
    <row r="1048" spans="1:8">
      <c r="A1048" s="1">
        <f ca="1">IFERROR(__xludf.DUMMYFUNCTION("""COMPUTED_VALUE"""),45315.8368016435)</f>
        <v>45315.836801643498</v>
      </c>
      <c r="B1048" s="2">
        <v>1144599036</v>
      </c>
      <c r="C1048" s="2" t="s">
        <v>1416</v>
      </c>
      <c r="D1048" s="2" t="s">
        <v>1124</v>
      </c>
      <c r="E1048" s="3"/>
      <c r="F1048" s="2" t="str">
        <f ca="1">IFERROR(__xludf.DUMMYFUNCTION("""COMPUTED_VALUE"""),"AQUINO ROMINA BEATRIZ")</f>
        <v>AQUINO ROMINA BEATRIZ</v>
      </c>
      <c r="G1048" s="2" t="str">
        <f ca="1">IFERROR(__xludf.DUMMYFUNCTION("""COMPUTED_VALUE"""),"AGUIRRE MAURO GABRIEL")</f>
        <v>AGUIRRE MAURO GABRIEL</v>
      </c>
      <c r="H1048" s="4" t="s">
        <v>7</v>
      </c>
    </row>
    <row r="1049" spans="1:8">
      <c r="A1049" s="5">
        <f ca="1">IFERROR(__xludf.DUMMYFUNCTION("""COMPUTED_VALUE"""),45315.8408843865)</f>
        <v>45315.840884386504</v>
      </c>
      <c r="B1049" s="6">
        <v>1179178316</v>
      </c>
      <c r="C1049" s="6" t="s">
        <v>1417</v>
      </c>
      <c r="D1049" s="6" t="s">
        <v>1119</v>
      </c>
      <c r="E1049" s="7" t="s">
        <v>12</v>
      </c>
      <c r="F1049" s="6" t="str">
        <f ca="1">IFERROR(__xludf.DUMMYFUNCTION("""COMPUTED_VALUE"""),"NUÑEZ MIRANDA EVELYN")</f>
        <v>NUÑEZ MIRANDA EVELYN</v>
      </c>
      <c r="G1049" s="6" t="str">
        <f ca="1">IFERROR(__xludf.DUMMYFUNCTION("""COMPUTED_VALUE"""),"AGUIRRE MAURO GABRIEL")</f>
        <v>AGUIRRE MAURO GABRIEL</v>
      </c>
      <c r="H1049" s="6" t="s">
        <v>1418</v>
      </c>
    </row>
    <row r="1050" spans="1:8">
      <c r="A1050" s="1">
        <f ca="1">IFERROR(__xludf.DUMMYFUNCTION("""COMPUTED_VALUE"""),45315.8673342824)</f>
        <v>45315.867334282397</v>
      </c>
      <c r="B1050" s="2">
        <v>1142380783</v>
      </c>
      <c r="C1050" s="2" t="s">
        <v>1419</v>
      </c>
      <c r="D1050" s="2" t="s">
        <v>736</v>
      </c>
      <c r="E1050" s="3"/>
      <c r="F1050" s="2" t="str">
        <f ca="1">IFERROR(__xludf.DUMMYFUNCTION("""COMPUTED_VALUE"""),"CHARLESMOR NELSON ROBINSON")</f>
        <v>CHARLESMOR NELSON ROBINSON</v>
      </c>
      <c r="G1050" s="2" t="str">
        <f ca="1">IFERROR(__xludf.DUMMYFUNCTION("""COMPUTED_VALUE"""),"JANIEWICZ CINTHIA VIVIANA")</f>
        <v>JANIEWICZ CINTHIA VIVIANA</v>
      </c>
      <c r="H1050" s="4" t="s">
        <v>7</v>
      </c>
    </row>
    <row r="1051" spans="1:8">
      <c r="A1051" s="5">
        <f ca="1">IFERROR(__xludf.DUMMYFUNCTION("""COMPUTED_VALUE"""),45315.8778206712)</f>
        <v>45315.877820671201</v>
      </c>
      <c r="B1051" s="6">
        <v>1144663930</v>
      </c>
      <c r="C1051" s="6" t="s">
        <v>1420</v>
      </c>
      <c r="D1051" s="6" t="s">
        <v>1129</v>
      </c>
      <c r="E1051" s="7" t="s">
        <v>60</v>
      </c>
      <c r="F1051" s="6" t="str">
        <f ca="1">IFERROR(__xludf.DUMMYFUNCTION("""COMPUTED_VALUE"""),"AQUINO VANINA SELENE")</f>
        <v>AQUINO VANINA SELENE</v>
      </c>
      <c r="G1051" s="6" t="str">
        <f ca="1">IFERROR(__xludf.DUMMYFUNCTION("""COMPUTED_VALUE"""),"PYZIOL RYSZARD GERARDO")</f>
        <v>PYZIOL RYSZARD GERARDO</v>
      </c>
      <c r="H1051" s="6" t="s">
        <v>1421</v>
      </c>
    </row>
    <row r="1052" spans="1:8">
      <c r="A1052" s="1">
        <f ca="1">IFERROR(__xludf.DUMMYFUNCTION("""COMPUTED_VALUE"""),45315.8819937384)</f>
        <v>45315.881993738403</v>
      </c>
      <c r="B1052" s="2">
        <v>1142640298</v>
      </c>
      <c r="C1052" s="2" t="s">
        <v>1422</v>
      </c>
      <c r="D1052" s="2" t="s">
        <v>771</v>
      </c>
      <c r="E1052" s="3"/>
      <c r="F1052" s="2" t="str">
        <f ca="1">IFERROR(__xludf.DUMMYFUNCTION("""COMPUTED_VALUE"""),"MAIDANA ACEVEDO DAIANA AYELEN")</f>
        <v>MAIDANA ACEVEDO DAIANA AYELEN</v>
      </c>
      <c r="G1052" s="2" t="str">
        <f ca="1">IFERROR(__xludf.DUMMYFUNCTION("""COMPUTED_VALUE"""),"PEREZ RODRIGUEZ ANDREA PAOLA")</f>
        <v>PEREZ RODRIGUEZ ANDREA PAOLA</v>
      </c>
      <c r="H1052" s="4" t="s">
        <v>7</v>
      </c>
    </row>
    <row r="1053" spans="1:8">
      <c r="A1053" s="5">
        <f ca="1">IFERROR(__xludf.DUMMYFUNCTION("""COMPUTED_VALUE"""),45315.8892536689)</f>
        <v>45315.889253668902</v>
      </c>
      <c r="B1053" s="10"/>
      <c r="C1053" s="6" t="s">
        <v>1423</v>
      </c>
      <c r="D1053" s="10"/>
      <c r="E1053" s="3"/>
      <c r="F1053" s="6" t="str">
        <f ca="1">IFERROR(__xludf.DUMMYFUNCTION("""COMPUTED_VALUE"""),"MAC LEAN ANTONELLA")</f>
        <v>MAC LEAN ANTONELLA</v>
      </c>
      <c r="G1053" s="6" t="str">
        <f ca="1">IFERROR(__xludf.DUMMYFUNCTION("""COMPUTED_VALUE"""),"SANTANDER MATIAS NAHUEL")</f>
        <v>SANTANDER MATIAS NAHUEL</v>
      </c>
      <c r="H1053" s="10"/>
    </row>
    <row r="1054" spans="1:8">
      <c r="A1054" s="1">
        <f ca="1">IFERROR(__xludf.DUMMYFUNCTION("""COMPUTED_VALUE"""),45315.890212037)</f>
        <v>45315.890212036997</v>
      </c>
      <c r="B1054" s="2">
        <v>1160642110</v>
      </c>
      <c r="C1054" s="2" t="s">
        <v>1424</v>
      </c>
      <c r="D1054" s="2" t="s">
        <v>1364</v>
      </c>
      <c r="E1054" s="3"/>
      <c r="F1054" s="2" t="str">
        <f ca="1">IFERROR(__xludf.DUMMYFUNCTION("""COMPUTED_VALUE"""),"DELTIN CARLA GABRIELA")</f>
        <v>DELTIN CARLA GABRIELA</v>
      </c>
      <c r="G1054" s="2" t="str">
        <f ca="1">IFERROR(__xludf.DUMMYFUNCTION("""COMPUTED_VALUE"""),"ROJAS LUIS MARTIN")</f>
        <v>ROJAS LUIS MARTIN</v>
      </c>
      <c r="H1054" s="4"/>
    </row>
    <row r="1055" spans="1:8">
      <c r="A1055" s="5">
        <f ca="1">IFERROR(__xludf.DUMMYFUNCTION("""COMPUTED_VALUE"""),45316.0364955555)</f>
        <v>45316.036495555498</v>
      </c>
      <c r="B1055" s="6">
        <v>2214510227</v>
      </c>
      <c r="C1055" s="6" t="s">
        <v>1425</v>
      </c>
      <c r="D1055" s="6" t="s">
        <v>778</v>
      </c>
      <c r="E1055" s="3"/>
      <c r="F1055" s="6" t="str">
        <f ca="1">IFERROR(__xludf.DUMMYFUNCTION("""COMPUTED_VALUE"""),"FRESCO CINTHIA VERONICA")</f>
        <v>FRESCO CINTHIA VERONICA</v>
      </c>
      <c r="G1055" s="6" t="str">
        <f ca="1">IFERROR(__xludf.DUMMYFUNCTION("""COMPUTED_VALUE"""),"ROJAS LUIS MARTIN")</f>
        <v>ROJAS LUIS MARTIN</v>
      </c>
      <c r="H1055" s="4" t="s">
        <v>7</v>
      </c>
    </row>
    <row r="1056" spans="1:8">
      <c r="A1056" s="1">
        <f ca="1">IFERROR(__xludf.DUMMYFUNCTION("""COMPUTED_VALUE"""),45316.3724751041)</f>
        <v>45316.372475104101</v>
      </c>
      <c r="B1056" s="2">
        <v>2204813614</v>
      </c>
      <c r="C1056" s="2" t="s">
        <v>1426</v>
      </c>
      <c r="D1056" s="2" t="s">
        <v>1364</v>
      </c>
      <c r="E1056" s="3"/>
      <c r="F1056" s="2" t="str">
        <f ca="1">IFERROR(__xludf.DUMMYFUNCTION("""COMPUTED_VALUE"""),"PALACIOS FALCON RODRIGO GASTON")</f>
        <v>PALACIOS FALCON RODRIGO GASTON</v>
      </c>
      <c r="G1056" s="2" t="str">
        <f ca="1">IFERROR(__xludf.DUMMYFUNCTION("""COMPUTED_VALUE"""),"FOSCHIATTI MARIA DE LOS ANGELES")</f>
        <v>FOSCHIATTI MARIA DE LOS ANGELES</v>
      </c>
      <c r="H1056" s="4" t="s">
        <v>7</v>
      </c>
    </row>
    <row r="1057" spans="1:8">
      <c r="A1057" s="5">
        <f ca="1">IFERROR(__xludf.DUMMYFUNCTION("""COMPUTED_VALUE"""),45316.3964706944)</f>
        <v>45316.396470694403</v>
      </c>
      <c r="B1057" s="6">
        <v>2804424026</v>
      </c>
      <c r="C1057" s="6" t="s">
        <v>1427</v>
      </c>
      <c r="D1057" s="6" t="s">
        <v>736</v>
      </c>
      <c r="E1057" s="3"/>
      <c r="F1057" s="6" t="str">
        <f ca="1">IFERROR(__xludf.DUMMYFUNCTION("""COMPUTED_VALUE"""),"OJEDA DAFNE DORA")</f>
        <v>OJEDA DAFNE DORA</v>
      </c>
      <c r="G1057" s="6" t="str">
        <f ca="1">IFERROR(__xludf.DUMMYFUNCTION("""COMPUTED_VALUE"""),"FIMIANI VICTOR LUCIANO")</f>
        <v>FIMIANI VICTOR LUCIANO</v>
      </c>
      <c r="H1057" s="4" t="s">
        <v>7</v>
      </c>
    </row>
    <row r="1058" spans="1:8">
      <c r="A1058" s="1">
        <f ca="1">IFERROR(__xludf.DUMMYFUNCTION("""COMPUTED_VALUE"""),45316.412582581)</f>
        <v>45316.412582580997</v>
      </c>
      <c r="B1058" s="2">
        <v>1141201296</v>
      </c>
      <c r="C1058" s="2" t="s">
        <v>1428</v>
      </c>
      <c r="D1058" s="2" t="s">
        <v>1364</v>
      </c>
      <c r="E1058" s="3"/>
      <c r="F1058" s="2" t="str">
        <f ca="1">IFERROR(__xludf.DUMMYFUNCTION("""COMPUTED_VALUE"""),"GOMEZ ANA SOFIA")</f>
        <v>GOMEZ ANA SOFIA</v>
      </c>
      <c r="G1058" s="2" t="str">
        <f ca="1">IFERROR(__xludf.DUMMYFUNCTION("""COMPUTED_VALUE"""),"GOMEZ MARIANA LUCIA")</f>
        <v>GOMEZ MARIANA LUCIA</v>
      </c>
      <c r="H1058" s="4" t="s">
        <v>7</v>
      </c>
    </row>
    <row r="1059" spans="1:8">
      <c r="A1059" s="5">
        <f ca="1">IFERROR(__xludf.DUMMYFUNCTION("""COMPUTED_VALUE"""),45316.4366350694)</f>
        <v>45316.436635069404</v>
      </c>
      <c r="B1059" s="6">
        <v>2224473074</v>
      </c>
      <c r="C1059" s="6" t="s">
        <v>1429</v>
      </c>
      <c r="D1059" s="6" t="s">
        <v>747</v>
      </c>
      <c r="E1059" s="3"/>
      <c r="F1059" s="6" t="str">
        <f ca="1">IFERROR(__xludf.DUMMYFUNCTION("""COMPUTED_VALUE"""),"REDES CYNTHIA SOLEDAD")</f>
        <v>REDES CYNTHIA SOLEDAD</v>
      </c>
      <c r="G1059" s="6" t="str">
        <f ca="1">IFERROR(__xludf.DUMMYFUNCTION("""COMPUTED_VALUE"""),"PIEDRABUENA LUCAS DAVID")</f>
        <v>PIEDRABUENA LUCAS DAVID</v>
      </c>
      <c r="H1059" s="4" t="s">
        <v>7</v>
      </c>
    </row>
    <row r="1060" spans="1:8">
      <c r="A1060" s="1">
        <f ca="1">IFERROR(__xludf.DUMMYFUNCTION("""COMPUTED_VALUE"""),45316.4649759953)</f>
        <v>45316.464975995303</v>
      </c>
      <c r="B1060" s="2">
        <v>1142510519</v>
      </c>
      <c r="C1060" s="2" t="s">
        <v>1430</v>
      </c>
      <c r="D1060" s="2" t="s">
        <v>841</v>
      </c>
      <c r="E1060" s="3"/>
      <c r="F1060" s="2" t="str">
        <f ca="1">IFERROR(__xludf.DUMMYFUNCTION("""COMPUTED_VALUE"""),"ESCOBEDO YANINA SOLEDAD")</f>
        <v>ESCOBEDO YANINA SOLEDAD</v>
      </c>
      <c r="G1060" s="2" t="str">
        <f ca="1">IFERROR(__xludf.DUMMYFUNCTION("""COMPUTED_VALUE"""),"MOREYRA LABORIE RODRIGO AGUSTIN")</f>
        <v>MOREYRA LABORIE RODRIGO AGUSTIN</v>
      </c>
      <c r="H1060" s="4" t="s">
        <v>7</v>
      </c>
    </row>
    <row r="1061" spans="1:8">
      <c r="A1061" s="5">
        <f ca="1">IFERROR(__xludf.DUMMYFUNCTION("""COMPUTED_VALUE"""),45316.4663864236)</f>
        <v>45316.466386423599</v>
      </c>
      <c r="B1061" s="6">
        <v>1142320802</v>
      </c>
      <c r="C1061" s="6" t="s">
        <v>1431</v>
      </c>
      <c r="D1061" s="6" t="s">
        <v>841</v>
      </c>
      <c r="E1061" s="3"/>
      <c r="F1061" s="6" t="str">
        <f ca="1">IFERROR(__xludf.DUMMYFUNCTION("""COMPUTED_VALUE"""),"ALMEIDA EDGARDO MATIAS")</f>
        <v>ALMEIDA EDGARDO MATIAS</v>
      </c>
      <c r="G1061" s="6" t="str">
        <f ca="1">IFERROR(__xludf.DUMMYFUNCTION("""COMPUTED_VALUE"""),"FALCON ALEJANDRO JAVIER")</f>
        <v>FALCON ALEJANDRO JAVIER</v>
      </c>
      <c r="H1061" s="4" t="s">
        <v>7</v>
      </c>
    </row>
    <row r="1062" spans="1:8">
      <c r="A1062" s="1">
        <f ca="1">IFERROR(__xludf.DUMMYFUNCTION("""COMPUTED_VALUE"""),45316.4719118402)</f>
        <v>45316.471911840199</v>
      </c>
      <c r="B1062" s="2">
        <v>1160801829</v>
      </c>
      <c r="C1062" s="2" t="s">
        <v>1432</v>
      </c>
      <c r="D1062" s="2" t="s">
        <v>1381</v>
      </c>
      <c r="E1062" s="3"/>
      <c r="F1062" s="2" t="str">
        <f ca="1">IFERROR(__xludf.DUMMYFUNCTION("""COMPUTED_VALUE"""),"TANDE LUCAS GABRIEL")</f>
        <v>TANDE LUCAS GABRIEL</v>
      </c>
      <c r="G1062" s="2" t="str">
        <f ca="1">IFERROR(__xludf.DUMMYFUNCTION("""COMPUTED_VALUE"""),"GOMEZ MARIANA LUCIA")</f>
        <v>GOMEZ MARIANA LUCIA</v>
      </c>
      <c r="H1062" s="4"/>
    </row>
    <row r="1063" spans="1:8">
      <c r="A1063" s="9" t="str">
        <f ca="1">IFERROR(__xludf.DUMMYFUNCTION("""COMPUTED_VALUE"""),"")</f>
        <v/>
      </c>
      <c r="B1063" s="6">
        <v>1144870788</v>
      </c>
      <c r="C1063" s="6" t="s">
        <v>1433</v>
      </c>
      <c r="D1063" s="6" t="s">
        <v>1055</v>
      </c>
      <c r="E1063" s="3"/>
      <c r="F1063" s="10" t="str">
        <f ca="1">IFERROR(__xludf.DUMMYFUNCTION("""COMPUTED_VALUE"""),"")</f>
        <v/>
      </c>
      <c r="G1063" s="10" t="str">
        <f ca="1">IFERROR(__xludf.DUMMYFUNCTION("""COMPUTED_VALUE"""),"")</f>
        <v/>
      </c>
      <c r="H1063" s="4" t="s">
        <v>7</v>
      </c>
    </row>
    <row r="1064" spans="1:8">
      <c r="A1064" s="1">
        <f ca="1">IFERROR(__xludf.DUMMYFUNCTION("""COMPUTED_VALUE"""),45316.4911571064)</f>
        <v>45316.4911571064</v>
      </c>
      <c r="B1064" s="2">
        <v>1142241025</v>
      </c>
      <c r="C1064" s="2" t="s">
        <v>1434</v>
      </c>
      <c r="D1064" s="2" t="s">
        <v>736</v>
      </c>
      <c r="E1064" s="3"/>
      <c r="F1064" s="4" t="str">
        <f ca="1">IFERROR(__xludf.DUMMYFUNCTION("""COMPUTED_VALUE"""),"")</f>
        <v/>
      </c>
      <c r="G1064" s="4" t="str">
        <f ca="1">IFERROR(__xludf.DUMMYFUNCTION("""COMPUTED_VALUE"""),"")</f>
        <v/>
      </c>
      <c r="H1064" s="4" t="s">
        <v>7</v>
      </c>
    </row>
    <row r="1065" spans="1:8">
      <c r="A1065" s="5">
        <f ca="1">IFERROR(__xludf.DUMMYFUNCTION("""COMPUTED_VALUE"""),45316.5035528588)</f>
        <v>45316.503552858798</v>
      </c>
      <c r="B1065" s="6">
        <v>2320433271</v>
      </c>
      <c r="C1065" s="6" t="s">
        <v>1435</v>
      </c>
      <c r="D1065" s="6" t="s">
        <v>747</v>
      </c>
      <c r="E1065" s="3"/>
      <c r="F1065" s="6" t="str">
        <f ca="1">IFERROR(__xludf.DUMMYFUNCTION("""COMPUTED_VALUE"""),"MARTINEZ LAUTARO MARTIN")</f>
        <v>MARTINEZ LAUTARO MARTIN</v>
      </c>
      <c r="G1065" s="6" t="str">
        <f ca="1">IFERROR(__xludf.DUMMYFUNCTION("""COMPUTED_VALUE"""),"CANTERO ELIANA LUCILA ESTEFANIA")</f>
        <v>CANTERO ELIANA LUCILA ESTEFANIA</v>
      </c>
      <c r="H1065" s="4" t="s">
        <v>7</v>
      </c>
    </row>
    <row r="1066" spans="1:8">
      <c r="A1066" s="1">
        <f ca="1">IFERROR(__xludf.DUMMYFUNCTION("""COMPUTED_VALUE"""),45316.5084576388)</f>
        <v>45316.508457638804</v>
      </c>
      <c r="B1066" s="2">
        <v>2214700151</v>
      </c>
      <c r="C1066" s="2" t="s">
        <v>1436</v>
      </c>
      <c r="D1066" s="2" t="s">
        <v>841</v>
      </c>
      <c r="E1066" s="3"/>
      <c r="F1066" s="2" t="str">
        <f ca="1">IFERROR(__xludf.DUMMYFUNCTION("""COMPUTED_VALUE"""),"BRITTE CYNTHIA GRACIELA")</f>
        <v>BRITTE CYNTHIA GRACIELA</v>
      </c>
      <c r="G1066" s="2" t="str">
        <f ca="1">IFERROR(__xludf.DUMMYFUNCTION("""COMPUTED_VALUE"""),"PIEDRABUENA LUCAS DAVID")</f>
        <v>PIEDRABUENA LUCAS DAVID</v>
      </c>
      <c r="H1066" s="4" t="s">
        <v>7</v>
      </c>
    </row>
    <row r="1067" spans="1:8">
      <c r="A1067" s="5">
        <f ca="1">IFERROR(__xludf.DUMMYFUNCTION("""COMPUTED_VALUE"""),45316.509720949)</f>
        <v>45316.509720948998</v>
      </c>
      <c r="B1067" s="6">
        <v>1142491862</v>
      </c>
      <c r="C1067" s="6" t="s">
        <v>1437</v>
      </c>
      <c r="D1067" s="6" t="s">
        <v>736</v>
      </c>
      <c r="E1067" s="3"/>
      <c r="F1067" s="6" t="str">
        <f ca="1">IFERROR(__xludf.DUMMYFUNCTION("""COMPUTED_VALUE"""),"ORTIZ FABRINA EVELYN")</f>
        <v>ORTIZ FABRINA EVELYN</v>
      </c>
      <c r="G1067" s="6" t="str">
        <f ca="1">IFERROR(__xludf.DUMMYFUNCTION("""COMPUTED_VALUE"""),"FIMIANI VICTOR LUCIANO")</f>
        <v>FIMIANI VICTOR LUCIANO</v>
      </c>
      <c r="H1067" s="4" t="s">
        <v>7</v>
      </c>
    </row>
    <row r="1068" spans="1:8">
      <c r="A1068" s="1">
        <f ca="1">IFERROR(__xludf.DUMMYFUNCTION("""COMPUTED_VALUE"""),45316.5247749537)</f>
        <v>45316.524774953701</v>
      </c>
      <c r="B1068" s="2">
        <v>2614980459</v>
      </c>
      <c r="C1068" s="2" t="s">
        <v>1438</v>
      </c>
      <c r="D1068" s="2" t="s">
        <v>778</v>
      </c>
      <c r="E1068" s="3"/>
      <c r="F1068" s="2" t="str">
        <f ca="1">IFERROR(__xludf.DUMMYFUNCTION("""COMPUTED_VALUE"""),"MALAJOVICH IVANA VERONICA BEATRIZ")</f>
        <v>MALAJOVICH IVANA VERONICA BEATRIZ</v>
      </c>
      <c r="G1068" s="2" t="str">
        <f ca="1">IFERROR(__xludf.DUMMYFUNCTION("""COMPUTED_VALUE"""),"MOREYRA LABORIE RODRIGO AGUSTIN")</f>
        <v>MOREYRA LABORIE RODRIGO AGUSTIN</v>
      </c>
      <c r="H1068" s="4" t="s">
        <v>7</v>
      </c>
    </row>
    <row r="1069" spans="1:8">
      <c r="A1069" s="5">
        <f ca="1">IFERROR(__xludf.DUMMYFUNCTION("""COMPUTED_VALUE"""),45316.5258419907)</f>
        <v>45316.525841990697</v>
      </c>
      <c r="B1069" s="6">
        <v>3327564777</v>
      </c>
      <c r="C1069" s="6" t="s">
        <v>1439</v>
      </c>
      <c r="D1069" s="6" t="s">
        <v>963</v>
      </c>
      <c r="E1069" s="3"/>
      <c r="F1069" s="6" t="str">
        <f ca="1">IFERROR(__xludf.DUMMYFUNCTION("""COMPUTED_VALUE"""),"BILLORDO ROMERO NAHILA DEL ROSARIO")</f>
        <v>BILLORDO ROMERO NAHILA DEL ROSARIO</v>
      </c>
      <c r="G1069" s="6" t="str">
        <f ca="1">IFERROR(__xludf.DUMMYFUNCTION("""COMPUTED_VALUE"""),"CANTERO ELIANA LUCILA ESTEFANIA")</f>
        <v>CANTERO ELIANA LUCILA ESTEFANIA</v>
      </c>
      <c r="H1069" s="4" t="s">
        <v>7</v>
      </c>
    </row>
    <row r="1070" spans="1:8">
      <c r="A1070" s="1">
        <f ca="1">IFERROR(__xludf.DUMMYFUNCTION("""COMPUTED_VALUE"""),45316.5368320254)</f>
        <v>45316.536832025398</v>
      </c>
      <c r="B1070" s="2">
        <v>1144580909</v>
      </c>
      <c r="C1070" s="2" t="s">
        <v>1440</v>
      </c>
      <c r="D1070" s="2" t="s">
        <v>778</v>
      </c>
      <c r="E1070" s="3"/>
      <c r="F1070" s="2" t="str">
        <f ca="1">IFERROR(__xludf.DUMMYFUNCTION("""COMPUTED_VALUE"""),"CACERES CECILIA DANIELA")</f>
        <v>CACERES CECILIA DANIELA</v>
      </c>
      <c r="G1070" s="2" t="str">
        <f ca="1">IFERROR(__xludf.DUMMYFUNCTION("""COMPUTED_VALUE"""),"PIEDRABUENA LUCAS DAVID")</f>
        <v>PIEDRABUENA LUCAS DAVID</v>
      </c>
      <c r="H1070" s="4" t="s">
        <v>7</v>
      </c>
    </row>
    <row r="1071" spans="1:8">
      <c r="A1071" s="5">
        <f ca="1">IFERROR(__xludf.DUMMYFUNCTION("""COMPUTED_VALUE"""),45316.5627389814)</f>
        <v>45316.562738981404</v>
      </c>
      <c r="B1071" s="6">
        <v>1142193097</v>
      </c>
      <c r="C1071" s="6" t="s">
        <v>1441</v>
      </c>
      <c r="D1071" s="6" t="s">
        <v>771</v>
      </c>
      <c r="E1071" s="3"/>
      <c r="F1071" s="6" t="str">
        <f ca="1">IFERROR(__xludf.DUMMYFUNCTION("""COMPUTED_VALUE"""),"CARDOZO SENDRA LESLIE AYALEN")</f>
        <v>CARDOZO SENDRA LESLIE AYALEN</v>
      </c>
      <c r="G1071" s="6" t="str">
        <f ca="1">IFERROR(__xludf.DUMMYFUNCTION("""COMPUTED_VALUE"""),"FOSCHIATTI MARIA DE LOS ANGELES")</f>
        <v>FOSCHIATTI MARIA DE LOS ANGELES</v>
      </c>
      <c r="H1071" s="4" t="s">
        <v>7</v>
      </c>
    </row>
    <row r="1072" spans="1:8">
      <c r="A1072" s="1">
        <f ca="1">IFERROR(__xludf.DUMMYFUNCTION("""COMPUTED_VALUE"""),45316.5852669444)</f>
        <v>45316.585266944399</v>
      </c>
      <c r="B1072" s="2">
        <v>2614980463</v>
      </c>
      <c r="C1072" s="2" t="s">
        <v>1442</v>
      </c>
      <c r="D1072" s="2" t="s">
        <v>1035</v>
      </c>
      <c r="E1072" s="3"/>
      <c r="F1072" s="2" t="str">
        <f ca="1">IFERROR(__xludf.DUMMYFUNCTION("""COMPUTED_VALUE"""),"LUCILA MIÑO")</f>
        <v>LUCILA MIÑO</v>
      </c>
      <c r="G1072" s="2" t="str">
        <f ca="1">IFERROR(__xludf.DUMMYFUNCTION("""COMPUTED_VALUE"""),"FIMIANI VICTOR LUCIANO")</f>
        <v>FIMIANI VICTOR LUCIANO</v>
      </c>
      <c r="H1072" s="4" t="s">
        <v>7</v>
      </c>
    </row>
    <row r="1073" spans="1:8">
      <c r="A1073" s="5">
        <f ca="1">IFERROR(__xludf.DUMMYFUNCTION("""COMPUTED_VALUE"""),45316.5951413657)</f>
        <v>45316.595141365702</v>
      </c>
      <c r="B1073" s="6">
        <v>2614980462</v>
      </c>
      <c r="C1073" s="6" t="s">
        <v>1443</v>
      </c>
      <c r="D1073" s="6" t="s">
        <v>830</v>
      </c>
      <c r="E1073" s="3"/>
      <c r="F1073" s="6" t="str">
        <f ca="1">IFERROR(__xludf.DUMMYFUNCTION("""COMPUTED_VALUE"""),"ROMERO NADIA LUCIANA")</f>
        <v>ROMERO NADIA LUCIANA</v>
      </c>
      <c r="G1073" s="6" t="str">
        <f ca="1">IFERROR(__xludf.DUMMYFUNCTION("""COMPUTED_VALUE"""),"MOREYRA LABORIE RODRIGO AGUSTIN")</f>
        <v>MOREYRA LABORIE RODRIGO AGUSTIN</v>
      </c>
      <c r="H1073" s="4" t="s">
        <v>7</v>
      </c>
    </row>
    <row r="1074" spans="1:8">
      <c r="A1074" s="1">
        <f ca="1">IFERROR(__xludf.DUMMYFUNCTION("""COMPUTED_VALUE"""),45316.5993698958)</f>
        <v>45316.599369895797</v>
      </c>
      <c r="B1074" s="2">
        <v>1146677205</v>
      </c>
      <c r="C1074" s="2" t="s">
        <v>1444</v>
      </c>
      <c r="D1074" s="2" t="s">
        <v>1026</v>
      </c>
      <c r="E1074" s="3"/>
      <c r="F1074" s="2" t="str">
        <f ca="1">IFERROR(__xludf.DUMMYFUNCTION("""COMPUTED_VALUE"""),"ESCOBAR CARLOS GUIDO")</f>
        <v>ESCOBAR CARLOS GUIDO</v>
      </c>
      <c r="G1074" s="2" t="str">
        <f ca="1">IFERROR(__xludf.DUMMYFUNCTION("""COMPUTED_VALUE"""),"CANTERO ELIANA LUCILA ESTEFANIA")</f>
        <v>CANTERO ELIANA LUCILA ESTEFANIA</v>
      </c>
      <c r="H1074" s="4" t="s">
        <v>7</v>
      </c>
    </row>
    <row r="1075" spans="1:8">
      <c r="A1075" s="5">
        <f ca="1">IFERROR(__xludf.DUMMYFUNCTION("""COMPUTED_VALUE"""),45316.6136129398)</f>
        <v>45316.6136129398</v>
      </c>
      <c r="B1075" s="6">
        <v>2644311021</v>
      </c>
      <c r="C1075" s="6" t="s">
        <v>1445</v>
      </c>
      <c r="D1075" s="6" t="s">
        <v>963</v>
      </c>
      <c r="E1075" s="3"/>
      <c r="F1075" s="6" t="str">
        <f ca="1">IFERROR(__xludf.DUMMYFUNCTION("""COMPUTED_VALUE"""),"FERNANDEZ ANDREA ESTER")</f>
        <v>FERNANDEZ ANDREA ESTER</v>
      </c>
      <c r="G1075" s="6" t="str">
        <f ca="1">IFERROR(__xludf.DUMMYFUNCTION("""COMPUTED_VALUE"""),"AGUIRRE MAURO GABRIEL")</f>
        <v>AGUIRRE MAURO GABRIEL</v>
      </c>
      <c r="H1075" s="4" t="s">
        <v>7</v>
      </c>
    </row>
    <row r="1076" spans="1:8">
      <c r="A1076" s="1">
        <f ca="1">IFERROR(__xludf.DUMMYFUNCTION("""COMPUTED_VALUE"""),45316.6146661574)</f>
        <v>45316.614666157402</v>
      </c>
      <c r="B1076" s="2">
        <v>1143894672</v>
      </c>
      <c r="C1076" s="2" t="s">
        <v>1446</v>
      </c>
      <c r="D1076" s="2" t="s">
        <v>221</v>
      </c>
      <c r="E1076" s="7" t="s">
        <v>12</v>
      </c>
      <c r="F1076" s="2" t="str">
        <f ca="1">IFERROR(__xludf.DUMMYFUNCTION("""COMPUTED_VALUE"""),"RODRIGUEZ FERNANDO GABRIEL")</f>
        <v>RODRIGUEZ FERNANDO GABRIEL</v>
      </c>
      <c r="G1076" s="2" t="str">
        <f ca="1">IFERROR(__xludf.DUMMYFUNCTION("""COMPUTED_VALUE"""),"MOREYRA LABORIE RODRIGO AGUSTIN")</f>
        <v>MOREYRA LABORIE RODRIGO AGUSTIN</v>
      </c>
      <c r="H1076" s="2" t="s">
        <v>1447</v>
      </c>
    </row>
    <row r="1077" spans="1:8">
      <c r="A1077" s="5">
        <f ca="1">IFERROR(__xludf.DUMMYFUNCTION("""COMPUTED_VALUE"""),45316.6208233912)</f>
        <v>45316.620823391197</v>
      </c>
      <c r="B1077" s="6">
        <v>1144412684</v>
      </c>
      <c r="C1077" s="6" t="s">
        <v>1448</v>
      </c>
      <c r="D1077" s="6" t="s">
        <v>747</v>
      </c>
      <c r="E1077" s="7" t="s">
        <v>12</v>
      </c>
      <c r="F1077" s="6" t="str">
        <f ca="1">IFERROR(__xludf.DUMMYFUNCTION("""COMPUTED_VALUE"""),"FLEYTAS DANIEL ISAIAS")</f>
        <v>FLEYTAS DANIEL ISAIAS</v>
      </c>
      <c r="G1077" s="6" t="str">
        <f ca="1">IFERROR(__xludf.DUMMYFUNCTION("""COMPUTED_VALUE"""),"PIEDRABUENA LUCAS DAVID")</f>
        <v>PIEDRABUENA LUCAS DAVID</v>
      </c>
      <c r="H1077" s="6" t="s">
        <v>1449</v>
      </c>
    </row>
    <row r="1078" spans="1:8">
      <c r="A1078" s="1">
        <f ca="1">IFERROR(__xludf.DUMMYFUNCTION("""COMPUTED_VALUE"""),45316.6325699768)</f>
        <v>45316.632569976799</v>
      </c>
      <c r="B1078" s="2">
        <v>1143571069</v>
      </c>
      <c r="C1078" s="2" t="s">
        <v>1450</v>
      </c>
      <c r="D1078" s="2" t="s">
        <v>778</v>
      </c>
      <c r="E1078" s="3"/>
      <c r="F1078" s="2" t="str">
        <f ca="1">IFERROR(__xludf.DUMMYFUNCTION("""COMPUTED_VALUE"""),"MASSI KAREN ANDREA")</f>
        <v>MASSI KAREN ANDREA</v>
      </c>
      <c r="G1078" s="2" t="str">
        <f ca="1">IFERROR(__xludf.DUMMYFUNCTION("""COMPUTED_VALUE"""),"PEREZ RODRIGUEZ ANDREA PAOLA")</f>
        <v>PEREZ RODRIGUEZ ANDREA PAOLA</v>
      </c>
      <c r="H1078" s="4" t="s">
        <v>7</v>
      </c>
    </row>
    <row r="1079" spans="1:8">
      <c r="A1079" s="9" t="str">
        <f ca="1">IFERROR(__xludf.DUMMYFUNCTION("""COMPUTED_VALUE"""),"")</f>
        <v/>
      </c>
      <c r="B1079" s="6" t="s">
        <v>1451</v>
      </c>
      <c r="C1079" s="6" t="s">
        <v>1451</v>
      </c>
      <c r="D1079" s="6" t="s">
        <v>1452</v>
      </c>
      <c r="E1079" s="3"/>
      <c r="F1079" s="10" t="str">
        <f ca="1">IFERROR(__xludf.DUMMYFUNCTION("""COMPUTED_VALUE"""),"")</f>
        <v/>
      </c>
      <c r="G1079" s="10" t="str">
        <f ca="1">IFERROR(__xludf.DUMMYFUNCTION("""COMPUTED_VALUE"""),"")</f>
        <v/>
      </c>
      <c r="H1079" s="4" t="s">
        <v>7</v>
      </c>
    </row>
    <row r="1080" spans="1:8">
      <c r="A1080" s="1">
        <f ca="1">IFERROR(__xludf.DUMMYFUNCTION("""COMPUTED_VALUE"""),45316.674235787)</f>
        <v>45316.674235787003</v>
      </c>
      <c r="B1080" s="2">
        <v>1143678563</v>
      </c>
      <c r="C1080" s="2" t="s">
        <v>1453</v>
      </c>
      <c r="D1080" s="2" t="s">
        <v>1454</v>
      </c>
      <c r="E1080" s="3"/>
      <c r="F1080" s="2" t="str">
        <f ca="1">IFERROR(__xludf.DUMMYFUNCTION("""COMPUTED_VALUE"""),"MORINIGO MARINA RAQUEL")</f>
        <v>MORINIGO MARINA RAQUEL</v>
      </c>
      <c r="G1080" s="2" t="str">
        <f ca="1">IFERROR(__xludf.DUMMYFUNCTION("""COMPUTED_VALUE"""),"BAEZ GUILLERMO")</f>
        <v>BAEZ GUILLERMO</v>
      </c>
      <c r="H1080" s="4" t="s">
        <v>7</v>
      </c>
    </row>
    <row r="1081" spans="1:8">
      <c r="A1081" s="5">
        <f ca="1">IFERROR(__xludf.DUMMYFUNCTION("""COMPUTED_VALUE"""),45316.678020706)</f>
        <v>45316.678020706</v>
      </c>
      <c r="B1081" s="6">
        <v>2204820249</v>
      </c>
      <c r="C1081" s="6" t="s">
        <v>1455</v>
      </c>
      <c r="D1081" s="6" t="s">
        <v>1084</v>
      </c>
      <c r="E1081" s="7" t="s">
        <v>60</v>
      </c>
      <c r="F1081" s="6" t="str">
        <f ca="1">IFERROR(__xludf.DUMMYFUNCTION("""COMPUTED_VALUE"""),"AVALOS ANA ALEJANDRA JUDITH")</f>
        <v>AVALOS ANA ALEJANDRA JUDITH</v>
      </c>
      <c r="G1081" s="6" t="str">
        <f ca="1">IFERROR(__xludf.DUMMYFUNCTION("""COMPUTED_VALUE"""),"LEONHART PEDRO NAHUEL")</f>
        <v>LEONHART PEDRO NAHUEL</v>
      </c>
      <c r="H1081" s="6" t="s">
        <v>1456</v>
      </c>
    </row>
    <row r="1082" spans="1:8">
      <c r="A1082" s="1">
        <f ca="1">IFERROR(__xludf.DUMMYFUNCTION("""COMPUTED_VALUE"""),45316.695817824)</f>
        <v>45316.695817824002</v>
      </c>
      <c r="B1082" s="2">
        <v>1142021016</v>
      </c>
      <c r="C1082" s="2" t="s">
        <v>1457</v>
      </c>
      <c r="D1082" s="2" t="s">
        <v>848</v>
      </c>
      <c r="E1082" s="3"/>
      <c r="F1082" s="2" t="str">
        <f ca="1">IFERROR(__xludf.DUMMYFUNCTION("""COMPUTED_VALUE"""),"RAMIREZ MARLENE CECILIA")</f>
        <v>RAMIREZ MARLENE CECILIA</v>
      </c>
      <c r="G1082" s="2" t="str">
        <f ca="1">IFERROR(__xludf.DUMMYFUNCTION("""COMPUTED_VALUE"""),"APOSTOLIDES MARTIN ANTONIO")</f>
        <v>APOSTOLIDES MARTIN ANTONIO</v>
      </c>
      <c r="H1082" s="4" t="s">
        <v>7</v>
      </c>
    </row>
    <row r="1083" spans="1:8">
      <c r="A1083" s="5">
        <f ca="1">IFERROR(__xludf.DUMMYFUNCTION("""COMPUTED_VALUE"""),45316.7112269675)</f>
        <v>45316.711226967498</v>
      </c>
      <c r="B1083" s="6">
        <v>1144663380</v>
      </c>
      <c r="C1083" s="6" t="s">
        <v>1458</v>
      </c>
      <c r="D1083" s="6" t="s">
        <v>771</v>
      </c>
      <c r="E1083" s="7" t="s">
        <v>12</v>
      </c>
      <c r="F1083" s="6" t="str">
        <f ca="1">IFERROR(__xludf.DUMMYFUNCTION("""COMPUTED_VALUE"""),"LUNA PATRICIA LOURDES")</f>
        <v>LUNA PATRICIA LOURDES</v>
      </c>
      <c r="G1083" s="6" t="str">
        <f ca="1">IFERROR(__xludf.DUMMYFUNCTION("""COMPUTED_VALUE"""),"SANTANDER MATIAS NAHUEL")</f>
        <v>SANTANDER MATIAS NAHUEL</v>
      </c>
      <c r="H1083" s="6" t="s">
        <v>1459</v>
      </c>
    </row>
    <row r="1084" spans="1:8">
      <c r="A1084" s="1">
        <f ca="1">IFERROR(__xludf.DUMMYFUNCTION("""COMPUTED_VALUE"""),45316.7237952546)</f>
        <v>45316.723795254598</v>
      </c>
      <c r="B1084" s="2">
        <v>2224508593</v>
      </c>
      <c r="C1084" s="2" t="s">
        <v>1460</v>
      </c>
      <c r="D1084" s="2" t="s">
        <v>963</v>
      </c>
      <c r="E1084" s="7" t="s">
        <v>12</v>
      </c>
      <c r="F1084" s="2" t="str">
        <f ca="1">IFERROR(__xludf.DUMMYFUNCTION("""COMPUTED_VALUE"""),"RAMIREZ MICAELA JAZMIN")</f>
        <v>RAMIREZ MICAELA JAZMIN</v>
      </c>
      <c r="G1084" s="2" t="str">
        <f ca="1">IFERROR(__xludf.DUMMYFUNCTION("""COMPUTED_VALUE"""),"SAAVEDRA ROBERTO LEANDRO")</f>
        <v>SAAVEDRA ROBERTO LEANDRO</v>
      </c>
      <c r="H1084" s="2" t="s">
        <v>1461</v>
      </c>
    </row>
    <row r="1085" spans="1:8">
      <c r="A1085" s="5">
        <f ca="1">IFERROR(__xludf.DUMMYFUNCTION("""COMPUTED_VALUE"""),45316.7357759606)</f>
        <v>45316.735775960602</v>
      </c>
      <c r="B1085" s="6">
        <v>2614230049</v>
      </c>
      <c r="C1085" s="11" t="s">
        <v>1462</v>
      </c>
      <c r="D1085" s="6" t="s">
        <v>830</v>
      </c>
      <c r="E1085" s="7" t="s">
        <v>128</v>
      </c>
      <c r="F1085" s="6" t="str">
        <f ca="1">IFERROR(__xludf.DUMMYFUNCTION("""COMPUTED_VALUE"""),"BARBONA TIAGO NICOLAS")</f>
        <v>BARBONA TIAGO NICOLAS</v>
      </c>
      <c r="G1085" s="6" t="str">
        <f ca="1">IFERROR(__xludf.DUMMYFUNCTION("""COMPUTED_VALUE"""),"SAAVEDRA ROBERTO LEANDRO")</f>
        <v>SAAVEDRA ROBERTO LEANDRO</v>
      </c>
      <c r="H1085" s="6" t="s">
        <v>1463</v>
      </c>
    </row>
    <row r="1086" spans="1:8">
      <c r="A1086" s="1">
        <f ca="1">IFERROR(__xludf.DUMMYFUNCTION("""COMPUTED_VALUE"""),45316.7433284143)</f>
        <v>45316.743328414297</v>
      </c>
      <c r="B1086" s="2">
        <v>1144664330</v>
      </c>
      <c r="C1086" s="2" t="s">
        <v>1464</v>
      </c>
      <c r="D1086" s="2" t="s">
        <v>767</v>
      </c>
      <c r="E1086" s="7" t="s">
        <v>12</v>
      </c>
      <c r="F1086" s="2" t="str">
        <f ca="1">IFERROR(__xludf.DUMMYFUNCTION("""COMPUTED_VALUE"""),"ROLDAN GUERRA NAIARA DENISE")</f>
        <v>ROLDAN GUERRA NAIARA DENISE</v>
      </c>
      <c r="G1086" s="2" t="str">
        <f ca="1">IFERROR(__xludf.DUMMYFUNCTION("""COMPUTED_VALUE"""),"APOSTOLIDES MARTIN ANTONIO")</f>
        <v>APOSTOLIDES MARTIN ANTONIO</v>
      </c>
      <c r="H1086" s="2" t="s">
        <v>634</v>
      </c>
    </row>
    <row r="1087" spans="1:8">
      <c r="A1087" s="9" t="str">
        <f ca="1">IFERROR(__xludf.DUMMYFUNCTION("""COMPUTED_VALUE"""),"")</f>
        <v/>
      </c>
      <c r="B1087" s="10"/>
      <c r="C1087" s="6" t="s">
        <v>1465</v>
      </c>
      <c r="D1087" s="10"/>
      <c r="E1087" s="3"/>
      <c r="F1087" s="10" t="str">
        <f ca="1">IFERROR(__xludf.DUMMYFUNCTION("""COMPUTED_VALUE"""),"")</f>
        <v/>
      </c>
      <c r="G1087" s="10" t="str">
        <f ca="1">IFERROR(__xludf.DUMMYFUNCTION("""COMPUTED_VALUE"""),"")</f>
        <v/>
      </c>
      <c r="H1087" s="10"/>
    </row>
    <row r="1088" spans="1:8">
      <c r="A1088" s="1">
        <f ca="1">IFERROR(__xludf.DUMMYFUNCTION("""COMPUTED_VALUE"""),45316.7810729513)</f>
        <v>45316.7810729513</v>
      </c>
      <c r="B1088" s="2">
        <v>2214560055</v>
      </c>
      <c r="C1088" s="2" t="s">
        <v>1466</v>
      </c>
      <c r="D1088" s="2" t="s">
        <v>1467</v>
      </c>
      <c r="E1088" s="3"/>
      <c r="F1088" s="2" t="str">
        <f ca="1">IFERROR(__xludf.DUMMYFUNCTION("""COMPUTED_VALUE"""),"ZARATE LEANDRO NICOLAS")</f>
        <v>ZARATE LEANDRO NICOLAS</v>
      </c>
      <c r="G1088" s="2" t="str">
        <f ca="1">IFERROR(__xludf.DUMMYFUNCTION("""COMPUTED_VALUE"""),"JANIEWICZ CINTHIA VIVIANA")</f>
        <v>JANIEWICZ CINTHIA VIVIANA</v>
      </c>
      <c r="H1088" s="4" t="s">
        <v>7</v>
      </c>
    </row>
    <row r="1089" spans="1:8">
      <c r="A1089" s="5">
        <f ca="1">IFERROR(__xludf.DUMMYFUNCTION("""COMPUTED_VALUE"""),45316.7817358912)</f>
        <v>45316.7817358912</v>
      </c>
      <c r="B1089" s="6">
        <v>2614340271</v>
      </c>
      <c r="C1089" s="6" t="s">
        <v>1468</v>
      </c>
      <c r="D1089" s="6" t="s">
        <v>1124</v>
      </c>
      <c r="E1089" s="3"/>
      <c r="F1089" s="6" t="str">
        <f ca="1">IFERROR(__xludf.DUMMYFUNCTION("""COMPUTED_VALUE"""),"RAMIREZ MICAELA JAZMIN")</f>
        <v>RAMIREZ MICAELA JAZMIN</v>
      </c>
      <c r="G1089" s="6" t="str">
        <f ca="1">IFERROR(__xludf.DUMMYFUNCTION("""COMPUTED_VALUE"""),"SAAVEDRA ROBERTO LEANDRO")</f>
        <v>SAAVEDRA ROBERTO LEANDRO</v>
      </c>
      <c r="H1089" s="4" t="s">
        <v>7</v>
      </c>
    </row>
    <row r="1090" spans="1:8">
      <c r="A1090" s="1">
        <f ca="1">IFERROR(__xludf.DUMMYFUNCTION("""COMPUTED_VALUE"""),45316.7946724652)</f>
        <v>45316.794672465199</v>
      </c>
      <c r="B1090" s="2">
        <v>1149566353</v>
      </c>
      <c r="C1090" s="2" t="s">
        <v>1469</v>
      </c>
      <c r="D1090" s="2" t="s">
        <v>1414</v>
      </c>
      <c r="E1090" s="3"/>
      <c r="F1090" s="2" t="str">
        <f ca="1">IFERROR(__xludf.DUMMYFUNCTION("""COMPUTED_VALUE"""),"SANCHEZ FLORENCIA ELIZABETH")</f>
        <v>SANCHEZ FLORENCIA ELIZABETH</v>
      </c>
      <c r="G1090" s="2" t="str">
        <f ca="1">IFERROR(__xludf.DUMMYFUNCTION("""COMPUTED_VALUE"""),"APOSTOLIDES MARTIN ANTONIO")</f>
        <v>APOSTOLIDES MARTIN ANTONIO</v>
      </c>
      <c r="H1090" s="4"/>
    </row>
    <row r="1091" spans="1:8">
      <c r="A1091" s="5">
        <f ca="1">IFERROR(__xludf.DUMMYFUNCTION("""COMPUTED_VALUE"""),45316.7967693634)</f>
        <v>45316.796769363398</v>
      </c>
      <c r="B1091" s="6">
        <v>2374813118</v>
      </c>
      <c r="C1091" s="6" t="s">
        <v>1470</v>
      </c>
      <c r="D1091" s="6" t="s">
        <v>767</v>
      </c>
      <c r="E1091" s="7" t="s">
        <v>91</v>
      </c>
      <c r="F1091" s="6" t="str">
        <f ca="1">IFERROR(__xludf.DUMMYFUNCTION("""COMPUTED_VALUE"""),"ROMERO DARIO CARLOS")</f>
        <v>ROMERO DARIO CARLOS</v>
      </c>
      <c r="G1091" s="6" t="str">
        <f ca="1">IFERROR(__xludf.DUMMYFUNCTION("""COMPUTED_VALUE"""),"BAEZ GUILLERMO")</f>
        <v>BAEZ GUILLERMO</v>
      </c>
      <c r="H1091" s="12" t="s">
        <v>1471</v>
      </c>
    </row>
    <row r="1092" spans="1:8">
      <c r="A1092" s="1">
        <f ca="1">IFERROR(__xludf.DUMMYFUNCTION("""COMPUTED_VALUE"""),45316.8110419675)</f>
        <v>45316.811041967499</v>
      </c>
      <c r="B1092" s="2">
        <v>2944435031</v>
      </c>
      <c r="C1092" s="2" t="s">
        <v>1472</v>
      </c>
      <c r="D1092" s="2" t="s">
        <v>221</v>
      </c>
      <c r="E1092" s="7" t="s">
        <v>12</v>
      </c>
      <c r="F1092" s="2" t="str">
        <f ca="1">IFERROR(__xludf.DUMMYFUNCTION("""COMPUTED_VALUE"""),"VERON TICIANA BELEN")</f>
        <v>VERON TICIANA BELEN</v>
      </c>
      <c r="G1092" s="2" t="str">
        <f ca="1">IFERROR(__xludf.DUMMYFUNCTION("""COMPUTED_VALUE"""),"APOSTOLIDES MARTIN ANTONIO")</f>
        <v>APOSTOLIDES MARTIN ANTONIO</v>
      </c>
      <c r="H1092" s="2" t="s">
        <v>1473</v>
      </c>
    </row>
    <row r="1093" spans="1:8">
      <c r="A1093" s="5">
        <f ca="1">IFERROR(__xludf.DUMMYFUNCTION("""COMPUTED_VALUE"""),45316.8111161574)</f>
        <v>45316.811116157398</v>
      </c>
      <c r="B1093" s="6">
        <v>1150892291</v>
      </c>
      <c r="C1093" s="6" t="s">
        <v>1474</v>
      </c>
      <c r="D1093" s="6" t="s">
        <v>830</v>
      </c>
      <c r="E1093" s="3"/>
      <c r="F1093" s="6" t="str">
        <f ca="1">IFERROR(__xludf.DUMMYFUNCTION("""COMPUTED_VALUE"""),"MORINIGO MARINA RAQUEL")</f>
        <v>MORINIGO MARINA RAQUEL</v>
      </c>
      <c r="G1093" s="6" t="str">
        <f ca="1">IFERROR(__xludf.DUMMYFUNCTION("""COMPUTED_VALUE"""),"BAEZ GUILLERMO")</f>
        <v>BAEZ GUILLERMO</v>
      </c>
      <c r="H1093" s="4" t="s">
        <v>7</v>
      </c>
    </row>
    <row r="1094" spans="1:8">
      <c r="A1094" s="1">
        <f ca="1">IFERROR(__xludf.DUMMYFUNCTION("""COMPUTED_VALUE"""),45316.8120710069)</f>
        <v>45316.812071006898</v>
      </c>
      <c r="B1094" s="2">
        <v>2644286178</v>
      </c>
      <c r="C1094" s="2" t="s">
        <v>1475</v>
      </c>
      <c r="D1094" s="2" t="s">
        <v>1476</v>
      </c>
      <c r="E1094" s="7" t="s">
        <v>12</v>
      </c>
      <c r="F1094" s="2" t="str">
        <f ca="1">IFERROR(__xludf.DUMMYFUNCTION("""COMPUTED_VALUE"""),"RAMIREZ MICAELA JAZMIN")</f>
        <v>RAMIREZ MICAELA JAZMIN</v>
      </c>
      <c r="G1094" s="2" t="str">
        <f ca="1">IFERROR(__xludf.DUMMYFUNCTION("""COMPUTED_VALUE"""),"SAAVEDRA ROBERTO LEANDRO")</f>
        <v>SAAVEDRA ROBERTO LEANDRO</v>
      </c>
      <c r="H1094" s="2" t="s">
        <v>1477</v>
      </c>
    </row>
    <row r="1095" spans="1:8">
      <c r="A1095" s="5">
        <f ca="1">IFERROR(__xludf.DUMMYFUNCTION("""COMPUTED_VALUE"""),45316.8122820949)</f>
        <v>45316.812282094899</v>
      </c>
      <c r="B1095" s="6">
        <v>1160802748</v>
      </c>
      <c r="C1095" s="6" t="s">
        <v>1478</v>
      </c>
      <c r="D1095" s="6" t="s">
        <v>781</v>
      </c>
      <c r="E1095" s="7" t="s">
        <v>12</v>
      </c>
      <c r="F1095" s="6" t="str">
        <f ca="1">IFERROR(__xludf.DUMMYFUNCTION("""COMPUTED_VALUE"""),"BARBONA TIAGO NICOLAS")</f>
        <v>BARBONA TIAGO NICOLAS</v>
      </c>
      <c r="G1095" s="6" t="str">
        <f ca="1">IFERROR(__xludf.DUMMYFUNCTION("""COMPUTED_VALUE"""),"SAAVEDRA ROBERTO LEANDRO")</f>
        <v>SAAVEDRA ROBERTO LEANDRO</v>
      </c>
      <c r="H1095" s="6" t="s">
        <v>1479</v>
      </c>
    </row>
    <row r="1096" spans="1:8">
      <c r="A1096" s="1">
        <f ca="1">IFERROR(__xludf.DUMMYFUNCTION("""COMPUTED_VALUE"""),45316.8132689351)</f>
        <v>45316.813268935097</v>
      </c>
      <c r="B1096" s="2">
        <v>2202426880</v>
      </c>
      <c r="C1096" s="2" t="s">
        <v>1480</v>
      </c>
      <c r="D1096" s="2" t="s">
        <v>706</v>
      </c>
      <c r="E1096" s="3"/>
      <c r="F1096" s="2" t="str">
        <f ca="1">IFERROR(__xludf.DUMMYFUNCTION("""COMPUTED_VALUE"""),"BARBONA TIAGO NICOLAS")</f>
        <v>BARBONA TIAGO NICOLAS</v>
      </c>
      <c r="G1096" s="2" t="str">
        <f ca="1">IFERROR(__xludf.DUMMYFUNCTION("""COMPUTED_VALUE"""),"SAAVEDRA ROBERTO LEANDRO")</f>
        <v>SAAVEDRA ROBERTO LEANDRO</v>
      </c>
      <c r="H1096" s="4" t="s">
        <v>7</v>
      </c>
    </row>
    <row r="1097" spans="1:8">
      <c r="A1097" s="5">
        <f ca="1">IFERROR(__xludf.DUMMYFUNCTION("""COMPUTED_VALUE"""),45308.7564213657)</f>
        <v>45308.756421365702</v>
      </c>
      <c r="B1097" s="6">
        <v>1160830827</v>
      </c>
      <c r="C1097" s="11" t="s">
        <v>1033</v>
      </c>
      <c r="D1097" s="6" t="s">
        <v>747</v>
      </c>
      <c r="E1097" s="3"/>
      <c r="F1097" s="6" t="str">
        <f ca="1">IFERROR(__xludf.DUMMYFUNCTION("""COMPUTED_VALUE"""),"BARBONA TIAGO NICOLAS")</f>
        <v>BARBONA TIAGO NICOLAS</v>
      </c>
      <c r="G1097" s="6" t="str">
        <f ca="1">IFERROR(__xludf.DUMMYFUNCTION("""COMPUTED_VALUE"""),"SAAVEDRA ROBERTO LEANDRO")</f>
        <v>SAAVEDRA ROBERTO LEANDRO</v>
      </c>
      <c r="H1097" s="10"/>
    </row>
    <row r="1098" spans="1:8">
      <c r="A1098" s="1">
        <f ca="1">IFERROR(__xludf.DUMMYFUNCTION("""COMPUTED_VALUE"""),45316.7357759606)</f>
        <v>45316.735775960602</v>
      </c>
      <c r="B1098" s="2">
        <v>2614230049</v>
      </c>
      <c r="C1098" s="11" t="s">
        <v>1462</v>
      </c>
      <c r="D1098" s="2" t="s">
        <v>830</v>
      </c>
      <c r="E1098" s="7" t="s">
        <v>128</v>
      </c>
      <c r="F1098" s="2" t="str">
        <f ca="1">IFERROR(__xludf.DUMMYFUNCTION("""COMPUTED_VALUE"""),"BARBONA TIAGO NICOLAS")</f>
        <v>BARBONA TIAGO NICOLAS</v>
      </c>
      <c r="G1098" s="2" t="str">
        <f ca="1">IFERROR(__xludf.DUMMYFUNCTION("""COMPUTED_VALUE"""),"SAAVEDRA ROBERTO LEANDRO")</f>
        <v>SAAVEDRA ROBERTO LEANDRO</v>
      </c>
      <c r="H1098" s="2" t="s">
        <v>1481</v>
      </c>
    </row>
    <row r="1099" spans="1:8">
      <c r="A1099" s="5">
        <f ca="1">IFERROR(__xludf.DUMMYFUNCTION("""COMPUTED_VALUE"""),45316.8340076851)</f>
        <v>45316.834007685102</v>
      </c>
      <c r="B1099" s="6">
        <v>2374623356</v>
      </c>
      <c r="C1099" s="6" t="s">
        <v>1482</v>
      </c>
      <c r="D1099" s="6" t="s">
        <v>778</v>
      </c>
      <c r="E1099" s="3"/>
      <c r="F1099" s="6" t="str">
        <f ca="1">IFERROR(__xludf.DUMMYFUNCTION("""COMPUTED_VALUE"""),"AMARILLA DIANA CAROLINA")</f>
        <v>AMARILLA DIANA CAROLINA</v>
      </c>
      <c r="G1099" s="6" t="str">
        <f ca="1">IFERROR(__xludf.DUMMYFUNCTION("""COMPUTED_VALUE"""),"APOSTOLIDES MARTIN ANTONIO")</f>
        <v>APOSTOLIDES MARTIN ANTONIO</v>
      </c>
      <c r="H1099" s="4" t="s">
        <v>7</v>
      </c>
    </row>
    <row r="1100" spans="1:8">
      <c r="A1100" s="1">
        <f ca="1">IFERROR(__xludf.DUMMYFUNCTION("""COMPUTED_VALUE"""),45316.8413686226)</f>
        <v>45316.841368622598</v>
      </c>
      <c r="B1100" s="2">
        <v>1142380908</v>
      </c>
      <c r="C1100" s="2" t="s">
        <v>1483</v>
      </c>
      <c r="D1100" s="2" t="s">
        <v>1119</v>
      </c>
      <c r="E1100" s="3"/>
      <c r="F1100" s="2" t="str">
        <f ca="1">IFERROR(__xludf.DUMMYFUNCTION("""COMPUTED_VALUE"""),"ALONSO LEANDRO NICOLAS")</f>
        <v>ALONSO LEANDRO NICOLAS</v>
      </c>
      <c r="G1100" s="2" t="str">
        <f ca="1">IFERROR(__xludf.DUMMYFUNCTION("""COMPUTED_VALUE"""),"SAAVEDRA ROBERTO LEANDRO")</f>
        <v>SAAVEDRA ROBERTO LEANDRO</v>
      </c>
      <c r="H1100" s="4" t="s">
        <v>7</v>
      </c>
    </row>
    <row r="1101" spans="1:8">
      <c r="A1101" s="5">
        <f ca="1">IFERROR(__xludf.DUMMYFUNCTION("""COMPUTED_VALUE"""),45316.8486138773)</f>
        <v>45316.848613877301</v>
      </c>
      <c r="B1101" s="6">
        <v>1142511112</v>
      </c>
      <c r="C1101" s="6" t="s">
        <v>1484</v>
      </c>
      <c r="D1101" s="6" t="s">
        <v>93</v>
      </c>
      <c r="E1101" s="3"/>
      <c r="F1101" s="6" t="str">
        <f ca="1">IFERROR(__xludf.DUMMYFUNCTION("""COMPUTED_VALUE"""),"FRETTE SILVIA MACARENA")</f>
        <v>FRETTE SILVIA MACARENA</v>
      </c>
      <c r="G1101" s="6" t="str">
        <f ca="1">IFERROR(__xludf.DUMMYFUNCTION("""COMPUTED_VALUE"""),"ROJAS LUIS MARTIN")</f>
        <v>ROJAS LUIS MARTIN</v>
      </c>
      <c r="H1101" s="10"/>
    </row>
    <row r="1102" spans="1:8">
      <c r="A1102" s="1">
        <f ca="1">IFERROR(__xludf.DUMMYFUNCTION("""COMPUTED_VALUE"""),45316.8592993402)</f>
        <v>45316.859299340198</v>
      </c>
      <c r="B1102" s="11">
        <v>2304428233</v>
      </c>
      <c r="C1102" s="11" t="s">
        <v>1485</v>
      </c>
      <c r="D1102" s="2" t="s">
        <v>830</v>
      </c>
      <c r="E1102" s="3"/>
      <c r="F1102" s="2" t="str">
        <f ca="1">IFERROR(__xludf.DUMMYFUNCTION("""COMPUTED_VALUE"""),"FERNANDEZ ALDANA MAGALI")</f>
        <v>FERNANDEZ ALDANA MAGALI</v>
      </c>
      <c r="G1102" s="2" t="str">
        <f ca="1">IFERROR(__xludf.DUMMYFUNCTION("""COMPUTED_VALUE"""),"SAAVEDRA ROBERTO LEANDRO")</f>
        <v>SAAVEDRA ROBERTO LEANDRO</v>
      </c>
      <c r="H1102" s="4" t="s">
        <v>7</v>
      </c>
    </row>
    <row r="1103" spans="1:8">
      <c r="A1103" s="5">
        <f ca="1">IFERROR(__xludf.DUMMYFUNCTION("""COMPUTED_VALUE"""),45316.8592993402)</f>
        <v>45316.859299340198</v>
      </c>
      <c r="B1103" s="11">
        <v>2304428233</v>
      </c>
      <c r="C1103" s="11" t="s">
        <v>1485</v>
      </c>
      <c r="D1103" s="6" t="s">
        <v>830</v>
      </c>
      <c r="E1103" s="3"/>
      <c r="F1103" s="6" t="str">
        <f ca="1">IFERROR(__xludf.DUMMYFUNCTION("""COMPUTED_VALUE"""),"FERNANDEZ ALDANA MAGALI")</f>
        <v>FERNANDEZ ALDANA MAGALI</v>
      </c>
      <c r="G1103" s="6" t="str">
        <f ca="1">IFERROR(__xludf.DUMMYFUNCTION("""COMPUTED_VALUE"""),"SAAVEDRA ROBERTO LEANDRO")</f>
        <v>SAAVEDRA ROBERTO LEANDRO</v>
      </c>
      <c r="H1103" s="4" t="s">
        <v>7</v>
      </c>
    </row>
    <row r="1104" spans="1:8">
      <c r="A1104" s="1">
        <f ca="1">IFERROR(__xludf.DUMMYFUNCTION("""COMPUTED_VALUE"""),45316.8729626736)</f>
        <v>45316.872962673602</v>
      </c>
      <c r="B1104" s="2">
        <v>1144760588</v>
      </c>
      <c r="C1104" s="2" t="s">
        <v>1486</v>
      </c>
      <c r="D1104" s="2" t="s">
        <v>830</v>
      </c>
      <c r="E1104" s="7" t="s">
        <v>128</v>
      </c>
      <c r="F1104" s="2" t="str">
        <f ca="1">IFERROR(__xludf.DUMMYFUNCTION("""COMPUTED_VALUE"""),"HERNANDEZ JOSE GONZALO FACUNDO")</f>
        <v>HERNANDEZ JOSE GONZALO FACUNDO</v>
      </c>
      <c r="G1104" s="2" t="str">
        <f ca="1">IFERROR(__xludf.DUMMYFUNCTION("""COMPUTED_VALUE"""),"BAEZ GUILLERMO")</f>
        <v>BAEZ GUILLERMO</v>
      </c>
      <c r="H1104" s="2" t="s">
        <v>1487</v>
      </c>
    </row>
    <row r="1105" spans="1:8">
      <c r="A1105" s="5">
        <f ca="1">IFERROR(__xludf.DUMMYFUNCTION("""COMPUTED_VALUE"""),45316.9438418865)</f>
        <v>45316.943841886503</v>
      </c>
      <c r="B1105" s="6">
        <v>2644221224</v>
      </c>
      <c r="C1105" s="6" t="s">
        <v>1488</v>
      </c>
      <c r="D1105" s="6" t="s">
        <v>988</v>
      </c>
      <c r="E1105" s="3"/>
      <c r="F1105" s="6" t="str">
        <f ca="1">IFERROR(__xludf.DUMMYFUNCTION("""COMPUTED_VALUE"""),"GOMEZ JOSE LUIS")</f>
        <v>GOMEZ JOSE LUIS</v>
      </c>
      <c r="G1105" s="6" t="str">
        <f ca="1">IFERROR(__xludf.DUMMYFUNCTION("""COMPUTED_VALUE"""),"ROJAS LUIS MARTIN")</f>
        <v>ROJAS LUIS MARTIN</v>
      </c>
      <c r="H1105" s="4" t="s">
        <v>7</v>
      </c>
    </row>
    <row r="1106" spans="1:8">
      <c r="A1106" s="1">
        <f ca="1">IFERROR(__xludf.DUMMYFUNCTION("""COMPUTED_VALUE"""),45316.9755569791)</f>
        <v>45316.975556979101</v>
      </c>
      <c r="B1106" s="4"/>
      <c r="C1106" s="2" t="s">
        <v>1489</v>
      </c>
      <c r="D1106" s="2" t="s">
        <v>1026</v>
      </c>
      <c r="E1106" s="7" t="s">
        <v>128</v>
      </c>
      <c r="F1106" s="2" t="str">
        <f ca="1">IFERROR(__xludf.DUMMYFUNCTION("""COMPUTED_VALUE"""),"BEE ADRIAN EDUARDO")</f>
        <v>BEE ADRIAN EDUARDO</v>
      </c>
      <c r="G1106" s="2" t="str">
        <f ca="1">IFERROR(__xludf.DUMMYFUNCTION("""COMPUTED_VALUE"""),"ROJAS LUIS MARTIN")</f>
        <v>ROJAS LUIS MARTIN</v>
      </c>
      <c r="H1106" s="2" t="s">
        <v>1490</v>
      </c>
    </row>
    <row r="1107" spans="1:8">
      <c r="A1107" s="9" t="str">
        <f ca="1">IFERROR(__xludf.DUMMYFUNCTION("""COMPUTED_VALUE"""),"")</f>
        <v/>
      </c>
      <c r="B1107" s="10"/>
      <c r="C1107" s="6" t="s">
        <v>1491</v>
      </c>
      <c r="D1107" s="6" t="s">
        <v>1026</v>
      </c>
      <c r="E1107" s="3"/>
      <c r="F1107" s="10" t="str">
        <f ca="1">IFERROR(__xludf.DUMMYFUNCTION("""COMPUTED_VALUE"""),"")</f>
        <v/>
      </c>
      <c r="G1107" s="10" t="str">
        <f ca="1">IFERROR(__xludf.DUMMYFUNCTION("""COMPUTED_VALUE"""),"")</f>
        <v/>
      </c>
      <c r="H1107" s="4" t="s">
        <v>7</v>
      </c>
    </row>
    <row r="1108" spans="1:8">
      <c r="A1108" s="8" t="str">
        <f ca="1">IFERROR(__xludf.DUMMYFUNCTION("""COMPUTED_VALUE"""),"")</f>
        <v/>
      </c>
      <c r="B1108" s="2">
        <v>2204868583</v>
      </c>
      <c r="C1108" s="2" t="s">
        <v>1492</v>
      </c>
      <c r="D1108" s="2" t="s">
        <v>736</v>
      </c>
      <c r="E1108" s="3"/>
      <c r="F1108" s="4" t="str">
        <f ca="1">IFERROR(__xludf.DUMMYFUNCTION("""COMPUTED_VALUE"""),"")</f>
        <v/>
      </c>
      <c r="G1108" s="4" t="str">
        <f ca="1">IFERROR(__xludf.DUMMYFUNCTION("""COMPUTED_VALUE"""),"")</f>
        <v/>
      </c>
      <c r="H1108" s="4" t="s">
        <v>7</v>
      </c>
    </row>
    <row r="1109" spans="1:8">
      <c r="A1109" s="5">
        <f ca="1">IFERROR(__xludf.DUMMYFUNCTION("""COMPUTED_VALUE"""),45317.4490459722)</f>
        <v>45317.4490459722</v>
      </c>
      <c r="B1109" s="6">
        <v>1142120353</v>
      </c>
      <c r="C1109" s="6" t="s">
        <v>1493</v>
      </c>
      <c r="D1109" s="6" t="s">
        <v>93</v>
      </c>
      <c r="E1109" s="3"/>
      <c r="F1109" s="6" t="str">
        <f ca="1">IFERROR(__xludf.DUMMYFUNCTION("""COMPUTED_VALUE"""),"OJEDA DAIANA ELIZABETH")</f>
        <v>OJEDA DAIANA ELIZABETH</v>
      </c>
      <c r="G1109" s="6" t="str">
        <f ca="1">IFERROR(__xludf.DUMMYFUNCTION("""COMPUTED_VALUE"""),"FERNANDEZ ROCIO ELIZABETH")</f>
        <v>FERNANDEZ ROCIO ELIZABETH</v>
      </c>
      <c r="H1109" s="4" t="s">
        <v>7</v>
      </c>
    </row>
    <row r="1110" spans="1:8">
      <c r="A1110" s="1">
        <f ca="1">IFERROR(__xludf.DUMMYFUNCTION("""COMPUTED_VALUE"""),45317.4699162847)</f>
        <v>45317.469916284703</v>
      </c>
      <c r="B1110" s="2">
        <v>1141280097</v>
      </c>
      <c r="C1110" s="2" t="s">
        <v>1494</v>
      </c>
      <c r="D1110" s="2" t="s">
        <v>93</v>
      </c>
      <c r="E1110" s="7" t="s">
        <v>12</v>
      </c>
      <c r="F1110" s="2" t="str">
        <f ca="1">IFERROR(__xludf.DUMMYFUNCTION("""COMPUTED_VALUE"""),"PANTOJA ANA SILVINA")</f>
        <v>PANTOJA ANA SILVINA</v>
      </c>
      <c r="G1110" s="2" t="str">
        <f ca="1">IFERROR(__xludf.DUMMYFUNCTION("""COMPUTED_VALUE"""),"POLZONI MARIA NATALIA")</f>
        <v>POLZONI MARIA NATALIA</v>
      </c>
      <c r="H1110" s="2" t="s">
        <v>1495</v>
      </c>
    </row>
    <row r="1111" spans="1:8">
      <c r="A1111" s="5">
        <f ca="1">IFERROR(__xludf.DUMMYFUNCTION("""COMPUTED_VALUE"""),45317.474538912)</f>
        <v>45317.474538912</v>
      </c>
      <c r="B1111" s="6">
        <v>1142100655</v>
      </c>
      <c r="C1111" s="6" t="s">
        <v>1496</v>
      </c>
      <c r="D1111" s="6" t="s">
        <v>841</v>
      </c>
      <c r="E1111" s="7" t="s">
        <v>12</v>
      </c>
      <c r="F1111" s="6" t="str">
        <f ca="1">IFERROR(__xludf.DUMMYFUNCTION("""COMPUTED_VALUE"""),"FLEITA CONSTANZA DANIELA")</f>
        <v>FLEITA CONSTANZA DANIELA</v>
      </c>
      <c r="G1111" s="6" t="str">
        <f ca="1">IFERROR(__xludf.DUMMYFUNCTION("""COMPUTED_VALUE"""),"ZAMPA JUAN SANTIAGO")</f>
        <v>ZAMPA JUAN SANTIAGO</v>
      </c>
      <c r="H1111" s="6" t="s">
        <v>712</v>
      </c>
    </row>
    <row r="1112" spans="1:8">
      <c r="A1112" s="1">
        <f ca="1">IFERROR(__xludf.DUMMYFUNCTION("""COMPUTED_VALUE"""),45317.4810264814)</f>
        <v>45317.4810264814</v>
      </c>
      <c r="B1112" s="2">
        <v>2644200745</v>
      </c>
      <c r="C1112" s="2" t="s">
        <v>1497</v>
      </c>
      <c r="D1112" s="2" t="s">
        <v>830</v>
      </c>
      <c r="E1112" s="3"/>
      <c r="F1112" s="2" t="str">
        <f ca="1">IFERROR(__xludf.DUMMYFUNCTION("""COMPUTED_VALUE"""),"MENDOZA CRISTINA JULIETA")</f>
        <v>MENDOZA CRISTINA JULIETA</v>
      </c>
      <c r="G1112" s="2" t="str">
        <f ca="1">IFERROR(__xludf.DUMMYFUNCTION("""COMPUTED_VALUE"""),"CANTERO ELIANA LUCILA ESTEFANIA")</f>
        <v>CANTERO ELIANA LUCILA ESTEFANIA</v>
      </c>
      <c r="H1112" s="4" t="s">
        <v>7</v>
      </c>
    </row>
    <row r="1113" spans="1:8">
      <c r="A1113" s="5">
        <f ca="1">IFERROR(__xludf.DUMMYFUNCTION("""COMPUTED_VALUE"""),45317.4890024537)</f>
        <v>45317.489002453702</v>
      </c>
      <c r="B1113" s="10"/>
      <c r="C1113" s="6" t="s">
        <v>1498</v>
      </c>
      <c r="D1113" s="10"/>
      <c r="E1113" s="3"/>
      <c r="F1113" s="6" t="str">
        <f ca="1">IFERROR(__xludf.DUMMYFUNCTION("""COMPUTED_VALUE"""),"BRUNET YOHANA BEATRIZ")</f>
        <v>BRUNET YOHANA BEATRIZ</v>
      </c>
      <c r="G1113" s="6" t="str">
        <f ca="1">IFERROR(__xludf.DUMMYFUNCTION("""COMPUTED_VALUE"""),"FERNANDEZ ROCIO ELIZABETH")</f>
        <v>FERNANDEZ ROCIO ELIZABETH</v>
      </c>
      <c r="H1113" s="10"/>
    </row>
    <row r="1114" spans="1:8">
      <c r="A1114" s="1">
        <f ca="1">IFERROR(__xludf.DUMMYFUNCTION("""COMPUTED_VALUE"""),45317.4908689814)</f>
        <v>45317.490868981396</v>
      </c>
      <c r="B1114" s="2">
        <v>1142241571</v>
      </c>
      <c r="C1114" s="2" t="s">
        <v>1499</v>
      </c>
      <c r="D1114" s="2" t="s">
        <v>1364</v>
      </c>
      <c r="E1114" s="3"/>
      <c r="F1114" s="2" t="str">
        <f ca="1">IFERROR(__xludf.DUMMYFUNCTION("""COMPUTED_VALUE"""),"GONZALEZ ARACELI JAQUELINE")</f>
        <v>GONZALEZ ARACELI JAQUELINE</v>
      </c>
      <c r="G1114" s="2" t="str">
        <f ca="1">IFERROR(__xludf.DUMMYFUNCTION("""COMPUTED_VALUE"""),"CANTERO ELIANA LUCILA ESTEFANIA")</f>
        <v>CANTERO ELIANA LUCILA ESTEFANIA</v>
      </c>
      <c r="H1114" s="4" t="s">
        <v>7</v>
      </c>
    </row>
    <row r="1115" spans="1:8">
      <c r="A1115" s="5">
        <f ca="1">IFERROR(__xludf.DUMMYFUNCTION("""COMPUTED_VALUE"""),45317.5041691782)</f>
        <v>45317.504169178203</v>
      </c>
      <c r="B1115" s="10"/>
      <c r="C1115" s="6" t="s">
        <v>1500</v>
      </c>
      <c r="D1115" s="6" t="s">
        <v>736</v>
      </c>
      <c r="E1115" s="3"/>
      <c r="F1115" s="6" t="str">
        <f ca="1">IFERROR(__xludf.DUMMYFUNCTION("""COMPUTED_VALUE"""),"CANTEROS ESCUFACHI AUGUSTO GABRIEL")</f>
        <v>CANTEROS ESCUFACHI AUGUSTO GABRIEL</v>
      </c>
      <c r="G1115" s="6" t="str">
        <f ca="1">IFERROR(__xludf.DUMMYFUNCTION("""COMPUTED_VALUE"""),"FOSCHIATTI MARIA DE LOS ANGELES")</f>
        <v>FOSCHIATTI MARIA DE LOS ANGELES</v>
      </c>
      <c r="H1115" s="4" t="s">
        <v>7</v>
      </c>
    </row>
    <row r="1116" spans="1:8">
      <c r="A1116" s="1">
        <f ca="1">IFERROR(__xludf.DUMMYFUNCTION("""COMPUTED_VALUE"""),45317.5048922106)</f>
        <v>45317.5048922106</v>
      </c>
      <c r="B1116" s="2">
        <v>1142259709</v>
      </c>
      <c r="C1116" s="2" t="s">
        <v>1501</v>
      </c>
      <c r="D1116" s="2" t="s">
        <v>988</v>
      </c>
      <c r="E1116" s="7" t="s">
        <v>113</v>
      </c>
      <c r="F1116" s="2" t="str">
        <f ca="1">IFERROR(__xludf.DUMMYFUNCTION("""COMPUTED_VALUE"""),"FLEYTAS DANIEL ISAIAS")</f>
        <v>FLEYTAS DANIEL ISAIAS</v>
      </c>
      <c r="G1116" s="2" t="str">
        <f ca="1">IFERROR(__xludf.DUMMYFUNCTION("""COMPUTED_VALUE"""),"PIEDRABUENA LUCAS DAVID")</f>
        <v>PIEDRABUENA LUCAS DAVID</v>
      </c>
      <c r="H1116" s="2" t="s">
        <v>1502</v>
      </c>
    </row>
    <row r="1117" spans="1:8">
      <c r="A1117" s="5">
        <f ca="1">IFERROR(__xludf.DUMMYFUNCTION("""COMPUTED_VALUE"""),45317.5122584837)</f>
        <v>45317.512258483701</v>
      </c>
      <c r="B1117" s="6">
        <v>1160888563</v>
      </c>
      <c r="C1117" s="6" t="s">
        <v>1503</v>
      </c>
      <c r="D1117" s="6" t="s">
        <v>988</v>
      </c>
      <c r="E1117" s="7" t="s">
        <v>12</v>
      </c>
      <c r="F1117" s="6" t="str">
        <f ca="1">IFERROR(__xludf.DUMMYFUNCTION("""COMPUTED_VALUE"""),"SOSA ENZO EXEQUIEL")</f>
        <v>SOSA ENZO EXEQUIEL</v>
      </c>
      <c r="G1117" s="6" t="str">
        <f ca="1">IFERROR(__xludf.DUMMYFUNCTION("""COMPUTED_VALUE"""),"ROMERO RAUL CRISTIAN ALEJANDRO")</f>
        <v>ROMERO RAUL CRISTIAN ALEJANDRO</v>
      </c>
      <c r="H1117" s="6" t="s">
        <v>1504</v>
      </c>
    </row>
    <row r="1118" spans="1:8">
      <c r="A1118" s="1">
        <f ca="1">IFERROR(__xludf.DUMMYFUNCTION("""COMPUTED_VALUE"""),45317.5115367013)</f>
        <v>45317.511536701299</v>
      </c>
      <c r="B1118" s="2">
        <v>2225421357</v>
      </c>
      <c r="C1118" s="2" t="s">
        <v>1505</v>
      </c>
      <c r="D1118" s="2" t="s">
        <v>841</v>
      </c>
      <c r="E1118" s="3"/>
      <c r="F1118" s="2" t="str">
        <f ca="1">IFERROR(__xludf.DUMMYFUNCTION("""COMPUTED_VALUE"""),"SOSA CRISTIAN LEANDRO")</f>
        <v>SOSA CRISTIAN LEANDRO</v>
      </c>
      <c r="G1118" s="2" t="str">
        <f ca="1">IFERROR(__xludf.DUMMYFUNCTION("""COMPUTED_VALUE"""),"PIEDRABUENA LUCAS DAVID")</f>
        <v>PIEDRABUENA LUCAS DAVID</v>
      </c>
      <c r="H1118" s="4" t="s">
        <v>7</v>
      </c>
    </row>
    <row r="1119" spans="1:8">
      <c r="A1119" s="5">
        <f ca="1">IFERROR(__xludf.DUMMYFUNCTION("""COMPUTED_VALUE"""),45317.5159952893)</f>
        <v>45317.515995289301</v>
      </c>
      <c r="B1119" s="6">
        <v>2804430535</v>
      </c>
      <c r="C1119" s="6" t="s">
        <v>1506</v>
      </c>
      <c r="D1119" s="6" t="s">
        <v>1507</v>
      </c>
      <c r="E1119" s="3"/>
      <c r="F1119" s="6" t="str">
        <f ca="1">IFERROR(__xludf.DUMMYFUNCTION("""COMPUTED_VALUE"""),"MARTINEZ LAUTARO MARTIN")</f>
        <v>MARTINEZ LAUTARO MARTIN</v>
      </c>
      <c r="G1119" s="6" t="str">
        <f ca="1">IFERROR(__xludf.DUMMYFUNCTION("""COMPUTED_VALUE"""),"CANTERO ELIANA LUCILA ESTEFANIA")</f>
        <v>CANTERO ELIANA LUCILA ESTEFANIA</v>
      </c>
      <c r="H1119" s="4" t="s">
        <v>7</v>
      </c>
    </row>
    <row r="1120" spans="1:8">
      <c r="A1120" s="1">
        <f ca="1">IFERROR(__xludf.DUMMYFUNCTION("""COMPUTED_VALUE"""),45317.5283678587)</f>
        <v>45317.5283678587</v>
      </c>
      <c r="B1120" s="2">
        <v>2374623364</v>
      </c>
      <c r="C1120" s="2" t="s">
        <v>1508</v>
      </c>
      <c r="D1120" s="2" t="s">
        <v>1055</v>
      </c>
      <c r="E1120" s="3"/>
      <c r="F1120" s="2" t="str">
        <f ca="1">IFERROR(__xludf.DUMMYFUNCTION("""COMPUTED_VALUE"""),"GONZALEZ MELISA ELIZABETH")</f>
        <v>GONZALEZ MELISA ELIZABETH</v>
      </c>
      <c r="G1120" s="2" t="str">
        <f ca="1">IFERROR(__xludf.DUMMYFUNCTION("""COMPUTED_VALUE"""),"ZAMPA JUAN SANTIAGO")</f>
        <v>ZAMPA JUAN SANTIAGO</v>
      </c>
      <c r="H1120" s="4" t="s">
        <v>7</v>
      </c>
    </row>
    <row r="1121" spans="1:8">
      <c r="A1121" s="5">
        <f ca="1">IFERROR(__xludf.DUMMYFUNCTION("""COMPUTED_VALUE"""),45317.5303028935)</f>
        <v>45317.530302893501</v>
      </c>
      <c r="B1121" s="6">
        <v>1144530980</v>
      </c>
      <c r="C1121" s="6" t="s">
        <v>1509</v>
      </c>
      <c r="D1121" s="6" t="s">
        <v>1055</v>
      </c>
      <c r="E1121" s="3"/>
      <c r="F1121" s="6" t="str">
        <f ca="1">IFERROR(__xludf.DUMMYFUNCTION("""COMPUTED_VALUE"""),"KLUCHIK GABRIELA ANDREA")</f>
        <v>KLUCHIK GABRIELA ANDREA</v>
      </c>
      <c r="G1121" s="6" t="str">
        <f ca="1">IFERROR(__xludf.DUMMYFUNCTION("""COMPUTED_VALUE"""),"FOSCHIATTI MARIA DE LOS ANGELES")</f>
        <v>FOSCHIATTI MARIA DE LOS ANGELES</v>
      </c>
      <c r="H1121" s="4" t="s">
        <v>7</v>
      </c>
    </row>
    <row r="1122" spans="1:8">
      <c r="A1122" s="1">
        <f ca="1">IFERROR(__xludf.DUMMYFUNCTION("""COMPUTED_VALUE"""),45317.548561655)</f>
        <v>45317.548561655</v>
      </c>
      <c r="B1122" s="2">
        <v>2942430210</v>
      </c>
      <c r="C1122" s="2" t="s">
        <v>1510</v>
      </c>
      <c r="D1122" s="2" t="s">
        <v>736</v>
      </c>
      <c r="E1122" s="7" t="s">
        <v>12</v>
      </c>
      <c r="F1122" s="2" t="str">
        <f ca="1">IFERROR(__xludf.DUMMYFUNCTION("""COMPUTED_VALUE"""),"GAUTO MICAELA DOLORES")</f>
        <v>GAUTO MICAELA DOLORES</v>
      </c>
      <c r="G1122" s="2" t="str">
        <f ca="1">IFERROR(__xludf.DUMMYFUNCTION("""COMPUTED_VALUE"""),"FALCON ALEJANDRO JAVIER")</f>
        <v>FALCON ALEJANDRO JAVIER</v>
      </c>
      <c r="H1122" s="2" t="s">
        <v>1511</v>
      </c>
    </row>
    <row r="1123" spans="1:8">
      <c r="A1123" s="5">
        <f ca="1">IFERROR(__xludf.DUMMYFUNCTION("""COMPUTED_VALUE"""),45317.5619255671)</f>
        <v>45317.561925567097</v>
      </c>
      <c r="B1123" s="6">
        <v>1143860794</v>
      </c>
      <c r="C1123" s="6" t="s">
        <v>1512</v>
      </c>
      <c r="D1123" s="6" t="s">
        <v>221</v>
      </c>
      <c r="E1123" s="7" t="s">
        <v>12</v>
      </c>
      <c r="F1123" s="6" t="str">
        <f ca="1">IFERROR(__xludf.DUMMYFUNCTION("""COMPUTED_VALUE"""),"RUIZ IVANA SOLEDAD")</f>
        <v>RUIZ IVANA SOLEDAD</v>
      </c>
      <c r="G1123" s="6" t="str">
        <f ca="1">IFERROR(__xludf.DUMMYFUNCTION("""COMPUTED_VALUE"""),"PIEDRABUENA LUCAS DAVID")</f>
        <v>PIEDRABUENA LUCAS DAVID</v>
      </c>
      <c r="H1123" s="6" t="s">
        <v>118</v>
      </c>
    </row>
    <row r="1124" spans="1:8">
      <c r="A1124" s="1">
        <f ca="1">IFERROR(__xludf.DUMMYFUNCTION("""COMPUTED_VALUE"""),45317.5695195023)</f>
        <v>45317.5695195023</v>
      </c>
      <c r="B1124" s="2">
        <v>1144520273</v>
      </c>
      <c r="C1124" s="2" t="s">
        <v>1513</v>
      </c>
      <c r="D1124" s="2" t="s">
        <v>1055</v>
      </c>
      <c r="E1124" s="3"/>
      <c r="F1124" s="2" t="str">
        <f ca="1">IFERROR(__xludf.DUMMYFUNCTION("""COMPUTED_VALUE"""),"Gonzalez Xavier Ignacio")</f>
        <v>Gonzalez Xavier Ignacio</v>
      </c>
      <c r="G1124" s="2" t="str">
        <f ca="1">IFERROR(__xludf.DUMMYFUNCTION("""COMPUTED_VALUE"""),"POLZONI MARIA NATALIA")</f>
        <v>POLZONI MARIA NATALIA</v>
      </c>
      <c r="H1124" s="4" t="s">
        <v>7</v>
      </c>
    </row>
    <row r="1125" spans="1:8">
      <c r="A1125" s="5">
        <f ca="1">IFERROR(__xludf.DUMMYFUNCTION("""COMPUTED_VALUE"""),45317.5870357754)</f>
        <v>45317.587035775403</v>
      </c>
      <c r="B1125" s="6">
        <v>2614810143</v>
      </c>
      <c r="C1125" s="6" t="s">
        <v>1514</v>
      </c>
      <c r="D1125" s="6" t="s">
        <v>1515</v>
      </c>
      <c r="E1125" s="3"/>
      <c r="F1125" s="6" t="str">
        <f ca="1">IFERROR(__xludf.DUMMYFUNCTION("""COMPUTED_VALUE"""),"ABRAHAN ANDREA IANINA")</f>
        <v>ABRAHAN ANDREA IANINA</v>
      </c>
      <c r="G1125" s="6" t="str">
        <f ca="1">IFERROR(__xludf.DUMMYFUNCTION("""COMPUTED_VALUE"""),"FOSCHIATTI MARIA DE LOS ANGELES")</f>
        <v>FOSCHIATTI MARIA DE LOS ANGELES</v>
      </c>
      <c r="H1125" s="4" t="s">
        <v>7</v>
      </c>
    </row>
    <row r="1126" spans="1:8">
      <c r="A1126" s="1">
        <f ca="1">IFERROR(__xludf.DUMMYFUNCTION("""COMPUTED_VALUE"""),45317.5881492592)</f>
        <v>45317.588149259202</v>
      </c>
      <c r="B1126" s="2">
        <v>1143534521</v>
      </c>
      <c r="C1126" s="2" t="s">
        <v>1516</v>
      </c>
      <c r="D1126" s="2" t="s">
        <v>963</v>
      </c>
      <c r="E1126" s="3"/>
      <c r="F1126" s="2" t="str">
        <f ca="1">IFERROR(__xludf.DUMMYFUNCTION("""COMPUTED_VALUE"""),"CORTES DANTE FABIAN")</f>
        <v>CORTES DANTE FABIAN</v>
      </c>
      <c r="G1126" s="2" t="str">
        <f ca="1">IFERROR(__xludf.DUMMYFUNCTION("""COMPUTED_VALUE"""),"FALCON ALEJANDRO JAVIER")</f>
        <v>FALCON ALEJANDRO JAVIER</v>
      </c>
      <c r="H1126" s="4" t="s">
        <v>7</v>
      </c>
    </row>
    <row r="1127" spans="1:8">
      <c r="A1127" s="5">
        <f ca="1">IFERROR(__xludf.DUMMYFUNCTION("""COMPUTED_VALUE"""),45317.5917134259)</f>
        <v>45317.5917134259</v>
      </c>
      <c r="B1127" s="6">
        <v>1146452711</v>
      </c>
      <c r="C1127" s="6" t="s">
        <v>1517</v>
      </c>
      <c r="D1127" s="6" t="s">
        <v>1055</v>
      </c>
      <c r="E1127" s="3"/>
      <c r="F1127" s="6" t="str">
        <f ca="1">IFERROR(__xludf.DUMMYFUNCTION("""COMPUTED_VALUE"""),"DUARTE LUCIANO EZEQUIEL")</f>
        <v>DUARTE LUCIANO EZEQUIEL</v>
      </c>
      <c r="G1127" s="6" t="str">
        <f ca="1">IFERROR(__xludf.DUMMYFUNCTION("""COMPUTED_VALUE"""),"LEONHART PEDRO NAHUEL")</f>
        <v>LEONHART PEDRO NAHUEL</v>
      </c>
      <c r="H1127" s="4" t="s">
        <v>7</v>
      </c>
    </row>
    <row r="1128" spans="1:8">
      <c r="A1128" s="1">
        <f ca="1">IFERROR(__xludf.DUMMYFUNCTION("""COMPUTED_VALUE"""),45317.612570625)</f>
        <v>45317.612570625002</v>
      </c>
      <c r="B1128" s="2">
        <v>2304426229</v>
      </c>
      <c r="C1128" s="2" t="s">
        <v>1518</v>
      </c>
      <c r="D1128" s="2" t="s">
        <v>1035</v>
      </c>
      <c r="E1128" s="7" t="s">
        <v>12</v>
      </c>
      <c r="F1128" s="2" t="str">
        <f ca="1">IFERROR(__xludf.DUMMYFUNCTION("""COMPUTED_VALUE"""),"MEDINA LUZ ESTRELLA")</f>
        <v>MEDINA LUZ ESTRELLA</v>
      </c>
      <c r="G1128" s="2" t="str">
        <f ca="1">IFERROR(__xludf.DUMMYFUNCTION("""COMPUTED_VALUE"""),"PIEDRABUENA LUCAS DAVID")</f>
        <v>PIEDRABUENA LUCAS DAVID</v>
      </c>
      <c r="H1128" s="2" t="s">
        <v>1519</v>
      </c>
    </row>
    <row r="1129" spans="1:8">
      <c r="A1129" s="5">
        <f ca="1">IFERROR(__xludf.DUMMYFUNCTION("""COMPUTED_VALUE"""),45317.6340310069)</f>
        <v>45317.634031006899</v>
      </c>
      <c r="B1129" s="6">
        <v>1143000685</v>
      </c>
      <c r="C1129" s="6" t="s">
        <v>1520</v>
      </c>
      <c r="D1129" s="6" t="s">
        <v>93</v>
      </c>
      <c r="E1129" s="3"/>
      <c r="F1129" s="6" t="str">
        <f ca="1">IFERROR(__xludf.DUMMYFUNCTION("""COMPUTED_VALUE"""),"SALINA IVANA BELEN")</f>
        <v>SALINA IVANA BELEN</v>
      </c>
      <c r="G1129" s="6" t="str">
        <f ca="1">IFERROR(__xludf.DUMMYFUNCTION("""COMPUTED_VALUE"""),"FIMIANI VICTOR LUCIANO")</f>
        <v>FIMIANI VICTOR LUCIANO</v>
      </c>
      <c r="H1129" s="4" t="s">
        <v>7</v>
      </c>
    </row>
    <row r="1130" spans="1:8">
      <c r="A1130" s="1">
        <f ca="1">IFERROR(__xludf.DUMMYFUNCTION("""COMPUTED_VALUE"""),45317.6410052199)</f>
        <v>45317.641005219899</v>
      </c>
      <c r="B1130" s="2">
        <v>1150697073</v>
      </c>
      <c r="C1130" s="2" t="s">
        <v>1521</v>
      </c>
      <c r="D1130" s="2" t="s">
        <v>876</v>
      </c>
      <c r="E1130" s="3"/>
      <c r="F1130" s="2" t="str">
        <f ca="1">IFERROR(__xludf.DUMMYFUNCTION("""COMPUTED_VALUE"""),"SANCHEZ FLORENCIA ELIZABETH")</f>
        <v>SANCHEZ FLORENCIA ELIZABETH</v>
      </c>
      <c r="G1130" s="2" t="str">
        <f ca="1">IFERROR(__xludf.DUMMYFUNCTION("""COMPUTED_VALUE"""),"APOSTOLIDES MARTIN ANTONIO")</f>
        <v>APOSTOLIDES MARTIN ANTONIO</v>
      </c>
      <c r="H1130" s="4" t="s">
        <v>7</v>
      </c>
    </row>
    <row r="1131" spans="1:8">
      <c r="A1131" s="5">
        <f ca="1">IFERROR(__xludf.DUMMYFUNCTION("""COMPUTED_VALUE"""),45317.6504215856)</f>
        <v>45317.650421585597</v>
      </c>
      <c r="B1131" s="6">
        <v>1144602429</v>
      </c>
      <c r="C1131" s="6" t="s">
        <v>1522</v>
      </c>
      <c r="D1131" s="6" t="s">
        <v>1129</v>
      </c>
      <c r="E1131" s="3"/>
      <c r="F1131" s="6" t="str">
        <f ca="1">IFERROR(__xludf.DUMMYFUNCTION("""COMPUTED_VALUE"""),"OJEDA GONZALO ALBERTO NICOLAS")</f>
        <v>OJEDA GONZALO ALBERTO NICOLAS</v>
      </c>
      <c r="G1131" s="6" t="str">
        <f ca="1">IFERROR(__xludf.DUMMYFUNCTION("""COMPUTED_VALUE"""),"APOSTOLIDES MARTIN ANTONIO")</f>
        <v>APOSTOLIDES MARTIN ANTONIO</v>
      </c>
      <c r="H1131" s="4" t="s">
        <v>7</v>
      </c>
    </row>
    <row r="1132" spans="1:8">
      <c r="A1132" s="1">
        <f ca="1">IFERROR(__xludf.DUMMYFUNCTION("""COMPUTED_VALUE"""),45317.6523418402)</f>
        <v>45317.652341840199</v>
      </c>
      <c r="B1132" s="2">
        <v>1142810208</v>
      </c>
      <c r="C1132" s="2" t="s">
        <v>1523</v>
      </c>
      <c r="D1132" s="2" t="s">
        <v>109</v>
      </c>
      <c r="E1132" s="7" t="s">
        <v>12</v>
      </c>
      <c r="F1132" s="2" t="str">
        <f ca="1">IFERROR(__xludf.DUMMYFUNCTION("""COMPUTED_VALUE"""),"FERNANDEZ JOAQUIN")</f>
        <v>FERNANDEZ JOAQUIN</v>
      </c>
      <c r="G1132" s="2" t="str">
        <f ca="1">IFERROR(__xludf.DUMMYFUNCTION("""COMPUTED_VALUE"""),"CANTERO ELIANA LUCILA ESTEFANIA")</f>
        <v>CANTERO ELIANA LUCILA ESTEFANIA</v>
      </c>
      <c r="H1132" s="2" t="s">
        <v>693</v>
      </c>
    </row>
    <row r="1133" spans="1:8">
      <c r="A1133" s="5">
        <f ca="1">IFERROR(__xludf.DUMMYFUNCTION("""COMPUTED_VALUE"""),45317.6681848611)</f>
        <v>45317.668184861097</v>
      </c>
      <c r="B1133" s="6">
        <v>1142120226</v>
      </c>
      <c r="C1133" s="6" t="s">
        <v>1524</v>
      </c>
      <c r="D1133" s="6" t="s">
        <v>848</v>
      </c>
      <c r="E1133" s="3"/>
      <c r="F1133" s="6" t="str">
        <f ca="1">IFERROR(__xludf.DUMMYFUNCTION("""COMPUTED_VALUE"""),"RAMIREZ VIVIAN ELISABET RITA")</f>
        <v>RAMIREZ VIVIAN ELISABET RITA</v>
      </c>
      <c r="G1133" s="6" t="str">
        <f ca="1">IFERROR(__xludf.DUMMYFUNCTION("""COMPUTED_VALUE"""),"MOREYRA LABORIE RODRIGO AGUSTIN")</f>
        <v>MOREYRA LABORIE RODRIGO AGUSTIN</v>
      </c>
      <c r="H1133" s="4" t="s">
        <v>7</v>
      </c>
    </row>
    <row r="1134" spans="1:8">
      <c r="A1134" s="1">
        <f ca="1">IFERROR(__xludf.DUMMYFUNCTION("""COMPUTED_VALUE"""),45317.6842525694)</f>
        <v>45317.684252569401</v>
      </c>
      <c r="B1134" s="2">
        <v>2614446027</v>
      </c>
      <c r="C1134" s="2" t="s">
        <v>1525</v>
      </c>
      <c r="D1134" s="2" t="s">
        <v>221</v>
      </c>
      <c r="E1134" s="3"/>
      <c r="F1134" s="2" t="str">
        <f ca="1">IFERROR(__xludf.DUMMYFUNCTION("""COMPUTED_VALUE"""),"LUQUE NELSON RICARDO")</f>
        <v>LUQUE NELSON RICARDO</v>
      </c>
      <c r="G1134" s="2" t="str">
        <f ca="1">IFERROR(__xludf.DUMMYFUNCTION("""COMPUTED_VALUE"""),"SAAVEDRA ROBERTO LEANDRO")</f>
        <v>SAAVEDRA ROBERTO LEANDRO</v>
      </c>
      <c r="H1134" s="4" t="s">
        <v>7</v>
      </c>
    </row>
    <row r="1135" spans="1:8">
      <c r="A1135" s="5">
        <f ca="1">IFERROR(__xludf.DUMMYFUNCTION("""COMPUTED_VALUE"""),45317.6901115509)</f>
        <v>45317.690111550903</v>
      </c>
      <c r="B1135" s="6">
        <v>2614446028</v>
      </c>
      <c r="C1135" s="6" t="s">
        <v>1526</v>
      </c>
      <c r="D1135" s="6" t="s">
        <v>221</v>
      </c>
      <c r="E1135" s="3"/>
      <c r="F1135" s="6" t="str">
        <f ca="1">IFERROR(__xludf.DUMMYFUNCTION("""COMPUTED_VALUE"""),"LUQUE NELSON RICARDO")</f>
        <v>LUQUE NELSON RICARDO</v>
      </c>
      <c r="G1135" s="6" t="str">
        <f ca="1">IFERROR(__xludf.DUMMYFUNCTION("""COMPUTED_VALUE"""),"SAAVEDRA ROBERTO LEANDRO")</f>
        <v>SAAVEDRA ROBERTO LEANDRO</v>
      </c>
      <c r="H1135" s="10"/>
    </row>
    <row r="1136" spans="1:8">
      <c r="A1136" s="1">
        <f ca="1">IFERROR(__xludf.DUMMYFUNCTION("""COMPUTED_VALUE"""),45317.7041015972)</f>
        <v>45317.704101597199</v>
      </c>
      <c r="B1136" s="2">
        <v>2234698199</v>
      </c>
      <c r="C1136" s="2" t="s">
        <v>1527</v>
      </c>
      <c r="D1136" s="2" t="s">
        <v>771</v>
      </c>
      <c r="E1136" s="3"/>
      <c r="F1136" s="2" t="str">
        <f ca="1">IFERROR(__xludf.DUMMYFUNCTION("""COMPUTED_VALUE"""),"FALCON MONICA ALEJANDRA")</f>
        <v>FALCON MONICA ALEJANDRA</v>
      </c>
      <c r="G1136" s="2" t="str">
        <f ca="1">IFERROR(__xludf.DUMMYFUNCTION("""COMPUTED_VALUE"""),"JANIEWICZ CINTHIA VIVIANA")</f>
        <v>JANIEWICZ CINTHIA VIVIANA</v>
      </c>
      <c r="H1136" s="4" t="s">
        <v>7</v>
      </c>
    </row>
    <row r="1137" spans="1:8">
      <c r="A1137" s="5">
        <f ca="1">IFERROR(__xludf.DUMMYFUNCTION("""COMPUTED_VALUE"""),45317.7055304745)</f>
        <v>45317.705530474501</v>
      </c>
      <c r="B1137" s="6">
        <v>1146920129</v>
      </c>
      <c r="C1137" s="6" t="s">
        <v>1528</v>
      </c>
      <c r="D1137" s="6" t="s">
        <v>1467</v>
      </c>
      <c r="E1137" s="3"/>
      <c r="F1137" s="6" t="str">
        <f ca="1">IFERROR(__xludf.DUMMYFUNCTION("""COMPUTED_VALUE"""),"MERLO NAHUEL ORLANDO")</f>
        <v>MERLO NAHUEL ORLANDO</v>
      </c>
      <c r="G1137" s="6" t="str">
        <f ca="1">IFERROR(__xludf.DUMMYFUNCTION("""COMPUTED_VALUE"""),"APOSTOLIDES MARTIN ANTONIO")</f>
        <v>APOSTOLIDES MARTIN ANTONIO</v>
      </c>
      <c r="H1137" s="10"/>
    </row>
    <row r="1138" spans="1:8">
      <c r="A1138" s="1">
        <f ca="1">IFERROR(__xludf.DUMMYFUNCTION("""COMPUTED_VALUE"""),45317.7165384143)</f>
        <v>45317.716538414301</v>
      </c>
      <c r="B1138" s="4"/>
      <c r="C1138" s="2" t="s">
        <v>1529</v>
      </c>
      <c r="D1138" s="2" t="s">
        <v>771</v>
      </c>
      <c r="E1138" s="3"/>
      <c r="F1138" s="2" t="str">
        <f ca="1">IFERROR(__xludf.DUMMYFUNCTION("""COMPUTED_VALUE"""),"FERNANDEZ WALTER DANIEL")</f>
        <v>FERNANDEZ WALTER DANIEL</v>
      </c>
      <c r="G1138" s="2" t="str">
        <f ca="1">IFERROR(__xludf.DUMMYFUNCTION("""COMPUTED_VALUE"""),"CANTERO ELIANA LUCILA ESTEFANIA")</f>
        <v>CANTERO ELIANA LUCILA ESTEFANIA</v>
      </c>
      <c r="H1138" s="4" t="s">
        <v>7</v>
      </c>
    </row>
    <row r="1139" spans="1:8">
      <c r="A1139" s="5">
        <f ca="1">IFERROR(__xludf.DUMMYFUNCTION("""COMPUTED_VALUE"""),45317.7304129976)</f>
        <v>45317.730412997596</v>
      </c>
      <c r="B1139" s="6">
        <v>1160782832</v>
      </c>
      <c r="C1139" s="6" t="s">
        <v>1530</v>
      </c>
      <c r="D1139" s="6" t="s">
        <v>771</v>
      </c>
      <c r="E1139" s="3"/>
      <c r="F1139" s="6" t="str">
        <f ca="1">IFERROR(__xludf.DUMMYFUNCTION("""COMPUTED_VALUE"""),"AQUINO ROMINA BEATRIZ")</f>
        <v>AQUINO ROMINA BEATRIZ</v>
      </c>
      <c r="G1139" s="6" t="str">
        <f ca="1">IFERROR(__xludf.DUMMYFUNCTION("""COMPUTED_VALUE"""),"AGUIRRE MAURO GABRIEL")</f>
        <v>AGUIRRE MAURO GABRIEL</v>
      </c>
      <c r="H1139" s="4" t="s">
        <v>7</v>
      </c>
    </row>
    <row r="1140" spans="1:8">
      <c r="A1140" s="1">
        <f ca="1">IFERROR(__xludf.DUMMYFUNCTION("""COMPUTED_VALUE"""),45317.7335140393)</f>
        <v>45317.733514039297</v>
      </c>
      <c r="B1140" s="2">
        <v>1144643096</v>
      </c>
      <c r="C1140" s="2" t="s">
        <v>1531</v>
      </c>
      <c r="D1140" s="2" t="s">
        <v>1452</v>
      </c>
      <c r="E1140" s="3"/>
      <c r="F1140" s="2" t="str">
        <f ca="1">IFERROR(__xludf.DUMMYFUNCTION("""COMPUTED_VALUE"""),"PAREDES MARILYN ELISABETH")</f>
        <v>PAREDES MARILYN ELISABETH</v>
      </c>
      <c r="G1140" s="2" t="str">
        <f ca="1">IFERROR(__xludf.DUMMYFUNCTION("""COMPUTED_VALUE"""),"LEONHART PEDRO NAHUEL")</f>
        <v>LEONHART PEDRO NAHUEL</v>
      </c>
      <c r="H1140" s="4"/>
    </row>
    <row r="1141" spans="1:8">
      <c r="A1141" s="5">
        <f ca="1">IFERROR(__xludf.DUMMYFUNCTION("""COMPUTED_VALUE"""),45317.7394971759)</f>
        <v>45317.739497175899</v>
      </c>
      <c r="B1141" s="6">
        <v>1146452697</v>
      </c>
      <c r="C1141" s="6" t="s">
        <v>1532</v>
      </c>
      <c r="D1141" s="6" t="s">
        <v>1476</v>
      </c>
      <c r="E1141" s="7" t="s">
        <v>113</v>
      </c>
      <c r="F1141" s="6" t="str">
        <f ca="1">IFERROR(__xludf.DUMMYFUNCTION("""COMPUTED_VALUE"""),"VAZQUEZ ACEVEDO JUAN MARTIN")</f>
        <v>VAZQUEZ ACEVEDO JUAN MARTIN</v>
      </c>
      <c r="G1141" s="6" t="str">
        <f ca="1">IFERROR(__xludf.DUMMYFUNCTION("""COMPUTED_VALUE"""),"CANTERO ELIANA LUCILA ESTEFANIA")</f>
        <v>CANTERO ELIANA LUCILA ESTEFANIA</v>
      </c>
      <c r="H1141" s="6" t="s">
        <v>1533</v>
      </c>
    </row>
    <row r="1142" spans="1:8">
      <c r="A1142" s="1">
        <f ca="1">IFERROR(__xludf.DUMMYFUNCTION("""COMPUTED_VALUE"""),45317.7402752662)</f>
        <v>45317.740275266202</v>
      </c>
      <c r="B1142" s="2">
        <v>2214702816</v>
      </c>
      <c r="C1142" s="2" t="s">
        <v>1534</v>
      </c>
      <c r="D1142" s="2" t="s">
        <v>736</v>
      </c>
      <c r="E1142" s="3"/>
      <c r="F1142" s="2" t="str">
        <f ca="1">IFERROR(__xludf.DUMMYFUNCTION("""COMPUTED_VALUE"""),"ZABALA MARIA ALEJANDRA")</f>
        <v>ZABALA MARIA ALEJANDRA</v>
      </c>
      <c r="G1142" s="2" t="str">
        <f ca="1">IFERROR(__xludf.DUMMYFUNCTION("""COMPUTED_VALUE"""),"ROJAS LUIS MARTIN")</f>
        <v>ROJAS LUIS MARTIN</v>
      </c>
      <c r="H1142" s="4" t="s">
        <v>7</v>
      </c>
    </row>
    <row r="1143" spans="1:8">
      <c r="A1143" s="5">
        <f ca="1">IFERROR(__xludf.DUMMYFUNCTION("""COMPUTED_VALUE"""),45317.7406807754)</f>
        <v>45317.740680775401</v>
      </c>
      <c r="B1143" s="6">
        <v>1142321377</v>
      </c>
      <c r="C1143" s="6" t="s">
        <v>1535</v>
      </c>
      <c r="D1143" s="6" t="s">
        <v>1414</v>
      </c>
      <c r="E1143" s="7" t="s">
        <v>113</v>
      </c>
      <c r="F1143" s="6" t="str">
        <f ca="1">IFERROR(__xludf.DUMMYFUNCTION("""COMPUTED_VALUE"""),"VAZQUEZ ACEVEDO JUAN MARTIN")</f>
        <v>VAZQUEZ ACEVEDO JUAN MARTIN</v>
      </c>
      <c r="G1143" s="6" t="str">
        <f ca="1">IFERROR(__xludf.DUMMYFUNCTION("""COMPUTED_VALUE"""),"CANTERO ELIANA LUCILA ESTEFANIA")</f>
        <v>CANTERO ELIANA LUCILA ESTEFANIA</v>
      </c>
      <c r="H1143" s="6" t="s">
        <v>1536</v>
      </c>
    </row>
    <row r="1144" spans="1:8">
      <c r="A1144" s="8" t="str">
        <f ca="1">IFERROR(__xludf.DUMMYFUNCTION("""COMPUTED_VALUE"""),"")</f>
        <v/>
      </c>
      <c r="B1144" s="2">
        <v>1144413334</v>
      </c>
      <c r="C1144" s="2" t="s">
        <v>1537</v>
      </c>
      <c r="D1144" s="2" t="s">
        <v>963</v>
      </c>
      <c r="E1144" s="7" t="s">
        <v>91</v>
      </c>
      <c r="F1144" s="4" t="str">
        <f ca="1">IFERROR(__xludf.DUMMYFUNCTION("""COMPUTED_VALUE"""),"")</f>
        <v/>
      </c>
      <c r="G1144" s="4" t="str">
        <f ca="1">IFERROR(__xludf.DUMMYFUNCTION("""COMPUTED_VALUE"""),"")</f>
        <v/>
      </c>
      <c r="H1144" s="2" t="s">
        <v>1538</v>
      </c>
    </row>
    <row r="1145" spans="1:8">
      <c r="A1145" s="5">
        <f ca="1">IFERROR(__xludf.DUMMYFUNCTION("""COMPUTED_VALUE"""),45317.7546180092)</f>
        <v>45317.754618009203</v>
      </c>
      <c r="B1145" s="6">
        <v>2245442557</v>
      </c>
      <c r="C1145" s="6" t="s">
        <v>1539</v>
      </c>
      <c r="D1145" s="6" t="s">
        <v>1055</v>
      </c>
      <c r="E1145" s="3"/>
      <c r="F1145" s="6" t="str">
        <f ca="1">IFERROR(__xludf.DUMMYFUNCTION("""COMPUTED_VALUE"""),"IBARRA MARIA GUADALUPE")</f>
        <v>IBARRA MARIA GUADALUPE</v>
      </c>
      <c r="G1145" s="6" t="str">
        <f ca="1">IFERROR(__xludf.DUMMYFUNCTION("""COMPUTED_VALUE"""),"PYZIOL RYSZARD GERARDO")</f>
        <v>PYZIOL RYSZARD GERARDO</v>
      </c>
      <c r="H1145" s="4" t="s">
        <v>7</v>
      </c>
    </row>
    <row r="1146" spans="1:8">
      <c r="A1146" s="1">
        <f ca="1">IFERROR(__xludf.DUMMYFUNCTION("""COMPUTED_VALUE"""),45317.7622814699)</f>
        <v>45317.762281469899</v>
      </c>
      <c r="B1146" s="2">
        <v>1141340193</v>
      </c>
      <c r="C1146" s="2" t="s">
        <v>1540</v>
      </c>
      <c r="D1146" s="2" t="s">
        <v>815</v>
      </c>
      <c r="E1146" s="3"/>
      <c r="F1146" s="2" t="str">
        <f ca="1">IFERROR(__xludf.DUMMYFUNCTION("""COMPUTED_VALUE"""),"DIAZ RACH ALEJANDRA DANIELA")</f>
        <v>DIAZ RACH ALEJANDRA DANIELA</v>
      </c>
      <c r="G1146" s="2" t="str">
        <f ca="1">IFERROR(__xludf.DUMMYFUNCTION("""COMPUTED_VALUE"""),"BAEZ GUILLERMO")</f>
        <v>BAEZ GUILLERMO</v>
      </c>
      <c r="H1146" s="4" t="s">
        <v>7</v>
      </c>
    </row>
    <row r="1147" spans="1:8">
      <c r="A1147" s="5">
        <f ca="1">IFERROR(__xludf.DUMMYFUNCTION("""COMPUTED_VALUE"""),45317.765008206)</f>
        <v>45317.765008205999</v>
      </c>
      <c r="B1147" s="6">
        <v>2202433954</v>
      </c>
      <c r="C1147" s="6" t="s">
        <v>1541</v>
      </c>
      <c r="D1147" s="6" t="s">
        <v>1129</v>
      </c>
      <c r="E1147" s="7" t="s">
        <v>91</v>
      </c>
      <c r="F1147" s="6" t="str">
        <f ca="1">IFERROR(__xludf.DUMMYFUNCTION("""COMPUTED_VALUE"""),"MORAN SILVIA ALEJANDRA")</f>
        <v>MORAN SILVIA ALEJANDRA</v>
      </c>
      <c r="G1147" s="6" t="str">
        <f ca="1">IFERROR(__xludf.DUMMYFUNCTION("""COMPUTED_VALUE"""),"CANTERO ELIANA LUCILA ESTEFANIA")</f>
        <v>CANTERO ELIANA LUCILA ESTEFANIA</v>
      </c>
      <c r="H1147" s="6" t="s">
        <v>1542</v>
      </c>
    </row>
    <row r="1148" spans="1:8">
      <c r="A1148" s="1">
        <f ca="1">IFERROR(__xludf.DUMMYFUNCTION("""COMPUTED_VALUE"""),45317.7726847222)</f>
        <v>45317.7726847222</v>
      </c>
      <c r="B1148" s="2">
        <v>1146040331</v>
      </c>
      <c r="C1148" s="2" t="s">
        <v>1543</v>
      </c>
      <c r="D1148" s="2" t="s">
        <v>1544</v>
      </c>
      <c r="E1148" s="3"/>
      <c r="F1148" s="2" t="str">
        <f ca="1">IFERROR(__xludf.DUMMYFUNCTION("""COMPUTED_VALUE"""),"MACIEL AGUSTINA ANGELICA")</f>
        <v>MACIEL AGUSTINA ANGELICA</v>
      </c>
      <c r="G1148" s="2" t="str">
        <f ca="1">IFERROR(__xludf.DUMMYFUNCTION("""COMPUTED_VALUE"""),"PYZIOL RYSZARD GERARDO")</f>
        <v>PYZIOL RYSZARD GERARDO</v>
      </c>
      <c r="H1148" s="4"/>
    </row>
    <row r="1149" spans="1:8">
      <c r="A1149" s="5">
        <f ca="1">IFERROR(__xludf.DUMMYFUNCTION("""COMPUTED_VALUE"""),45317.7884506481)</f>
        <v>45317.788450648099</v>
      </c>
      <c r="B1149" s="10"/>
      <c r="C1149" s="6" t="s">
        <v>1545</v>
      </c>
      <c r="D1149" s="6" t="s">
        <v>1124</v>
      </c>
      <c r="E1149" s="3"/>
      <c r="F1149" s="6" t="str">
        <f ca="1">IFERROR(__xludf.DUMMYFUNCTION("""COMPUTED_VALUE"""),"MASSI KAREN ANDREA")</f>
        <v>MASSI KAREN ANDREA</v>
      </c>
      <c r="G1149" s="6" t="str">
        <f ca="1">IFERROR(__xludf.DUMMYFUNCTION("""COMPUTED_VALUE"""),"PEREZ RODRIGUEZ ANDREA PAOLA")</f>
        <v>PEREZ RODRIGUEZ ANDREA PAOLA</v>
      </c>
      <c r="H1149" s="4" t="s">
        <v>7</v>
      </c>
    </row>
    <row r="1150" spans="1:8">
      <c r="A1150" s="1">
        <f ca="1">IFERROR(__xludf.DUMMYFUNCTION("""COMPUTED_VALUE"""),45317.7954700231)</f>
        <v>45317.795470023098</v>
      </c>
      <c r="B1150" s="4"/>
      <c r="C1150" s="2" t="s">
        <v>1546</v>
      </c>
      <c r="D1150" s="2" t="s">
        <v>767</v>
      </c>
      <c r="E1150" s="7" t="s">
        <v>12</v>
      </c>
      <c r="F1150" s="2" t="str">
        <f ca="1">IFERROR(__xludf.DUMMYFUNCTION("""COMPUTED_VALUE"""),"RODRIGUEZ PARELLADA MELANI AYLEN")</f>
        <v>RODRIGUEZ PARELLADA MELANI AYLEN</v>
      </c>
      <c r="G1150" s="2" t="str">
        <f ca="1">IFERROR(__xludf.DUMMYFUNCTION("""COMPUTED_VALUE"""),"APOSTOLIDES MARTIN ANTONIO")</f>
        <v>APOSTOLIDES MARTIN ANTONIO</v>
      </c>
      <c r="H1150" s="2" t="s">
        <v>1547</v>
      </c>
    </row>
    <row r="1151" spans="1:8">
      <c r="A1151" s="5">
        <f ca="1">IFERROR(__xludf.DUMMYFUNCTION("""COMPUTED_VALUE"""),45317.7979711111)</f>
        <v>45317.797971111097</v>
      </c>
      <c r="B1151" s="10"/>
      <c r="C1151" s="6" t="s">
        <v>1548</v>
      </c>
      <c r="D1151" s="6" t="s">
        <v>778</v>
      </c>
      <c r="E1151" s="7" t="s">
        <v>12</v>
      </c>
      <c r="F1151" s="6" t="str">
        <f ca="1">IFERROR(__xludf.DUMMYFUNCTION("""COMPUTED_VALUE"""),"HERNANDEZ JOSE GONZALO FACUNDO")</f>
        <v>HERNANDEZ JOSE GONZALO FACUNDO</v>
      </c>
      <c r="G1151" s="6" t="str">
        <f ca="1">IFERROR(__xludf.DUMMYFUNCTION("""COMPUTED_VALUE"""),"BAEZ GUILLERMO")</f>
        <v>BAEZ GUILLERMO</v>
      </c>
      <c r="H1151" s="6" t="s">
        <v>1549</v>
      </c>
    </row>
    <row r="1152" spans="1:8">
      <c r="A1152" s="8" t="str">
        <f ca="1">IFERROR(__xludf.DUMMYFUNCTION("""COMPUTED_VALUE"""),"")</f>
        <v/>
      </c>
      <c r="B1152" s="4"/>
      <c r="C1152" s="2" t="s">
        <v>1550</v>
      </c>
      <c r="D1152" s="2" t="s">
        <v>778</v>
      </c>
      <c r="E1152" s="3"/>
      <c r="F1152" s="4" t="str">
        <f ca="1">IFERROR(__xludf.DUMMYFUNCTION("""COMPUTED_VALUE"""),"")</f>
        <v/>
      </c>
      <c r="G1152" s="4" t="str">
        <f ca="1">IFERROR(__xludf.DUMMYFUNCTION("""COMPUTED_VALUE"""),"")</f>
        <v/>
      </c>
      <c r="H1152" s="4" t="s">
        <v>7</v>
      </c>
    </row>
    <row r="1153" spans="1:8">
      <c r="A1153" s="5">
        <f ca="1">IFERROR(__xludf.DUMMYFUNCTION("""COMPUTED_VALUE"""),45317.8409649537)</f>
        <v>45317.840964953699</v>
      </c>
      <c r="B1153" s="10"/>
      <c r="C1153" s="6" t="s">
        <v>1551</v>
      </c>
      <c r="D1153" s="6" t="s">
        <v>771</v>
      </c>
      <c r="E1153" s="3"/>
      <c r="F1153" s="6" t="str">
        <f ca="1">IFERROR(__xludf.DUMMYFUNCTION("""COMPUTED_VALUE"""),"GALLARDO ROMINA ALEJANDRA")</f>
        <v>GALLARDO ROMINA ALEJANDRA</v>
      </c>
      <c r="G1153" s="6" t="str">
        <f ca="1">IFERROR(__xludf.DUMMYFUNCTION("""COMPUTED_VALUE"""),"BAEZ GUILLERMO")</f>
        <v>BAEZ GUILLERMO</v>
      </c>
      <c r="H1153" s="4" t="s">
        <v>7</v>
      </c>
    </row>
    <row r="1154" spans="1:8">
      <c r="A1154" s="1">
        <f ca="1">IFERROR(__xludf.DUMMYFUNCTION("""COMPUTED_VALUE"""),45317.8441679861)</f>
        <v>45317.844167986099</v>
      </c>
      <c r="B1154" s="4"/>
      <c r="C1154" s="2" t="s">
        <v>1552</v>
      </c>
      <c r="D1154" s="2" t="s">
        <v>990</v>
      </c>
      <c r="E1154" s="7" t="s">
        <v>12</v>
      </c>
      <c r="F1154" s="2" t="str">
        <f ca="1">IFERROR(__xludf.DUMMYFUNCTION("""COMPUTED_VALUE"""),"AMARILLA DIANA CAROLINA")</f>
        <v>AMARILLA DIANA CAROLINA</v>
      </c>
      <c r="G1154" s="2" t="str">
        <f ca="1">IFERROR(__xludf.DUMMYFUNCTION("""COMPUTED_VALUE"""),"APOSTOLIDES MARTIN ANTONIO")</f>
        <v>APOSTOLIDES MARTIN ANTONIO</v>
      </c>
      <c r="H1154" s="2" t="s">
        <v>1553</v>
      </c>
    </row>
    <row r="1155" spans="1:8">
      <c r="A1155" s="5">
        <f ca="1">IFERROR(__xludf.DUMMYFUNCTION("""COMPUTED_VALUE"""),45317.8566282175)</f>
        <v>45317.856628217502</v>
      </c>
      <c r="B1155" s="6">
        <v>1160786579</v>
      </c>
      <c r="C1155" s="6" t="s">
        <v>1554</v>
      </c>
      <c r="D1155" s="6" t="s">
        <v>1555</v>
      </c>
      <c r="E1155" s="7" t="s">
        <v>12</v>
      </c>
      <c r="F1155" s="6" t="str">
        <f ca="1">IFERROR(__xludf.DUMMYFUNCTION("""COMPUTED_VALUE"""),"NUÑEZ GUSTAVO ADRIAN")</f>
        <v>NUÑEZ GUSTAVO ADRIAN</v>
      </c>
      <c r="G1155" s="6" t="str">
        <f ca="1">IFERROR(__xludf.DUMMYFUNCTION("""COMPUTED_VALUE"""),"PYZIOL RYSZARD GERARDO")</f>
        <v>PYZIOL RYSZARD GERARDO</v>
      </c>
      <c r="H1155" s="6" t="s">
        <v>1556</v>
      </c>
    </row>
    <row r="1156" spans="1:8">
      <c r="A1156" s="1">
        <f ca="1">IFERROR(__xludf.DUMMYFUNCTION("""COMPUTED_VALUE"""),45317.8800532638)</f>
        <v>45317.880053263798</v>
      </c>
      <c r="B1156" s="2">
        <v>2304519309</v>
      </c>
      <c r="C1156" s="2" t="s">
        <v>1557</v>
      </c>
      <c r="D1156" s="2" t="s">
        <v>1558</v>
      </c>
      <c r="E1156" s="3"/>
      <c r="F1156" s="2" t="str">
        <f ca="1">IFERROR(__xludf.DUMMYFUNCTION("""COMPUTED_VALUE"""),"FERNANDEZ CABRERA GIANINA ANABEL")</f>
        <v>FERNANDEZ CABRERA GIANINA ANABEL</v>
      </c>
      <c r="G1156" s="2" t="str">
        <f ca="1">IFERROR(__xludf.DUMMYFUNCTION("""COMPUTED_VALUE"""),"SAAVEDRA ROBERTO LEANDRO")</f>
        <v>SAAVEDRA ROBERTO LEANDRO</v>
      </c>
      <c r="H1156" s="4" t="s">
        <v>7</v>
      </c>
    </row>
    <row r="1157" spans="1:8">
      <c r="A1157" s="5">
        <f ca="1">IFERROR(__xludf.DUMMYFUNCTION("""COMPUTED_VALUE"""),45317.9194023842)</f>
        <v>45317.919402384199</v>
      </c>
      <c r="B1157" s="10"/>
      <c r="C1157" s="6" t="s">
        <v>1559</v>
      </c>
      <c r="D1157" s="6" t="s">
        <v>1041</v>
      </c>
      <c r="E1157" s="7" t="s">
        <v>12</v>
      </c>
      <c r="F1157" s="6" t="str">
        <f ca="1">IFERROR(__xludf.DUMMYFUNCTION("""COMPUTED_VALUE"""),"BENITEZ VICTORIA MARIEL")</f>
        <v>BENITEZ VICTORIA MARIEL</v>
      </c>
      <c r="G1157" s="6" t="str">
        <f ca="1">IFERROR(__xludf.DUMMYFUNCTION("""COMPUTED_VALUE"""),"APOSTOLIDES MARTIN ANTONIO")</f>
        <v>APOSTOLIDES MARTIN ANTONIO</v>
      </c>
      <c r="H1157" s="6" t="s">
        <v>1560</v>
      </c>
    </row>
    <row r="1158" spans="1:8">
      <c r="A1158" s="1">
        <f ca="1">IFERROR(__xludf.DUMMYFUNCTION("""COMPUTED_VALUE"""),45317.9401895023)</f>
        <v>45317.940189502297</v>
      </c>
      <c r="B1158" s="4"/>
      <c r="C1158" s="2" t="s">
        <v>1561</v>
      </c>
      <c r="D1158" s="2" t="s">
        <v>733</v>
      </c>
      <c r="E1158" s="7" t="s">
        <v>12</v>
      </c>
      <c r="F1158" s="2" t="str">
        <f ca="1">IFERROR(__xludf.DUMMYFUNCTION("""COMPUTED_VALUE"""),"VALLEJOS ALEGRE EMILIO JOAQUIN")</f>
        <v>VALLEJOS ALEGRE EMILIO JOAQUIN</v>
      </c>
      <c r="G1158" s="2" t="str">
        <f ca="1">IFERROR(__xludf.DUMMYFUNCTION("""COMPUTED_VALUE"""),"SAAVEDRA ROBERTO LEANDRO")</f>
        <v>SAAVEDRA ROBERTO LEANDRO</v>
      </c>
      <c r="H1158" s="2" t="s">
        <v>1562</v>
      </c>
    </row>
    <row r="1159" spans="1:8">
      <c r="A1159" s="5">
        <f ca="1">IFERROR(__xludf.DUMMYFUNCTION("""COMPUTED_VALUE"""),45317.9758576967)</f>
        <v>45317.9758576967</v>
      </c>
      <c r="B1159" s="6">
        <v>1144531047</v>
      </c>
      <c r="C1159" s="6" t="s">
        <v>1563</v>
      </c>
      <c r="D1159" s="6" t="s">
        <v>767</v>
      </c>
      <c r="E1159" s="7" t="s">
        <v>12</v>
      </c>
      <c r="F1159" s="6" t="str">
        <f ca="1">IFERROR(__xludf.DUMMYFUNCTION("""COMPUTED_VALUE"""),"BARRIOS NELSON GABRIEL")</f>
        <v>BARRIOS NELSON GABRIEL</v>
      </c>
      <c r="G1159" s="6" t="str">
        <f ca="1">IFERROR(__xludf.DUMMYFUNCTION("""COMPUTED_VALUE"""),"SAAVEDRA ROBERTO LEANDRO")</f>
        <v>SAAVEDRA ROBERTO LEANDRO</v>
      </c>
      <c r="H1159" s="6" t="s">
        <v>1564</v>
      </c>
    </row>
    <row r="1160" spans="1:8">
      <c r="A1160" s="1">
        <f ca="1">IFERROR(__xludf.DUMMYFUNCTION("""COMPUTED_VALUE"""),45318.4514727199)</f>
        <v>45318.451472719898</v>
      </c>
      <c r="B1160" s="4"/>
      <c r="C1160" s="11" t="s">
        <v>1565</v>
      </c>
      <c r="D1160" s="2" t="s">
        <v>736</v>
      </c>
      <c r="E1160" s="3"/>
      <c r="F1160" s="2" t="str">
        <f ca="1">IFERROR(__xludf.DUMMYFUNCTION("""COMPUTED_VALUE"""),"CONS MARCOS ISAAC")</f>
        <v>CONS MARCOS ISAAC</v>
      </c>
      <c r="G1160" s="2" t="str">
        <f ca="1">IFERROR(__xludf.DUMMYFUNCTION("""COMPUTED_VALUE"""),"MOREYRA LABORIE RODRIGO AGUSTIN")</f>
        <v>MOREYRA LABORIE RODRIGO AGUSTIN</v>
      </c>
      <c r="H1160" s="4" t="s">
        <v>7</v>
      </c>
    </row>
    <row r="1161" spans="1:8">
      <c r="A1161" s="5">
        <f ca="1">IFERROR(__xludf.DUMMYFUNCTION("""COMPUTED_VALUE"""),45318.5489275231)</f>
        <v>45318.548927523101</v>
      </c>
      <c r="B1161" s="6">
        <v>1160814076</v>
      </c>
      <c r="C1161" s="6" t="s">
        <v>1566</v>
      </c>
      <c r="D1161" s="6" t="s">
        <v>1119</v>
      </c>
      <c r="E1161" s="7" t="s">
        <v>12</v>
      </c>
      <c r="F1161" s="6" t="str">
        <f ca="1">IFERROR(__xludf.DUMMYFUNCTION("""COMPUTED_VALUE"""),"BILLORDO ROMERO NAHILA DEL ROSARIO")</f>
        <v>BILLORDO ROMERO NAHILA DEL ROSARIO</v>
      </c>
      <c r="G1161" s="6" t="str">
        <f ca="1">IFERROR(__xludf.DUMMYFUNCTION("""COMPUTED_VALUE"""),"CANTERO ELIANA LUCILA ESTEFANIA")</f>
        <v>CANTERO ELIANA LUCILA ESTEFANIA</v>
      </c>
      <c r="H1161" s="6" t="s">
        <v>1093</v>
      </c>
    </row>
    <row r="1162" spans="1:8">
      <c r="A1162" s="1">
        <f ca="1">IFERROR(__xludf.DUMMYFUNCTION("""COMPUTED_VALUE"""),45318.552263206)</f>
        <v>45318.552263206002</v>
      </c>
      <c r="B1162" s="4"/>
      <c r="C1162" s="2" t="s">
        <v>1567</v>
      </c>
      <c r="D1162" s="2" t="s">
        <v>1467</v>
      </c>
      <c r="E1162" s="3"/>
      <c r="F1162" s="2" t="str">
        <f ca="1">IFERROR(__xludf.DUMMYFUNCTION("""COMPUTED_VALUE"""),"FLEITA CONSTANZA DANIELA")</f>
        <v>FLEITA CONSTANZA DANIELA</v>
      </c>
      <c r="G1162" s="2" t="str">
        <f ca="1">IFERROR(__xludf.DUMMYFUNCTION("""COMPUTED_VALUE"""),"ZAMPA JUAN SANTIAGO")</f>
        <v>ZAMPA JUAN SANTIAGO</v>
      </c>
      <c r="H1162" s="4" t="s">
        <v>7</v>
      </c>
    </row>
    <row r="1163" spans="1:8">
      <c r="A1163" s="5">
        <f ca="1">IFERROR(__xludf.DUMMYFUNCTION("""COMPUTED_VALUE"""),45318.5816472916)</f>
        <v>45318.581647291598</v>
      </c>
      <c r="B1163" s="10"/>
      <c r="C1163" s="6" t="s">
        <v>1568</v>
      </c>
      <c r="D1163" s="6" t="s">
        <v>1129</v>
      </c>
      <c r="E1163" s="3"/>
      <c r="F1163" s="6" t="str">
        <f ca="1">IFERROR(__xludf.DUMMYFUNCTION("""COMPUTED_VALUE"""),"VALENZUELA JUAN MANUEL")</f>
        <v>VALENZUELA JUAN MANUEL</v>
      </c>
      <c r="G1163" s="6" t="str">
        <f ca="1">IFERROR(__xludf.DUMMYFUNCTION("""COMPUTED_VALUE"""),"FALCON ALEJANDRO JAVIER")</f>
        <v>FALCON ALEJANDRO JAVIER</v>
      </c>
      <c r="H1163" s="4" t="s">
        <v>7</v>
      </c>
    </row>
    <row r="1164" spans="1:8">
      <c r="A1164" s="1">
        <f ca="1">IFERROR(__xludf.DUMMYFUNCTION("""COMPUTED_VALUE"""),45318.6038821875)</f>
        <v>45318.603882187497</v>
      </c>
      <c r="B1164" s="2">
        <v>1146452768</v>
      </c>
      <c r="C1164" s="2" t="s">
        <v>1569</v>
      </c>
      <c r="D1164" s="2" t="s">
        <v>1467</v>
      </c>
      <c r="E1164" s="7" t="s">
        <v>12</v>
      </c>
      <c r="F1164" s="2" t="str">
        <f ca="1">IFERROR(__xludf.DUMMYFUNCTION("""COMPUTED_VALUE"""),"INSAURRALDE GERMAN")</f>
        <v>INSAURRALDE GERMAN</v>
      </c>
      <c r="G1164" s="2" t="str">
        <f ca="1">IFERROR(__xludf.DUMMYFUNCTION("""COMPUTED_VALUE"""),"PIEDRABUENA LUCAS DAVID")</f>
        <v>PIEDRABUENA LUCAS DAVID</v>
      </c>
      <c r="H1164" s="2" t="s">
        <v>1570</v>
      </c>
    </row>
    <row r="1165" spans="1:8">
      <c r="A1165" s="5">
        <f ca="1">IFERROR(__xludf.DUMMYFUNCTION("""COMPUTED_VALUE"""),45318.6043398958)</f>
        <v>45318.604339895799</v>
      </c>
      <c r="B1165" s="10"/>
      <c r="C1165" s="6" t="s">
        <v>1571</v>
      </c>
      <c r="D1165" s="6" t="s">
        <v>990</v>
      </c>
      <c r="E1165" s="3"/>
      <c r="F1165" s="6" t="str">
        <f ca="1">IFERROR(__xludf.DUMMYFUNCTION("""COMPUTED_VALUE"""),"ZALAZAR MICAELA EVELIN")</f>
        <v>ZALAZAR MICAELA EVELIN</v>
      </c>
      <c r="G1165" s="6" t="str">
        <f ca="1">IFERROR(__xludf.DUMMYFUNCTION("""COMPUTED_VALUE"""),"FIMIANI VICTOR LUCIANO")</f>
        <v>FIMIANI VICTOR LUCIANO</v>
      </c>
      <c r="H1165" s="4" t="s">
        <v>7</v>
      </c>
    </row>
    <row r="1166" spans="1:8">
      <c r="A1166" s="1">
        <f ca="1">IFERROR(__xludf.DUMMYFUNCTION("""COMPUTED_VALUE"""),45318.6203562384)</f>
        <v>45318.620356238403</v>
      </c>
      <c r="B1166" s="4"/>
      <c r="C1166" s="2" t="s">
        <v>1572</v>
      </c>
      <c r="D1166" s="2" t="s">
        <v>990</v>
      </c>
      <c r="E1166" s="3"/>
      <c r="F1166" s="2" t="str">
        <f ca="1">IFERROR(__xludf.DUMMYFUNCTION("""COMPUTED_VALUE"""),"FERNANDEZ JOAQUIN")</f>
        <v>FERNANDEZ JOAQUIN</v>
      </c>
      <c r="G1166" s="2" t="str">
        <f ca="1">IFERROR(__xludf.DUMMYFUNCTION("""COMPUTED_VALUE"""),"CANTERO ELIANA LUCILA ESTEFANIA")</f>
        <v>CANTERO ELIANA LUCILA ESTEFANIA</v>
      </c>
      <c r="H1166" s="4" t="s">
        <v>7</v>
      </c>
    </row>
    <row r="1167" spans="1:8">
      <c r="A1167" s="5">
        <f ca="1">IFERROR(__xludf.DUMMYFUNCTION("""COMPUTED_VALUE"""),45318.6728173148)</f>
        <v>45318.6728173148</v>
      </c>
      <c r="B1167" s="6">
        <v>1144602415</v>
      </c>
      <c r="C1167" s="6" t="s">
        <v>1573</v>
      </c>
      <c r="D1167" s="6" t="s">
        <v>1119</v>
      </c>
      <c r="E1167" s="7" t="s">
        <v>91</v>
      </c>
      <c r="F1167" s="6" t="str">
        <f ca="1">IFERROR(__xludf.DUMMYFUNCTION("""COMPUTED_VALUE"""),"BILLORDO ROMERO NAHILA DEL ROSARIO")</f>
        <v>BILLORDO ROMERO NAHILA DEL ROSARIO</v>
      </c>
      <c r="G1167" s="6" t="str">
        <f ca="1">IFERROR(__xludf.DUMMYFUNCTION("""COMPUTED_VALUE"""),"CANTERO ELIANA LUCILA ESTEFANIA")</f>
        <v>CANTERO ELIANA LUCILA ESTEFANIA</v>
      </c>
      <c r="H1167" s="6" t="s">
        <v>1574</v>
      </c>
    </row>
    <row r="1168" spans="1:8">
      <c r="A1168" s="1">
        <f ca="1">IFERROR(__xludf.DUMMYFUNCTION("""COMPUTED_VALUE"""),45318.7026305555)</f>
        <v>45318.702630555497</v>
      </c>
      <c r="B1168" s="4"/>
      <c r="C1168" s="2" t="s">
        <v>1575</v>
      </c>
      <c r="D1168" s="2" t="s">
        <v>1129</v>
      </c>
      <c r="E1168" s="3"/>
      <c r="F1168" s="2" t="str">
        <f ca="1">IFERROR(__xludf.DUMMYFUNCTION("""COMPUTED_VALUE"""),"MARTINEZ LAUTARO MARTIN")</f>
        <v>MARTINEZ LAUTARO MARTIN</v>
      </c>
      <c r="G1168" s="2" t="str">
        <f ca="1">IFERROR(__xludf.DUMMYFUNCTION("""COMPUTED_VALUE"""),"CANTERO ELIANA LUCILA ESTEFANIA")</f>
        <v>CANTERO ELIANA LUCILA ESTEFANIA</v>
      </c>
      <c r="H1168" s="4" t="s">
        <v>7</v>
      </c>
    </row>
    <row r="1169" spans="1:8">
      <c r="A1169" s="5">
        <f ca="1">IFERROR(__xludf.DUMMYFUNCTION("""COMPUTED_VALUE"""),45318.7117689351)</f>
        <v>45318.7117689351</v>
      </c>
      <c r="B1169" s="10"/>
      <c r="C1169" s="6" t="s">
        <v>1576</v>
      </c>
      <c r="D1169" s="6" t="s">
        <v>841</v>
      </c>
      <c r="E1169" s="3"/>
      <c r="F1169" s="6" t="str">
        <f ca="1">IFERROR(__xludf.DUMMYFUNCTION("""COMPUTED_VALUE"""),"MARTINEZ LAUTARO MARTIN")</f>
        <v>MARTINEZ LAUTARO MARTIN</v>
      </c>
      <c r="G1169" s="6" t="str">
        <f ca="1">IFERROR(__xludf.DUMMYFUNCTION("""COMPUTED_VALUE"""),"CANTERO ELIANA LUCILA ESTEFANIA")</f>
        <v>CANTERO ELIANA LUCILA ESTEFANIA</v>
      </c>
      <c r="H1169" s="4" t="s">
        <v>7</v>
      </c>
    </row>
    <row r="1170" spans="1:8">
      <c r="A1170" s="1">
        <f ca="1">IFERROR(__xludf.DUMMYFUNCTION("""COMPUTED_VALUE"""),45318.7225995138)</f>
        <v>45318.7225995138</v>
      </c>
      <c r="B1170" s="4"/>
      <c r="C1170" s="2" t="s">
        <v>1577</v>
      </c>
      <c r="D1170" s="4"/>
      <c r="E1170" s="7" t="s">
        <v>91</v>
      </c>
      <c r="F1170" s="2" t="str">
        <f ca="1">IFERROR(__xludf.DUMMYFUNCTION("""COMPUTED_VALUE"""),"MERLO NAHUEL ORLANDO")</f>
        <v>MERLO NAHUEL ORLANDO</v>
      </c>
      <c r="G1170" s="2" t="str">
        <f ca="1">IFERROR(__xludf.DUMMYFUNCTION("""COMPUTED_VALUE"""),"APOSTOLIDES MARTIN ANTONIO")</f>
        <v>APOSTOLIDES MARTIN ANTONIO</v>
      </c>
      <c r="H1170" s="2" t="s">
        <v>734</v>
      </c>
    </row>
    <row r="1171" spans="1:8">
      <c r="A1171" s="5">
        <f ca="1">IFERROR(__xludf.DUMMYFUNCTION("""COMPUTED_VALUE"""),45319.7617174421)</f>
        <v>45319.761717442103</v>
      </c>
      <c r="B1171" s="10"/>
      <c r="C1171" s="6" t="s">
        <v>1578</v>
      </c>
      <c r="D1171" s="6" t="s">
        <v>815</v>
      </c>
      <c r="E1171" s="3"/>
      <c r="F1171" s="6" t="str">
        <f ca="1">IFERROR(__xludf.DUMMYFUNCTION("""COMPUTED_VALUE"""),"ZARACHO JOHANA ANDREA")</f>
        <v>ZARACHO JOHANA ANDREA</v>
      </c>
      <c r="G1171" s="6" t="str">
        <f ca="1">IFERROR(__xludf.DUMMYFUNCTION("""COMPUTED_VALUE"""),"BAEZ GUILLERMO")</f>
        <v>BAEZ GUILLERMO</v>
      </c>
      <c r="H1171" s="4" t="s">
        <v>7</v>
      </c>
    </row>
    <row r="1172" spans="1:8">
      <c r="A1172" s="1">
        <f ca="1">IFERROR(__xludf.DUMMYFUNCTION("""COMPUTED_VALUE"""),45319.8069861921)</f>
        <v>45319.806986192103</v>
      </c>
      <c r="B1172" s="4"/>
      <c r="C1172" s="2" t="s">
        <v>1579</v>
      </c>
      <c r="D1172" s="2" t="s">
        <v>1041</v>
      </c>
      <c r="E1172" s="3"/>
      <c r="F1172" s="2" t="str">
        <f ca="1">IFERROR(__xludf.DUMMYFUNCTION("""COMPUTED_VALUE"""),"VILLALBA SILVINA EDITH")</f>
        <v>VILLALBA SILVINA EDITH</v>
      </c>
      <c r="G1172" s="2" t="str">
        <f ca="1">IFERROR(__xludf.DUMMYFUNCTION("""COMPUTED_VALUE"""),"PEREZ RODRIGUEZ ANDREA PAOLA")</f>
        <v>PEREZ RODRIGUEZ ANDREA PAOLA</v>
      </c>
      <c r="H1172" s="4" t="s">
        <v>7</v>
      </c>
    </row>
    <row r="1173" spans="1:8">
      <c r="A1173" s="5">
        <f ca="1">IFERROR(__xludf.DUMMYFUNCTION("""COMPUTED_VALUE"""),45319.8542170717)</f>
        <v>45319.854217071697</v>
      </c>
      <c r="B1173" s="6">
        <v>1160694070</v>
      </c>
      <c r="C1173" s="6" t="s">
        <v>1580</v>
      </c>
      <c r="D1173" s="6" t="s">
        <v>1581</v>
      </c>
      <c r="E1173" s="3"/>
      <c r="F1173" s="6" t="str">
        <f ca="1">IFERROR(__xludf.DUMMYFUNCTION("""COMPUTED_VALUE"""),"BLANCO FRANCISCO JAVIER")</f>
        <v>BLANCO FRANCISCO JAVIER</v>
      </c>
      <c r="G1173" s="6" t="str">
        <f ca="1">IFERROR(__xludf.DUMMYFUNCTION("""COMPUTED_VALUE"""),"BAEZ GUILLERMO")</f>
        <v>BAEZ GUILLERMO</v>
      </c>
      <c r="H1173" s="10"/>
    </row>
    <row r="1174" spans="1:8">
      <c r="A1174" s="1">
        <f ca="1">IFERROR(__xludf.DUMMYFUNCTION("""COMPUTED_VALUE"""),45319.9320122453)</f>
        <v>45319.932012245299</v>
      </c>
      <c r="B1174" s="2">
        <v>2202409042</v>
      </c>
      <c r="C1174" s="2" t="s">
        <v>1582</v>
      </c>
      <c r="D1174" s="2" t="s">
        <v>1581</v>
      </c>
      <c r="E1174" s="3"/>
      <c r="F1174" s="2" t="str">
        <f ca="1">IFERROR(__xludf.DUMMYFUNCTION("""COMPUTED_VALUE"""),"AQUINO ROMINA BEATRIZ")</f>
        <v>AQUINO ROMINA BEATRIZ</v>
      </c>
      <c r="G1174" s="2" t="str">
        <f ca="1">IFERROR(__xludf.DUMMYFUNCTION("""COMPUTED_VALUE"""),"AGUIRRE MAURO GABRIEL")</f>
        <v>AGUIRRE MAURO GABRIEL</v>
      </c>
      <c r="H1174" s="4" t="s">
        <v>7</v>
      </c>
    </row>
    <row r="1175" spans="1:8">
      <c r="A1175" s="5">
        <f ca="1">IFERROR(__xludf.DUMMYFUNCTION("""COMPUTED_VALUE"""),45320.344794074)</f>
        <v>45320.344794074001</v>
      </c>
      <c r="B1175" s="10"/>
      <c r="C1175" s="11" t="s">
        <v>1583</v>
      </c>
      <c r="D1175" s="6" t="s">
        <v>841</v>
      </c>
      <c r="E1175" s="3"/>
      <c r="F1175" s="6" t="str">
        <f ca="1">IFERROR(__xludf.DUMMYFUNCTION("""COMPUTED_VALUE"""),"ZARAGOZA JULIAN GONZALO")</f>
        <v>ZARAGOZA JULIAN GONZALO</v>
      </c>
      <c r="G1175" s="6" t="str">
        <f ca="1">IFERROR(__xludf.DUMMYFUNCTION("""COMPUTED_VALUE"""),"FOSCHIATTI MARIA DE LOS ANGELES")</f>
        <v>FOSCHIATTI MARIA DE LOS ANGELES</v>
      </c>
      <c r="H1175" s="4" t="s">
        <v>7</v>
      </c>
    </row>
    <row r="1176" spans="1:8">
      <c r="A1176" s="1">
        <f ca="1">IFERROR(__xludf.DUMMYFUNCTION("""COMPUTED_VALUE"""),45320.3524171875)</f>
        <v>45320.352417187503</v>
      </c>
      <c r="B1176" s="4"/>
      <c r="C1176" s="2" t="s">
        <v>1584</v>
      </c>
      <c r="D1176" s="2" t="s">
        <v>830</v>
      </c>
      <c r="E1176" s="3"/>
      <c r="F1176" s="2" t="str">
        <f ca="1">IFERROR(__xludf.DUMMYFUNCTION("""COMPUTED_VALUE"""),"GOMEZ ELIANA ESTEFANIA")</f>
        <v>GOMEZ ELIANA ESTEFANIA</v>
      </c>
      <c r="G1176" s="2" t="str">
        <f ca="1">IFERROR(__xludf.DUMMYFUNCTION("""COMPUTED_VALUE"""),"FERNANDEZ ROCIO ELIZABETH")</f>
        <v>FERNANDEZ ROCIO ELIZABETH</v>
      </c>
      <c r="H1176" s="4" t="s">
        <v>7</v>
      </c>
    </row>
    <row r="1177" spans="1:8">
      <c r="A1177" s="5">
        <f ca="1">IFERROR(__xludf.DUMMYFUNCTION("""COMPUTED_VALUE"""),45320.385598993)</f>
        <v>45320.385598993002</v>
      </c>
      <c r="B1177" s="10"/>
      <c r="C1177" s="6" t="s">
        <v>1585</v>
      </c>
      <c r="D1177" s="6" t="s">
        <v>1041</v>
      </c>
      <c r="E1177" s="7" t="s">
        <v>12</v>
      </c>
      <c r="F1177" s="6" t="str">
        <f ca="1">IFERROR(__xludf.DUMMYFUNCTION("""COMPUTED_VALUE"""),"KORYZMA IVAN ANDRES")</f>
        <v>KORYZMA IVAN ANDRES</v>
      </c>
      <c r="G1177" s="6" t="str">
        <f ca="1">IFERROR(__xludf.DUMMYFUNCTION("""COMPUTED_VALUE"""),"FOSCHIATTI MARIA DE LOS ANGELES")</f>
        <v>FOSCHIATTI MARIA DE LOS ANGELES</v>
      </c>
      <c r="H1177" s="6" t="s">
        <v>1586</v>
      </c>
    </row>
    <row r="1178" spans="1:8">
      <c r="A1178" s="1">
        <f ca="1">IFERROR(__xludf.DUMMYFUNCTION("""COMPUTED_VALUE"""),45320.3906136111)</f>
        <v>45320.390613611104</v>
      </c>
      <c r="B1178" s="4"/>
      <c r="C1178" s="2" t="s">
        <v>1587</v>
      </c>
      <c r="D1178" s="2" t="s">
        <v>1119</v>
      </c>
      <c r="E1178" s="3"/>
      <c r="F1178" s="2" t="str">
        <f ca="1">IFERROR(__xludf.DUMMYFUNCTION("""COMPUTED_VALUE"""),"MAIDANA GABRIELA ELIANA ANABELLA")</f>
        <v>MAIDANA GABRIELA ELIANA ANABELLA</v>
      </c>
      <c r="G1178" s="2" t="str">
        <f ca="1">IFERROR(__xludf.DUMMYFUNCTION("""COMPUTED_VALUE"""),"GOMEZ MARIANA LUCIA")</f>
        <v>GOMEZ MARIANA LUCIA</v>
      </c>
      <c r="H1178" s="4" t="s">
        <v>7</v>
      </c>
    </row>
    <row r="1179" spans="1:8">
      <c r="A1179" s="5">
        <f ca="1">IFERROR(__xludf.DUMMYFUNCTION("""COMPUTED_VALUE"""),45320.3911421759)</f>
        <v>45320.391142175897</v>
      </c>
      <c r="B1179" s="10"/>
      <c r="C1179" s="6" t="s">
        <v>1588</v>
      </c>
      <c r="D1179" s="6" t="s">
        <v>1041</v>
      </c>
      <c r="E1179" s="3"/>
      <c r="F1179" s="6" t="str">
        <f ca="1">IFERROR(__xludf.DUMMYFUNCTION("""COMPUTED_VALUE"""),"BASTACINI MARIA LOURDES")</f>
        <v>BASTACINI MARIA LOURDES</v>
      </c>
      <c r="G1179" s="6" t="str">
        <f ca="1">IFERROR(__xludf.DUMMYFUNCTION("""COMPUTED_VALUE"""),"FIMIANI VICTOR LUCIANO")</f>
        <v>FIMIANI VICTOR LUCIANO</v>
      </c>
      <c r="H1179" s="4" t="s">
        <v>7</v>
      </c>
    </row>
    <row r="1180" spans="1:8">
      <c r="A1180" s="1">
        <f ca="1">IFERROR(__xludf.DUMMYFUNCTION("""COMPUTED_VALUE"""),45320.4030625115)</f>
        <v>45320.403062511497</v>
      </c>
      <c r="B1180" s="4"/>
      <c r="C1180" s="2" t="s">
        <v>1589</v>
      </c>
      <c r="D1180" s="2" t="s">
        <v>1364</v>
      </c>
      <c r="E1180" s="3"/>
      <c r="F1180" s="2" t="str">
        <f ca="1">IFERROR(__xludf.DUMMYFUNCTION("""COMPUTED_VALUE"""),"LUCILA MIÑO")</f>
        <v>LUCILA MIÑO</v>
      </c>
      <c r="G1180" s="2" t="str">
        <f ca="1">IFERROR(__xludf.DUMMYFUNCTION("""COMPUTED_VALUE"""),"FIMIANI VICTOR LUCIANO")</f>
        <v>FIMIANI VICTOR LUCIANO</v>
      </c>
      <c r="H1180" s="4" t="s">
        <v>7</v>
      </c>
    </row>
    <row r="1181" spans="1:8">
      <c r="A1181" s="5">
        <f ca="1">IFERROR(__xludf.DUMMYFUNCTION("""COMPUTED_VALUE"""),45320.4048554513)</f>
        <v>45320.404855451299</v>
      </c>
      <c r="B1181" s="10"/>
      <c r="C1181" s="6" t="s">
        <v>1590</v>
      </c>
      <c r="D1181" s="6" t="s">
        <v>841</v>
      </c>
      <c r="E1181" s="3"/>
      <c r="F1181" s="6" t="str">
        <f ca="1">IFERROR(__xludf.DUMMYFUNCTION("""COMPUTED_VALUE"""),"GUTIERREZ ALEJANDRO DAVID")</f>
        <v>GUTIERREZ ALEJANDRO DAVID</v>
      </c>
      <c r="G1181" s="6" t="str">
        <f ca="1">IFERROR(__xludf.DUMMYFUNCTION("""COMPUTED_VALUE"""),"FOSCHIATTI MARIA DE LOS ANGELES")</f>
        <v>FOSCHIATTI MARIA DE LOS ANGELES</v>
      </c>
      <c r="H1181" s="4" t="s">
        <v>7</v>
      </c>
    </row>
    <row r="1182" spans="1:8">
      <c r="A1182" s="8" t="str">
        <f ca="1">IFERROR(__xludf.DUMMYFUNCTION("""COMPUTED_VALUE"""),"")</f>
        <v/>
      </c>
      <c r="B1182" s="4"/>
      <c r="C1182" s="2" t="s">
        <v>1591</v>
      </c>
      <c r="D1182" s="2" t="s">
        <v>778</v>
      </c>
      <c r="E1182" s="3"/>
      <c r="F1182" s="4" t="str">
        <f ca="1">IFERROR(__xludf.DUMMYFUNCTION("""COMPUTED_VALUE"""),"")</f>
        <v/>
      </c>
      <c r="G1182" s="4" t="str">
        <f ca="1">IFERROR(__xludf.DUMMYFUNCTION("""COMPUTED_VALUE"""),"")</f>
        <v/>
      </c>
      <c r="H1182" s="4" t="s">
        <v>7</v>
      </c>
    </row>
    <row r="1183" spans="1:8">
      <c r="A1183" s="5">
        <f ca="1">IFERROR(__xludf.DUMMYFUNCTION("""COMPUTED_VALUE"""),45318.4514727199)</f>
        <v>45318.451472719898</v>
      </c>
      <c r="B1183" s="10"/>
      <c r="C1183" s="11" t="s">
        <v>1565</v>
      </c>
      <c r="D1183" s="6" t="s">
        <v>736</v>
      </c>
      <c r="E1183" s="3"/>
      <c r="F1183" s="6" t="str">
        <f ca="1">IFERROR(__xludf.DUMMYFUNCTION("""COMPUTED_VALUE"""),"CONS MARCOS ISAAC")</f>
        <v>CONS MARCOS ISAAC</v>
      </c>
      <c r="G1183" s="6" t="str">
        <f ca="1">IFERROR(__xludf.DUMMYFUNCTION("""COMPUTED_VALUE"""),"MOREYRA LABORIE RODRIGO AGUSTIN")</f>
        <v>MOREYRA LABORIE RODRIGO AGUSTIN</v>
      </c>
      <c r="H1183" s="4" t="s">
        <v>7</v>
      </c>
    </row>
    <row r="1184" spans="1:8">
      <c r="A1184" s="1">
        <f ca="1">IFERROR(__xludf.DUMMYFUNCTION("""COMPUTED_VALUE"""),45320.4069730324)</f>
        <v>45320.406973032397</v>
      </c>
      <c r="B1184" s="2">
        <v>1146996751</v>
      </c>
      <c r="C1184" s="2" t="s">
        <v>1592</v>
      </c>
      <c r="D1184" s="2" t="s">
        <v>1119</v>
      </c>
      <c r="E1184" s="7" t="s">
        <v>12</v>
      </c>
      <c r="F1184" s="2" t="str">
        <f ca="1">IFERROR(__xludf.DUMMYFUNCTION("""COMPUTED_VALUE"""),"FLEYTAS DANIEL ISAIAS")</f>
        <v>FLEYTAS DANIEL ISAIAS</v>
      </c>
      <c r="G1184" s="2" t="str">
        <f ca="1">IFERROR(__xludf.DUMMYFUNCTION("""COMPUTED_VALUE"""),"PIEDRABUENA LUCAS DAVID")</f>
        <v>PIEDRABUENA LUCAS DAVID</v>
      </c>
      <c r="H1184" s="2" t="s">
        <v>1593</v>
      </c>
    </row>
    <row r="1185" spans="1:8">
      <c r="A1185" s="5">
        <f ca="1">IFERROR(__xludf.DUMMYFUNCTION("""COMPUTED_VALUE"""),45320.4098725578)</f>
        <v>45320.409872557801</v>
      </c>
      <c r="B1185" s="6">
        <v>1137504744</v>
      </c>
      <c r="C1185" s="6" t="s">
        <v>1594</v>
      </c>
      <c r="D1185" s="6" t="s">
        <v>1452</v>
      </c>
      <c r="E1185" s="7" t="s">
        <v>12</v>
      </c>
      <c r="F1185" s="6" t="str">
        <f ca="1">IFERROR(__xludf.DUMMYFUNCTION("""COMPUTED_VALUE"""),"GUTIERREZ ALEJANDRO DAVID")</f>
        <v>GUTIERREZ ALEJANDRO DAVID</v>
      </c>
      <c r="G1185" s="6" t="str">
        <f ca="1">IFERROR(__xludf.DUMMYFUNCTION("""COMPUTED_VALUE"""),"FOSCHIATTI MARIA DE LOS ANGELES")</f>
        <v>FOSCHIATTI MARIA DE LOS ANGELES</v>
      </c>
      <c r="H1185" s="6" t="s">
        <v>846</v>
      </c>
    </row>
    <row r="1186" spans="1:8">
      <c r="A1186" s="1">
        <f ca="1">IFERROR(__xludf.DUMMYFUNCTION("""COMPUTED_VALUE"""),45320.4151026041)</f>
        <v>45320.4151026041</v>
      </c>
      <c r="B1186" s="4"/>
      <c r="C1186" s="2" t="s">
        <v>1595</v>
      </c>
      <c r="D1186" s="2" t="s">
        <v>841</v>
      </c>
      <c r="E1186" s="3"/>
      <c r="F1186" s="2" t="str">
        <f ca="1">IFERROR(__xludf.DUMMYFUNCTION("""COMPUTED_VALUE"""),"FRANCO DANIELA GISEL")</f>
        <v>FRANCO DANIELA GISEL</v>
      </c>
      <c r="G1186" s="2" t="str">
        <f ca="1">IFERROR(__xludf.DUMMYFUNCTION("""COMPUTED_VALUE"""),"FOSCHIATTI MARIA DE LOS ANGELES")</f>
        <v>FOSCHIATTI MARIA DE LOS ANGELES</v>
      </c>
      <c r="H1186" s="4" t="s">
        <v>7</v>
      </c>
    </row>
    <row r="1187" spans="1:8">
      <c r="A1187" s="5">
        <f ca="1">IFERROR(__xludf.DUMMYFUNCTION("""COMPUTED_VALUE"""),45320.4260985185)</f>
        <v>45320.426098518503</v>
      </c>
      <c r="B1187" s="6">
        <v>1144760977</v>
      </c>
      <c r="C1187" s="6" t="s">
        <v>1596</v>
      </c>
      <c r="D1187" s="6" t="s">
        <v>1119</v>
      </c>
      <c r="E1187" s="3"/>
      <c r="F1187" s="6" t="str">
        <f ca="1">IFERROR(__xludf.DUMMYFUNCTION("""COMPUTED_VALUE"""),"GIMENEZ MILAGROS ZOE MAGALI")</f>
        <v>GIMENEZ MILAGROS ZOE MAGALI</v>
      </c>
      <c r="G1187" s="6" t="str">
        <f ca="1">IFERROR(__xludf.DUMMYFUNCTION("""COMPUTED_VALUE"""),"FALCON ALEJANDRO JAVIER")</f>
        <v>FALCON ALEJANDRO JAVIER</v>
      </c>
      <c r="H1187" s="10"/>
    </row>
    <row r="1188" spans="1:8">
      <c r="A1188" s="1">
        <f ca="1">IFERROR(__xludf.DUMMYFUNCTION("""COMPUTED_VALUE"""),45320.4384669907)</f>
        <v>45320.438466990701</v>
      </c>
      <c r="B1188" s="4"/>
      <c r="C1188" s="2" t="s">
        <v>1597</v>
      </c>
      <c r="D1188" s="2" t="s">
        <v>93</v>
      </c>
      <c r="E1188" s="7" t="s">
        <v>12</v>
      </c>
      <c r="F1188" s="2" t="str">
        <f ca="1">IFERROR(__xludf.DUMMYFUNCTION("""COMPUTED_VALUE"""),"OSUST ROXANA LORENA")</f>
        <v>OSUST ROXANA LORENA</v>
      </c>
      <c r="G1188" s="2" t="str">
        <f ca="1">IFERROR(__xludf.DUMMYFUNCTION("""COMPUTED_VALUE"""),"PIEDRABUENA LUCAS DAVID")</f>
        <v>PIEDRABUENA LUCAS DAVID</v>
      </c>
      <c r="H1188" s="2" t="s">
        <v>1598</v>
      </c>
    </row>
    <row r="1189" spans="1:8">
      <c r="A1189" s="5">
        <f ca="1">IFERROR(__xludf.DUMMYFUNCTION("""COMPUTED_VALUE"""),45320.4460068634)</f>
        <v>45320.4460068634</v>
      </c>
      <c r="B1189" s="10"/>
      <c r="C1189" s="13" t="s">
        <v>1599</v>
      </c>
      <c r="D1189" s="6" t="s">
        <v>1600</v>
      </c>
      <c r="E1189" s="7" t="s">
        <v>12</v>
      </c>
      <c r="F1189" s="6" t="str">
        <f ca="1">IFERROR(__xludf.DUMMYFUNCTION("""COMPUTED_VALUE"""),"MORALES NARELLA BELÉN")</f>
        <v>MORALES NARELLA BELÉN</v>
      </c>
      <c r="G1189" s="6" t="str">
        <f ca="1">IFERROR(__xludf.DUMMYFUNCTION("""COMPUTED_VALUE"""),"FOSCHIATTI MARIA DE LOS ANGELES")</f>
        <v>FOSCHIATTI MARIA DE LOS ANGELES</v>
      </c>
      <c r="H1189" s="6" t="s">
        <v>1601</v>
      </c>
    </row>
    <row r="1190" spans="1:8">
      <c r="A1190" s="1">
        <f ca="1">IFERROR(__xludf.DUMMYFUNCTION("""COMPUTED_VALUE"""),45320.4465535648)</f>
        <v>45320.446553564798</v>
      </c>
      <c r="B1190" s="2">
        <v>1179179908</v>
      </c>
      <c r="C1190" s="2" t="s">
        <v>1602</v>
      </c>
      <c r="D1190" s="2" t="s">
        <v>1452</v>
      </c>
      <c r="E1190" s="7" t="s">
        <v>12</v>
      </c>
      <c r="F1190" s="4" t="str">
        <f ca="1">IFERROR(__xludf.DUMMYFUNCTION("""COMPUTED_VALUE"""),"")</f>
        <v/>
      </c>
      <c r="G1190" s="4" t="str">
        <f ca="1">IFERROR(__xludf.DUMMYFUNCTION("""COMPUTED_VALUE"""),"")</f>
        <v/>
      </c>
      <c r="H1190" s="2" t="s">
        <v>846</v>
      </c>
    </row>
    <row r="1191" spans="1:8">
      <c r="A1191" s="5">
        <f ca="1">IFERROR(__xludf.DUMMYFUNCTION("""COMPUTED_VALUE"""),45320.4508655208)</f>
        <v>45320.450865520797</v>
      </c>
      <c r="B1191" s="6">
        <v>1146900080</v>
      </c>
      <c r="C1191" s="6" t="s">
        <v>1603</v>
      </c>
      <c r="D1191" s="6" t="s">
        <v>1124</v>
      </c>
      <c r="E1191" s="7" t="s">
        <v>12</v>
      </c>
      <c r="F1191" s="6" t="str">
        <f ca="1">IFERROR(__xludf.DUMMYFUNCTION("""COMPUTED_VALUE"""),"AYALA ISMAEL VALENTIN")</f>
        <v>AYALA ISMAEL VALENTIN</v>
      </c>
      <c r="G1191" s="6" t="str">
        <f ca="1">IFERROR(__xludf.DUMMYFUNCTION("""COMPUTED_VALUE"""),"GOMEZ MARIANA LUCIA")</f>
        <v>GOMEZ MARIANA LUCIA</v>
      </c>
      <c r="H1191" s="6" t="s">
        <v>1604</v>
      </c>
    </row>
    <row r="1192" spans="1:8">
      <c r="A1192" s="1">
        <f ca="1">IFERROR(__xludf.DUMMYFUNCTION("""COMPUTED_VALUE"""),45320.4517478472)</f>
        <v>45320.451747847197</v>
      </c>
      <c r="B1192" s="4"/>
      <c r="C1192" s="2" t="s">
        <v>1605</v>
      </c>
      <c r="D1192" s="2" t="s">
        <v>1041</v>
      </c>
      <c r="E1192" s="3"/>
      <c r="F1192" s="2" t="str">
        <f ca="1">IFERROR(__xludf.DUMMYFUNCTION("""COMPUTED_VALUE"""),"AVALOS ANA ALEJANDRA JUDITH")</f>
        <v>AVALOS ANA ALEJANDRA JUDITH</v>
      </c>
      <c r="G1192" s="2" t="str">
        <f ca="1">IFERROR(__xludf.DUMMYFUNCTION("""COMPUTED_VALUE"""),"LEONHART PEDRO NAHUEL")</f>
        <v>LEONHART PEDRO NAHUEL</v>
      </c>
      <c r="H1192" s="4" t="s">
        <v>7</v>
      </c>
    </row>
    <row r="1193" spans="1:8">
      <c r="A1193" s="9" t="str">
        <f ca="1">IFERROR(__xludf.DUMMYFUNCTION("""COMPUTED_VALUE"""),"")</f>
        <v/>
      </c>
      <c r="B1193" s="10"/>
      <c r="C1193" s="6" t="s">
        <v>1606</v>
      </c>
      <c r="D1193" s="6" t="s">
        <v>1041</v>
      </c>
      <c r="E1193" s="3"/>
      <c r="F1193" s="10" t="str">
        <f ca="1">IFERROR(__xludf.DUMMYFUNCTION("""COMPUTED_VALUE"""),"")</f>
        <v/>
      </c>
      <c r="G1193" s="10" t="str">
        <f ca="1">IFERROR(__xludf.DUMMYFUNCTION("""COMPUTED_VALUE"""),"")</f>
        <v/>
      </c>
      <c r="H1193" s="4" t="s">
        <v>7</v>
      </c>
    </row>
    <row r="1194" spans="1:8">
      <c r="A1194" s="1">
        <f ca="1">IFERROR(__xludf.DUMMYFUNCTION("""COMPUTED_VALUE"""),45320.4641493634)</f>
        <v>45320.464149363397</v>
      </c>
      <c r="B1194" s="2">
        <v>3327434672</v>
      </c>
      <c r="C1194" s="2" t="s">
        <v>1607</v>
      </c>
      <c r="D1194" s="2" t="s">
        <v>221</v>
      </c>
      <c r="E1194" s="7" t="s">
        <v>12</v>
      </c>
      <c r="F1194" s="2" t="str">
        <f ca="1">IFERROR(__xludf.DUMMYFUNCTION("""COMPUTED_VALUE"""),"FERNANDEZ WALTER DANIEL")</f>
        <v>FERNANDEZ WALTER DANIEL</v>
      </c>
      <c r="G1194" s="2" t="str">
        <f ca="1">IFERROR(__xludf.DUMMYFUNCTION("""COMPUTED_VALUE"""),"CANTERO ELIANA LUCILA ESTEFANIA")</f>
        <v>CANTERO ELIANA LUCILA ESTEFANIA</v>
      </c>
      <c r="H1194" s="2" t="s">
        <v>1608</v>
      </c>
    </row>
    <row r="1195" spans="1:8">
      <c r="A1195" s="5">
        <f ca="1">IFERROR(__xludf.DUMMYFUNCTION("""COMPUTED_VALUE"""),45320.4662606481)</f>
        <v>45320.4662606481</v>
      </c>
      <c r="B1195" s="6">
        <v>1144888454</v>
      </c>
      <c r="C1195" s="6" t="s">
        <v>1609</v>
      </c>
      <c r="D1195" s="6" t="s">
        <v>1119</v>
      </c>
      <c r="E1195" s="3"/>
      <c r="F1195" s="6" t="str">
        <f ca="1">IFERROR(__xludf.DUMMYFUNCTION("""COMPUTED_VALUE"""),"AGUILAR NATALIA INES")</f>
        <v>AGUILAR NATALIA INES</v>
      </c>
      <c r="G1195" s="6" t="str">
        <f ca="1">IFERROR(__xludf.DUMMYFUNCTION("""COMPUTED_VALUE"""),"GOMEZ MARIANA LUCIA")</f>
        <v>GOMEZ MARIANA LUCIA</v>
      </c>
      <c r="H1195" s="10"/>
    </row>
    <row r="1196" spans="1:8">
      <c r="A1196" s="1">
        <f ca="1">IFERROR(__xludf.DUMMYFUNCTION("""COMPUTED_VALUE"""),45320.478869074)</f>
        <v>45320.478869074002</v>
      </c>
      <c r="B1196" s="4"/>
      <c r="C1196" s="2" t="s">
        <v>1610</v>
      </c>
      <c r="D1196" s="2" t="s">
        <v>778</v>
      </c>
      <c r="E1196" s="7" t="s">
        <v>60</v>
      </c>
      <c r="F1196" s="2" t="str">
        <f ca="1">IFERROR(__xludf.DUMMYFUNCTION("""COMPUTED_VALUE"""),"CANTEROS ESCUFACHI AUGUSTO GABRIEL")</f>
        <v>CANTEROS ESCUFACHI AUGUSTO GABRIEL</v>
      </c>
      <c r="G1196" s="2" t="str">
        <f ca="1">IFERROR(__xludf.DUMMYFUNCTION("""COMPUTED_VALUE"""),"FOSCHIATTI MARIA DE LOS ANGELES")</f>
        <v>FOSCHIATTI MARIA DE LOS ANGELES</v>
      </c>
      <c r="H1196" s="2" t="s">
        <v>1611</v>
      </c>
    </row>
    <row r="1197" spans="1:8">
      <c r="A1197" s="5">
        <f ca="1">IFERROR(__xludf.DUMMYFUNCTION("""COMPUTED_VALUE"""),45320.4856322453)</f>
        <v>45320.485632245298</v>
      </c>
      <c r="B1197" s="6">
        <v>1150670358</v>
      </c>
      <c r="C1197" s="6" t="s">
        <v>1612</v>
      </c>
      <c r="D1197" s="6" t="s">
        <v>1613</v>
      </c>
      <c r="E1197" s="3"/>
      <c r="F1197" s="6" t="str">
        <f ca="1">IFERROR(__xludf.DUMMYFUNCTION("""COMPUTED_VALUE"""),"ZARAGOZA JULIAN GONZALO")</f>
        <v>ZARAGOZA JULIAN GONZALO</v>
      </c>
      <c r="G1197" s="6" t="str">
        <f ca="1">IFERROR(__xludf.DUMMYFUNCTION("""COMPUTED_VALUE"""),"FOSCHIATTI MARIA DE LOS ANGELES")</f>
        <v>FOSCHIATTI MARIA DE LOS ANGELES</v>
      </c>
      <c r="H1197" s="10"/>
    </row>
    <row r="1198" spans="1:8">
      <c r="A1198" s="1">
        <f ca="1">IFERROR(__xludf.DUMMYFUNCTION("""COMPUTED_VALUE"""),45320.4950693402)</f>
        <v>45320.495069340199</v>
      </c>
      <c r="B1198" s="4"/>
      <c r="C1198" s="2" t="s">
        <v>1614</v>
      </c>
      <c r="D1198" s="2" t="s">
        <v>841</v>
      </c>
      <c r="E1198" s="3"/>
      <c r="F1198" s="2" t="str">
        <f ca="1">IFERROR(__xludf.DUMMYFUNCTION("""COMPUTED_VALUE"""),"LEDESMA GIMENA IVONE")</f>
        <v>LEDESMA GIMENA IVONE</v>
      </c>
      <c r="G1198" s="2" t="str">
        <f ca="1">IFERROR(__xludf.DUMMYFUNCTION("""COMPUTED_VALUE"""),"PIEDRABUENA LUCAS DAVID")</f>
        <v>PIEDRABUENA LUCAS DAVID</v>
      </c>
      <c r="H1198" s="4" t="s">
        <v>7</v>
      </c>
    </row>
    <row r="1199" spans="1:8">
      <c r="A1199" s="5">
        <f ca="1">IFERROR(__xludf.DUMMYFUNCTION("""COMPUTED_VALUE"""),45320.4991552777)</f>
        <v>45320.499155277699</v>
      </c>
      <c r="B1199" s="10"/>
      <c r="C1199" s="6" t="s">
        <v>1615</v>
      </c>
      <c r="D1199" s="6" t="s">
        <v>767</v>
      </c>
      <c r="E1199" s="3"/>
      <c r="F1199" s="6" t="str">
        <f ca="1">IFERROR(__xludf.DUMMYFUNCTION("""COMPUTED_VALUE"""),"SANDOVAL LUCAS SEBASTIAN")</f>
        <v>SANDOVAL LUCAS SEBASTIAN</v>
      </c>
      <c r="G1199" s="6" t="str">
        <f ca="1">IFERROR(__xludf.DUMMYFUNCTION("""COMPUTED_VALUE"""),"FIMIANI VICTOR LUCIANO")</f>
        <v>FIMIANI VICTOR LUCIANO</v>
      </c>
      <c r="H1199" s="4" t="s">
        <v>7</v>
      </c>
    </row>
    <row r="1200" spans="1:8">
      <c r="A1200" s="1">
        <f ca="1">IFERROR(__xludf.DUMMYFUNCTION("""COMPUTED_VALUE"""),45320.5055484722)</f>
        <v>45320.505548472203</v>
      </c>
      <c r="B1200" s="2">
        <v>1146040346</v>
      </c>
      <c r="C1200" s="2" t="s">
        <v>1616</v>
      </c>
      <c r="D1200" s="2" t="s">
        <v>1581</v>
      </c>
      <c r="E1200" s="3"/>
      <c r="F1200" s="2" t="str">
        <f ca="1">IFERROR(__xludf.DUMMYFUNCTION("""COMPUTED_VALUE"""),"INSAURRALDE GERMAN")</f>
        <v>INSAURRALDE GERMAN</v>
      </c>
      <c r="G1200" s="2" t="str">
        <f ca="1">IFERROR(__xludf.DUMMYFUNCTION("""COMPUTED_VALUE"""),"PIEDRABUENA LUCAS DAVID")</f>
        <v>PIEDRABUENA LUCAS DAVID</v>
      </c>
      <c r="H1200" s="4"/>
    </row>
    <row r="1201" spans="1:8">
      <c r="A1201" s="9" t="str">
        <f ca="1">IFERROR(__xludf.DUMMYFUNCTION("""COMPUTED_VALUE"""),"")</f>
        <v/>
      </c>
      <c r="B1201" s="10"/>
      <c r="C1201" s="6" t="s">
        <v>1617</v>
      </c>
      <c r="D1201" s="6" t="s">
        <v>841</v>
      </c>
      <c r="E1201" s="3"/>
      <c r="F1201" s="10" t="str">
        <f ca="1">IFERROR(__xludf.DUMMYFUNCTION("""COMPUTED_VALUE"""),"")</f>
        <v/>
      </c>
      <c r="G1201" s="10" t="str">
        <f ca="1">IFERROR(__xludf.DUMMYFUNCTION("""COMPUTED_VALUE"""),"")</f>
        <v/>
      </c>
      <c r="H1201" s="4" t="s">
        <v>7</v>
      </c>
    </row>
    <row r="1202" spans="1:8">
      <c r="A1202" s="1">
        <f ca="1">IFERROR(__xludf.DUMMYFUNCTION("""COMPUTED_VALUE"""),45320.5215779282)</f>
        <v>45320.521577928201</v>
      </c>
      <c r="B1202" s="4"/>
      <c r="C1202" s="2" t="s">
        <v>1618</v>
      </c>
      <c r="D1202" s="2" t="s">
        <v>736</v>
      </c>
      <c r="E1202" s="3"/>
      <c r="F1202" s="2" t="str">
        <f ca="1">IFERROR(__xludf.DUMMYFUNCTION("""COMPUTED_VALUE"""),"ESCOBAR CARLOS GUIDO")</f>
        <v>ESCOBAR CARLOS GUIDO</v>
      </c>
      <c r="G1202" s="2" t="str">
        <f ca="1">IFERROR(__xludf.DUMMYFUNCTION("""COMPUTED_VALUE"""),"CANTERO ELIANA LUCILA ESTEFANIA")</f>
        <v>CANTERO ELIANA LUCILA ESTEFANIA</v>
      </c>
      <c r="H1202" s="4" t="s">
        <v>7</v>
      </c>
    </row>
    <row r="1203" spans="1:8">
      <c r="A1203" s="5">
        <f ca="1">IFERROR(__xludf.DUMMYFUNCTION("""COMPUTED_VALUE"""),45320.5232589351)</f>
        <v>45320.5232589351</v>
      </c>
      <c r="B1203" s="6">
        <v>1160687447</v>
      </c>
      <c r="C1203" s="6" t="s">
        <v>1619</v>
      </c>
      <c r="D1203" s="6" t="s">
        <v>93</v>
      </c>
      <c r="E1203" s="7" t="s">
        <v>12</v>
      </c>
      <c r="F1203" s="6" t="str">
        <f ca="1">IFERROR(__xludf.DUMMYFUNCTION("""COMPUTED_VALUE"""),"ROCIO TAMARA BLANC")</f>
        <v>ROCIO TAMARA BLANC</v>
      </c>
      <c r="G1203" s="6" t="str">
        <f ca="1">IFERROR(__xludf.DUMMYFUNCTION("""COMPUTED_VALUE"""),"BLANCO GABRIELA BELEN")</f>
        <v>BLANCO GABRIELA BELEN</v>
      </c>
      <c r="H1203" s="6" t="s">
        <v>693</v>
      </c>
    </row>
    <row r="1204" spans="1:8">
      <c r="A1204" s="8" t="str">
        <f ca="1">IFERROR(__xludf.DUMMYFUNCTION("""COMPUTED_VALUE"""),"")</f>
        <v/>
      </c>
      <c r="B1204" s="4"/>
      <c r="C1204" s="11" t="s">
        <v>1620</v>
      </c>
      <c r="D1204" s="2" t="s">
        <v>1055</v>
      </c>
      <c r="E1204" s="7" t="s">
        <v>113</v>
      </c>
      <c r="F1204" s="4" t="str">
        <f ca="1">IFERROR(__xludf.DUMMYFUNCTION("""COMPUTED_VALUE"""),"")</f>
        <v/>
      </c>
      <c r="G1204" s="4" t="str">
        <f ca="1">IFERROR(__xludf.DUMMYFUNCTION("""COMPUTED_VALUE"""),"")</f>
        <v/>
      </c>
      <c r="H1204" s="2" t="s">
        <v>1621</v>
      </c>
    </row>
    <row r="1205" spans="1:8">
      <c r="A1205" s="5">
        <f ca="1">IFERROR(__xludf.DUMMYFUNCTION("""COMPUTED_VALUE"""),45320.5384396643)</f>
        <v>45320.538439664298</v>
      </c>
      <c r="B1205" s="6">
        <v>2320536517</v>
      </c>
      <c r="C1205" s="6" t="s">
        <v>1622</v>
      </c>
      <c r="D1205" s="6" t="s">
        <v>1119</v>
      </c>
      <c r="E1205" s="3"/>
      <c r="F1205" s="6" t="str">
        <f ca="1">IFERROR(__xludf.DUMMYFUNCTION("""COMPUTED_VALUE"""),"FRANCO DANIELA GISEL")</f>
        <v>FRANCO DANIELA GISEL</v>
      </c>
      <c r="G1205" s="6" t="str">
        <f ca="1">IFERROR(__xludf.DUMMYFUNCTION("""COMPUTED_VALUE"""),"FOSCHIATTI MARIA DE LOS ANGELES")</f>
        <v>FOSCHIATTI MARIA DE LOS ANGELES</v>
      </c>
      <c r="H1205" s="10"/>
    </row>
    <row r="1206" spans="1:8">
      <c r="A1206" s="1">
        <f ca="1">IFERROR(__xludf.DUMMYFUNCTION("""COMPUTED_VALUE"""),45320.5539742129)</f>
        <v>45320.553974212897</v>
      </c>
      <c r="B1206" s="4"/>
      <c r="C1206" s="2" t="s">
        <v>1623</v>
      </c>
      <c r="D1206" s="2" t="s">
        <v>988</v>
      </c>
      <c r="E1206" s="7" t="s">
        <v>113</v>
      </c>
      <c r="F1206" s="2" t="str">
        <f ca="1">IFERROR(__xludf.DUMMYFUNCTION("""COMPUTED_VALUE"""),"FLORES MARIANA")</f>
        <v>FLORES MARIANA</v>
      </c>
      <c r="G1206" s="2" t="str">
        <f ca="1">IFERROR(__xludf.DUMMYFUNCTION("""COMPUTED_VALUE"""),"CANTERO ELIANA LUCILA ESTEFANIA")</f>
        <v>CANTERO ELIANA LUCILA ESTEFANIA</v>
      </c>
      <c r="H1206" s="2" t="s">
        <v>1624</v>
      </c>
    </row>
    <row r="1207" spans="1:8">
      <c r="A1207" s="5">
        <f ca="1">IFERROR(__xludf.DUMMYFUNCTION("""COMPUTED_VALUE"""),45320.5559666435)</f>
        <v>45320.5559666435</v>
      </c>
      <c r="B1207" s="6">
        <v>1144530997</v>
      </c>
      <c r="C1207" s="6" t="s">
        <v>1625</v>
      </c>
      <c r="D1207" s="6" t="s">
        <v>1119</v>
      </c>
      <c r="E1207" s="3"/>
      <c r="F1207" s="6" t="str">
        <f ca="1">IFERROR(__xludf.DUMMYFUNCTION("""COMPUTED_VALUE"""),"TRANGONI NATALIA ISABEL")</f>
        <v>TRANGONI NATALIA ISABEL</v>
      </c>
      <c r="G1207" s="6" t="str">
        <f ca="1">IFERROR(__xludf.DUMMYFUNCTION("""COMPUTED_VALUE"""),"LEONHART PEDRO NAHUEL")</f>
        <v>LEONHART PEDRO NAHUEL</v>
      </c>
      <c r="H1207" s="10"/>
    </row>
    <row r="1208" spans="1:8">
      <c r="A1208" s="1">
        <f ca="1">IFERROR(__xludf.DUMMYFUNCTION("""COMPUTED_VALUE"""),45320.5571093865)</f>
        <v>45320.5571093865</v>
      </c>
      <c r="B1208" s="2">
        <v>2202423086</v>
      </c>
      <c r="C1208" s="2" t="s">
        <v>1626</v>
      </c>
      <c r="D1208" s="2" t="s">
        <v>1119</v>
      </c>
      <c r="E1208" s="7" t="s">
        <v>12</v>
      </c>
      <c r="F1208" s="2" t="str">
        <f ca="1">IFERROR(__xludf.DUMMYFUNCTION("""COMPUTED_VALUE"""),"Gonzalez Xavier Ignacio")</f>
        <v>Gonzalez Xavier Ignacio</v>
      </c>
      <c r="G1208" s="2" t="str">
        <f ca="1">IFERROR(__xludf.DUMMYFUNCTION("""COMPUTED_VALUE"""),"POLZONI MARIA NATALIA")</f>
        <v>POLZONI MARIA NATALIA</v>
      </c>
      <c r="H1208" s="2" t="s">
        <v>1627</v>
      </c>
    </row>
    <row r="1209" spans="1:8">
      <c r="A1209" s="5">
        <f ca="1">IFERROR(__xludf.DUMMYFUNCTION("""COMPUTED_VALUE"""),45320.5607217824)</f>
        <v>45320.5607217824</v>
      </c>
      <c r="B1209" s="10"/>
      <c r="C1209" s="6" t="s">
        <v>1628</v>
      </c>
      <c r="D1209" s="6" t="s">
        <v>736</v>
      </c>
      <c r="E1209" s="3"/>
      <c r="F1209" s="6" t="str">
        <f ca="1">IFERROR(__xludf.DUMMYFUNCTION("""COMPUTED_VALUE"""),"JARQUE CAMILA BELEN")</f>
        <v>JARQUE CAMILA BELEN</v>
      </c>
      <c r="G1209" s="6" t="str">
        <f ca="1">IFERROR(__xludf.DUMMYFUNCTION("""COMPUTED_VALUE"""),"FALCON ALEJANDRO JAVIER")</f>
        <v>FALCON ALEJANDRO JAVIER</v>
      </c>
      <c r="H1209" s="4" t="s">
        <v>7</v>
      </c>
    </row>
    <row r="1210" spans="1:8">
      <c r="A1210" s="1">
        <f ca="1">IFERROR(__xludf.DUMMYFUNCTION("""COMPUTED_VALUE"""),45320.5730461574)</f>
        <v>45320.573046157398</v>
      </c>
      <c r="B1210" s="2">
        <v>1160787345</v>
      </c>
      <c r="C1210" s="2" t="s">
        <v>1629</v>
      </c>
      <c r="D1210" s="2" t="s">
        <v>1555</v>
      </c>
      <c r="E1210" s="3"/>
      <c r="F1210" s="2" t="str">
        <f ca="1">IFERROR(__xludf.DUMMYFUNCTION("""COMPUTED_VALUE"""),"GARCIA BRENDA ANTONELLA")</f>
        <v>GARCIA BRENDA ANTONELLA</v>
      </c>
      <c r="G1210" s="2" t="str">
        <f ca="1">IFERROR(__xludf.DUMMYFUNCTION("""COMPUTED_VALUE"""),"JANIEWICZ CINTHIA VIVIANA")</f>
        <v>JANIEWICZ CINTHIA VIVIANA</v>
      </c>
      <c r="H1210" s="4" t="s">
        <v>7</v>
      </c>
    </row>
    <row r="1211" spans="1:8">
      <c r="A1211" s="9" t="str">
        <f t="array" aca="1" ref="A1211:A2025" ca="1">IFERROR(_xludf.XLOOKUP(C1211:C2025,'[1]Boca de urna'!$I:$I,'[1]Boca de urna'!$D:$D),"")</f>
        <v/>
      </c>
      <c r="B1211" s="6">
        <v>2224470084</v>
      </c>
      <c r="C1211" s="6" t="s">
        <v>1630</v>
      </c>
      <c r="D1211" s="6" t="s">
        <v>1129</v>
      </c>
      <c r="E1211" s="3"/>
      <c r="F1211" s="6" t="str">
        <f t="array" aca="1" ref="F1211:F2025" ca="1">IFERROR(_xludf.XLOOKUP(C1211:C2025,'[1]Boca de urna'!$I:$I,'[1]Boca de urna'!$F:$F),"SIN IDENTIFICACIÓN")</f>
        <v>SIN IDENTIFICACIÓN</v>
      </c>
      <c r="G1211" s="6" t="str">
        <f t="array" aca="1" ref="G1211:G2025" ca="1">IFERROR(_xludf.XLOOKUP(C1211:C2025,'[1]Boca de urna'!$I:$I,'[1]Boca de urna'!$G:$G),"SIN IDENTIFICACIÓN")</f>
        <v>SIN IDENTIFICACIÓN</v>
      </c>
      <c r="H1211" s="4" t="s">
        <v>7</v>
      </c>
    </row>
    <row r="1212" spans="1:8">
      <c r="A1212" s="8" t="str">
        <f ca="1"/>
        <v/>
      </c>
      <c r="B1212" s="2">
        <v>1160737026</v>
      </c>
      <c r="C1212" s="2" t="s">
        <v>1631</v>
      </c>
      <c r="D1212" s="2" t="s">
        <v>1414</v>
      </c>
      <c r="E1212" s="3"/>
      <c r="F1212" s="2" t="str">
        <f ca="1"/>
        <v>SIN IDENTIFICACIÓN</v>
      </c>
      <c r="G1212" s="2" t="str">
        <f ca="1"/>
        <v>SIN IDENTIFICACIÓN</v>
      </c>
      <c r="H1212" s="4"/>
    </row>
    <row r="1213" spans="1:8">
      <c r="A1213" s="9" t="str">
        <f ca="1"/>
        <v/>
      </c>
      <c r="B1213" s="6">
        <v>1144413530</v>
      </c>
      <c r="C1213" s="11" t="s">
        <v>1632</v>
      </c>
      <c r="D1213" s="6" t="s">
        <v>1633</v>
      </c>
      <c r="E1213" s="3"/>
      <c r="F1213" s="6" t="str">
        <f ca="1"/>
        <v>SIN IDENTIFICACIÓN</v>
      </c>
      <c r="G1213" s="6" t="str">
        <f ca="1"/>
        <v>SIN IDENTIFICACIÓN</v>
      </c>
      <c r="H1213" s="10"/>
    </row>
    <row r="1214" spans="1:8">
      <c r="A1214" s="8" t="str">
        <f ca="1"/>
        <v/>
      </c>
      <c r="B1214" s="2">
        <v>2214527685</v>
      </c>
      <c r="C1214" s="2" t="s">
        <v>1634</v>
      </c>
      <c r="D1214" s="2" t="s">
        <v>1364</v>
      </c>
      <c r="E1214" s="7" t="s">
        <v>12</v>
      </c>
      <c r="F1214" s="2" t="str">
        <f ca="1"/>
        <v>SIN IDENTIFICACIÓN</v>
      </c>
      <c r="G1214" s="2" t="str">
        <f ca="1"/>
        <v>SIN IDENTIFICACIÓN</v>
      </c>
      <c r="H1214" s="2" t="s">
        <v>1635</v>
      </c>
    </row>
    <row r="1215" spans="1:8">
      <c r="A1215" s="9" t="str">
        <f ca="1"/>
        <v/>
      </c>
      <c r="B1215" s="6">
        <v>2226423764</v>
      </c>
      <c r="C1215" s="6" t="s">
        <v>1636</v>
      </c>
      <c r="D1215" s="6" t="s">
        <v>893</v>
      </c>
      <c r="E1215" s="7" t="s">
        <v>12</v>
      </c>
      <c r="F1215" s="6" t="str">
        <f ca="1"/>
        <v>SIN IDENTIFICACIÓN</v>
      </c>
      <c r="G1215" s="6" t="str">
        <f ca="1"/>
        <v>SIN IDENTIFICACIÓN</v>
      </c>
      <c r="H1215" s="6" t="s">
        <v>1637</v>
      </c>
    </row>
    <row r="1216" spans="1:8">
      <c r="A1216" s="8" t="str">
        <f ca="1"/>
        <v/>
      </c>
      <c r="B1216" s="2">
        <v>1142242466</v>
      </c>
      <c r="C1216" s="2" t="s">
        <v>1638</v>
      </c>
      <c r="D1216" s="2" t="s">
        <v>1364</v>
      </c>
      <c r="E1216" s="3"/>
      <c r="F1216" s="2" t="str">
        <f ca="1"/>
        <v>SIN IDENTIFICACIÓN</v>
      </c>
      <c r="G1216" s="2" t="str">
        <f ca="1"/>
        <v>SIN IDENTIFICACIÓN</v>
      </c>
      <c r="H1216" s="4" t="s">
        <v>7</v>
      </c>
    </row>
    <row r="1217" spans="1:8">
      <c r="A1217" s="9" t="str">
        <f ca="1"/>
        <v/>
      </c>
      <c r="B1217" s="6">
        <v>2204820530</v>
      </c>
      <c r="C1217" s="6" t="s">
        <v>1639</v>
      </c>
      <c r="D1217" s="6" t="s">
        <v>1452</v>
      </c>
      <c r="E1217" s="3"/>
      <c r="F1217" s="6" t="str">
        <f ca="1"/>
        <v>SIN IDENTIFICACIÓN</v>
      </c>
      <c r="G1217" s="6" t="str">
        <f ca="1"/>
        <v>SIN IDENTIFICACIÓN</v>
      </c>
      <c r="H1217" s="10"/>
    </row>
    <row r="1218" spans="1:8">
      <c r="A1218" s="8" t="str">
        <f ca="1"/>
        <v/>
      </c>
      <c r="B1218" s="2">
        <v>1144413530</v>
      </c>
      <c r="C1218" s="11" t="s">
        <v>1632</v>
      </c>
      <c r="D1218" s="2" t="s">
        <v>1452</v>
      </c>
      <c r="E1218" s="3"/>
      <c r="F1218" s="2" t="str">
        <f ca="1"/>
        <v>SIN IDENTIFICACIÓN</v>
      </c>
      <c r="G1218" s="2" t="str">
        <f ca="1"/>
        <v>SIN IDENTIFICACIÓN</v>
      </c>
      <c r="H1218" s="4"/>
    </row>
    <row r="1219" spans="1:8">
      <c r="A1219" s="9" t="str">
        <f ca="1"/>
        <v/>
      </c>
      <c r="B1219" s="6">
        <v>1142811216</v>
      </c>
      <c r="C1219" s="6" t="s">
        <v>1640</v>
      </c>
      <c r="D1219" s="6" t="s">
        <v>1641</v>
      </c>
      <c r="E1219" s="3"/>
      <c r="F1219" s="6" t="str">
        <f ca="1"/>
        <v>SIN IDENTIFICACIÓN</v>
      </c>
      <c r="G1219" s="6" t="str">
        <f ca="1"/>
        <v>SIN IDENTIFICACIÓN</v>
      </c>
      <c r="H1219" s="10"/>
    </row>
    <row r="1220" spans="1:8">
      <c r="A1220" s="8" t="str">
        <f ca="1"/>
        <v/>
      </c>
      <c r="B1220" s="2">
        <v>1142203727</v>
      </c>
      <c r="C1220" s="2" t="s">
        <v>1642</v>
      </c>
      <c r="D1220" s="2" t="s">
        <v>1364</v>
      </c>
      <c r="E1220" s="3"/>
      <c r="F1220" s="2" t="str">
        <f ca="1"/>
        <v>SIN IDENTIFICACIÓN</v>
      </c>
      <c r="G1220" s="2" t="str">
        <f ca="1"/>
        <v>SIN IDENTIFICACIÓN</v>
      </c>
      <c r="H1220" s="4" t="s">
        <v>7</v>
      </c>
    </row>
    <row r="1221" spans="1:8">
      <c r="A1221" s="9" t="str">
        <f ca="1"/>
        <v/>
      </c>
      <c r="B1221" s="6">
        <v>1146040495</v>
      </c>
      <c r="C1221" s="6" t="s">
        <v>1643</v>
      </c>
      <c r="D1221" s="6" t="s">
        <v>93</v>
      </c>
      <c r="E1221" s="7" t="s">
        <v>12</v>
      </c>
      <c r="F1221" s="6" t="str">
        <f ca="1"/>
        <v>SIN IDENTIFICACIÓN</v>
      </c>
      <c r="G1221" s="6" t="str">
        <f ca="1"/>
        <v>SIN IDENTIFICACIÓN</v>
      </c>
      <c r="H1221" s="6" t="s">
        <v>1644</v>
      </c>
    </row>
    <row r="1222" spans="1:8">
      <c r="A1222" s="8" t="str">
        <f ca="1"/>
        <v/>
      </c>
      <c r="B1222" s="2">
        <v>1142242482</v>
      </c>
      <c r="C1222" s="2" t="s">
        <v>1645</v>
      </c>
      <c r="D1222" s="2" t="s">
        <v>1646</v>
      </c>
      <c r="E1222" s="3"/>
      <c r="F1222" s="2" t="str">
        <f ca="1"/>
        <v>SIN IDENTIFICACIÓN</v>
      </c>
      <c r="G1222" s="2" t="str">
        <f ca="1"/>
        <v>SIN IDENTIFICACIÓN</v>
      </c>
      <c r="H1222" s="4"/>
    </row>
    <row r="1223" spans="1:8">
      <c r="A1223" s="9" t="str">
        <f ca="1"/>
        <v/>
      </c>
      <c r="B1223" s="6">
        <v>2202426221</v>
      </c>
      <c r="C1223" s="6" t="s">
        <v>1647</v>
      </c>
      <c r="D1223" s="6" t="s">
        <v>1452</v>
      </c>
      <c r="E1223" s="3"/>
      <c r="F1223" s="6" t="str">
        <f ca="1"/>
        <v>SIN IDENTIFICACIÓN</v>
      </c>
      <c r="G1223" s="6" t="str">
        <f ca="1"/>
        <v>SIN IDENTIFICACIÓN</v>
      </c>
      <c r="H1223" s="10"/>
    </row>
    <row r="1224" spans="1:8">
      <c r="A1224" s="8" t="str">
        <f ca="1"/>
        <v/>
      </c>
      <c r="B1224" s="2">
        <v>1160787270</v>
      </c>
      <c r="C1224" s="2" t="s">
        <v>1648</v>
      </c>
      <c r="D1224" s="2" t="s">
        <v>1452</v>
      </c>
      <c r="E1224" s="3"/>
      <c r="F1224" s="2" t="str">
        <f ca="1"/>
        <v>SIN IDENTIFICACIÓN</v>
      </c>
      <c r="G1224" s="2" t="str">
        <f ca="1"/>
        <v>SIN IDENTIFICACIÓN</v>
      </c>
      <c r="H1224" s="4"/>
    </row>
    <row r="1225" spans="1:8">
      <c r="A1225" s="5" t="str">
        <f ca="1"/>
        <v/>
      </c>
      <c r="B1225" s="6">
        <v>1146350419</v>
      </c>
      <c r="C1225" s="11" t="s">
        <v>1649</v>
      </c>
      <c r="D1225" s="6" t="s">
        <v>1650</v>
      </c>
      <c r="E1225" s="3"/>
      <c r="F1225" s="6" t="str">
        <f ca="1"/>
        <v>SIN IDENTIFICACIÓN</v>
      </c>
      <c r="G1225" s="6" t="str">
        <f ca="1"/>
        <v>SIN IDENTIFICACIÓN</v>
      </c>
      <c r="H1225" s="10"/>
    </row>
    <row r="1226" spans="1:8">
      <c r="A1226" s="8" t="str">
        <f ca="1"/>
        <v/>
      </c>
      <c r="B1226" s="2">
        <v>2234840370</v>
      </c>
      <c r="C1226" s="2" t="s">
        <v>1651</v>
      </c>
      <c r="D1226" s="2" t="s">
        <v>848</v>
      </c>
      <c r="E1226" s="3"/>
      <c r="F1226" s="2" t="str">
        <f ca="1"/>
        <v>SIN IDENTIFICACIÓN</v>
      </c>
      <c r="G1226" s="2" t="str">
        <f ca="1"/>
        <v>SIN IDENTIFICACIÓN</v>
      </c>
      <c r="H1226" s="4" t="s">
        <v>7</v>
      </c>
    </row>
    <row r="1227" spans="1:8">
      <c r="A1227" s="5" t="str">
        <f ca="1"/>
        <v/>
      </c>
      <c r="B1227" s="6">
        <v>1143679953</v>
      </c>
      <c r="C1227" s="11" t="s">
        <v>1652</v>
      </c>
      <c r="D1227" s="6" t="s">
        <v>736</v>
      </c>
      <c r="E1227" s="3"/>
      <c r="F1227" s="6" t="str">
        <f ca="1"/>
        <v>SIN IDENTIFICACIÓN</v>
      </c>
      <c r="G1227" s="6" t="str">
        <f ca="1"/>
        <v>SIN IDENTIFICACIÓN</v>
      </c>
      <c r="H1227" s="4" t="s">
        <v>7</v>
      </c>
    </row>
    <row r="1228" spans="1:8">
      <c r="A1228" s="8" t="str">
        <f ca="1"/>
        <v/>
      </c>
      <c r="B1228" s="2">
        <v>2204801901</v>
      </c>
      <c r="C1228" s="2" t="s">
        <v>1653</v>
      </c>
      <c r="D1228" s="2" t="s">
        <v>1381</v>
      </c>
      <c r="E1228" s="3"/>
      <c r="F1228" s="2" t="str">
        <f ca="1"/>
        <v>SIN IDENTIFICACIÓN</v>
      </c>
      <c r="G1228" s="2" t="str">
        <f ca="1"/>
        <v>SIN IDENTIFICACIÓN</v>
      </c>
      <c r="H1228" s="4"/>
    </row>
    <row r="1229" spans="1:8">
      <c r="A1229" s="9" t="str">
        <f ca="1"/>
        <v/>
      </c>
      <c r="B1229" s="6">
        <v>1149233877</v>
      </c>
      <c r="C1229" s="6" t="s">
        <v>1654</v>
      </c>
      <c r="D1229" s="6" t="s">
        <v>1655</v>
      </c>
      <c r="E1229" s="3"/>
      <c r="F1229" s="6" t="str">
        <f ca="1"/>
        <v>SIN IDENTIFICACIÓN</v>
      </c>
      <c r="G1229" s="6" t="str">
        <f ca="1"/>
        <v>SIN IDENTIFICACIÓN</v>
      </c>
      <c r="H1229" s="10"/>
    </row>
    <row r="1230" spans="1:8">
      <c r="A1230" s="8" t="str">
        <f ca="1"/>
        <v/>
      </c>
      <c r="B1230" s="2">
        <v>2644221312</v>
      </c>
      <c r="C1230" s="2" t="s">
        <v>1656</v>
      </c>
      <c r="D1230" s="2" t="s">
        <v>990</v>
      </c>
      <c r="E1230" s="3"/>
      <c r="F1230" s="2" t="str">
        <f ca="1"/>
        <v>SIN IDENTIFICACIÓN</v>
      </c>
      <c r="G1230" s="2" t="str">
        <f ca="1"/>
        <v>SIN IDENTIFICACIÓN</v>
      </c>
      <c r="H1230" s="4" t="s">
        <v>7</v>
      </c>
    </row>
    <row r="1231" spans="1:8">
      <c r="A1231" s="9" t="str">
        <f ca="1"/>
        <v/>
      </c>
      <c r="B1231" s="6">
        <v>1144830707</v>
      </c>
      <c r="C1231" s="6" t="s">
        <v>1657</v>
      </c>
      <c r="D1231" s="6" t="s">
        <v>1646</v>
      </c>
      <c r="E1231" s="3"/>
      <c r="F1231" s="6" t="str">
        <f ca="1"/>
        <v>SIN IDENTIFICACIÓN</v>
      </c>
      <c r="G1231" s="6" t="str">
        <f ca="1"/>
        <v>SIN IDENTIFICACIÓN</v>
      </c>
      <c r="H1231" s="10"/>
    </row>
    <row r="1232" spans="1:8">
      <c r="A1232" s="8" t="str">
        <f ca="1"/>
        <v/>
      </c>
      <c r="B1232" s="2">
        <v>1144830707</v>
      </c>
      <c r="C1232" s="2" t="s">
        <v>1658</v>
      </c>
      <c r="D1232" s="2" t="s">
        <v>1026</v>
      </c>
      <c r="E1232" s="3"/>
      <c r="F1232" s="2" t="str">
        <f ca="1"/>
        <v>SIN IDENTIFICACIÓN</v>
      </c>
      <c r="G1232" s="2" t="str">
        <f ca="1"/>
        <v>SIN IDENTIFICACIÓN</v>
      </c>
      <c r="H1232" s="4" t="s">
        <v>7</v>
      </c>
    </row>
    <row r="1233" spans="1:8">
      <c r="A1233" s="9" t="str">
        <f ca="1"/>
        <v/>
      </c>
      <c r="B1233" s="6">
        <v>2214255645</v>
      </c>
      <c r="C1233" s="6" t="s">
        <v>1659</v>
      </c>
      <c r="D1233" s="6" t="s">
        <v>1129</v>
      </c>
      <c r="E1233" s="3"/>
      <c r="F1233" s="6" t="str">
        <f ca="1"/>
        <v>SIN IDENTIFICACIÓN</v>
      </c>
      <c r="G1233" s="6" t="str">
        <f ca="1"/>
        <v>SIN IDENTIFICACIÓN</v>
      </c>
      <c r="H1233" s="4" t="s">
        <v>7</v>
      </c>
    </row>
    <row r="1234" spans="1:8">
      <c r="A1234" s="8" t="str">
        <f ca="1"/>
        <v/>
      </c>
      <c r="B1234" s="2">
        <v>1142340618</v>
      </c>
      <c r="C1234" s="2" t="s">
        <v>1660</v>
      </c>
      <c r="D1234" s="2" t="s">
        <v>1661</v>
      </c>
      <c r="E1234" s="7" t="s">
        <v>12</v>
      </c>
      <c r="F1234" s="2" t="str">
        <f ca="1"/>
        <v>SIN IDENTIFICACIÓN</v>
      </c>
      <c r="G1234" s="2" t="str">
        <f ca="1"/>
        <v>SIN IDENTIFICACIÓN</v>
      </c>
      <c r="H1234" s="2" t="s">
        <v>1662</v>
      </c>
    </row>
    <row r="1235" spans="1:8">
      <c r="A1235" s="9" t="str">
        <f ca="1"/>
        <v/>
      </c>
      <c r="B1235" s="6">
        <v>1143980028</v>
      </c>
      <c r="C1235" s="6" t="s">
        <v>1663</v>
      </c>
      <c r="D1235" s="6" t="s">
        <v>1664</v>
      </c>
      <c r="E1235" s="7" t="s">
        <v>12</v>
      </c>
      <c r="F1235" s="6" t="str">
        <f ca="1"/>
        <v>SIN IDENTIFICACIÓN</v>
      </c>
      <c r="G1235" s="6" t="str">
        <f ca="1"/>
        <v>SIN IDENTIFICACIÓN</v>
      </c>
      <c r="H1235" s="6" t="s">
        <v>1665</v>
      </c>
    </row>
    <row r="1236" spans="1:8">
      <c r="A1236" s="8" t="str">
        <f ca="1"/>
        <v/>
      </c>
      <c r="B1236" s="2">
        <v>1146210346</v>
      </c>
      <c r="C1236" s="2" t="s">
        <v>1666</v>
      </c>
      <c r="D1236" s="2" t="s">
        <v>93</v>
      </c>
      <c r="E1236" s="3"/>
      <c r="F1236" s="2" t="str">
        <f ca="1"/>
        <v>SIN IDENTIFICACIÓN</v>
      </c>
      <c r="G1236" s="2" t="str">
        <f ca="1"/>
        <v>SIN IDENTIFICACIÓN</v>
      </c>
      <c r="H1236" s="4" t="s">
        <v>7</v>
      </c>
    </row>
    <row r="1237" spans="1:8">
      <c r="A1237" s="9" t="str">
        <f ca="1"/>
        <v/>
      </c>
      <c r="B1237" s="6">
        <v>2224470152</v>
      </c>
      <c r="C1237" s="6" t="s">
        <v>1667</v>
      </c>
      <c r="D1237" s="6" t="s">
        <v>1364</v>
      </c>
      <c r="E1237" s="3"/>
      <c r="F1237" s="6" t="str">
        <f ca="1"/>
        <v>SIN IDENTIFICACIÓN</v>
      </c>
      <c r="G1237" s="6" t="str">
        <f ca="1"/>
        <v>SIN IDENTIFICACIÓN</v>
      </c>
      <c r="H1237" s="4" t="s">
        <v>7</v>
      </c>
    </row>
    <row r="1238" spans="1:8">
      <c r="A1238" s="8" t="str">
        <f ca="1"/>
        <v/>
      </c>
      <c r="B1238" s="2">
        <v>1142381378</v>
      </c>
      <c r="C1238" s="2" t="s">
        <v>1668</v>
      </c>
      <c r="D1238" s="2" t="s">
        <v>1124</v>
      </c>
      <c r="E1238" s="3"/>
      <c r="F1238" s="2" t="str">
        <f ca="1"/>
        <v>SIN IDENTIFICACIÓN</v>
      </c>
      <c r="G1238" s="2" t="str">
        <f ca="1"/>
        <v>SIN IDENTIFICACIÓN</v>
      </c>
      <c r="H1238" s="4"/>
    </row>
    <row r="1239" spans="1:8">
      <c r="A1239" s="9" t="str">
        <f ca="1"/>
        <v/>
      </c>
      <c r="B1239" s="6">
        <v>2204891194</v>
      </c>
      <c r="C1239" s="6" t="s">
        <v>1669</v>
      </c>
      <c r="D1239" s="6" t="s">
        <v>1119</v>
      </c>
      <c r="E1239" s="3"/>
      <c r="F1239" s="6" t="str">
        <f ca="1"/>
        <v>SIN IDENTIFICACIÓN</v>
      </c>
      <c r="G1239" s="6" t="str">
        <f ca="1"/>
        <v>SIN IDENTIFICACIÓN</v>
      </c>
      <c r="H1239" s="10"/>
    </row>
    <row r="1240" spans="1:8">
      <c r="A1240" s="8" t="str">
        <f ca="1"/>
        <v/>
      </c>
      <c r="B1240" s="2">
        <v>2614630624</v>
      </c>
      <c r="C1240" s="2" t="s">
        <v>1670</v>
      </c>
      <c r="D1240" s="2" t="s">
        <v>1041</v>
      </c>
      <c r="E1240" s="7" t="s">
        <v>113</v>
      </c>
      <c r="F1240" s="2" t="str">
        <f ca="1"/>
        <v>SIN IDENTIFICACIÓN</v>
      </c>
      <c r="G1240" s="2" t="str">
        <f ca="1"/>
        <v>SIN IDENTIFICACIÓN</v>
      </c>
      <c r="H1240" s="2" t="s">
        <v>1671</v>
      </c>
    </row>
    <row r="1241" spans="1:8">
      <c r="A1241" s="9" t="str">
        <f ca="1"/>
        <v/>
      </c>
      <c r="B1241" s="6">
        <v>2215125365</v>
      </c>
      <c r="C1241" s="6" t="s">
        <v>1672</v>
      </c>
      <c r="D1241" s="6" t="s">
        <v>1129</v>
      </c>
      <c r="E1241" s="3"/>
      <c r="F1241" s="6" t="str">
        <f ca="1"/>
        <v>SIN IDENTIFICACIÓN</v>
      </c>
      <c r="G1241" s="6" t="str">
        <f ca="1"/>
        <v>SIN IDENTIFICACIÓN</v>
      </c>
      <c r="H1241" s="4" t="s">
        <v>7</v>
      </c>
    </row>
    <row r="1242" spans="1:8">
      <c r="A1242" s="8" t="str">
        <f ca="1"/>
        <v/>
      </c>
      <c r="B1242" s="2">
        <v>2644221319</v>
      </c>
      <c r="C1242" s="2" t="s">
        <v>1673</v>
      </c>
      <c r="D1242" s="2" t="s">
        <v>1129</v>
      </c>
      <c r="E1242" s="3"/>
      <c r="F1242" s="2" t="str">
        <f ca="1"/>
        <v>SIN IDENTIFICACIÓN</v>
      </c>
      <c r="G1242" s="2" t="str">
        <f ca="1"/>
        <v>SIN IDENTIFICACIÓN</v>
      </c>
      <c r="H1242" s="4" t="s">
        <v>7</v>
      </c>
    </row>
    <row r="1243" spans="1:8">
      <c r="A1243" s="9" t="str">
        <f ca="1"/>
        <v/>
      </c>
      <c r="B1243" s="6">
        <v>2614631414</v>
      </c>
      <c r="C1243" s="6" t="s">
        <v>1674</v>
      </c>
      <c r="D1243" s="6" t="s">
        <v>1452</v>
      </c>
      <c r="E1243" s="3"/>
      <c r="F1243" s="6" t="str">
        <f ca="1"/>
        <v>SIN IDENTIFICACIÓN</v>
      </c>
      <c r="G1243" s="6" t="str">
        <f ca="1"/>
        <v>SIN IDENTIFICACIÓN</v>
      </c>
      <c r="H1243" s="10"/>
    </row>
    <row r="1244" spans="1:8">
      <c r="A1244" s="8" t="str">
        <f ca="1"/>
        <v/>
      </c>
      <c r="B1244" s="2">
        <v>2614630176</v>
      </c>
      <c r="C1244" s="2" t="s">
        <v>1675</v>
      </c>
      <c r="D1244" s="2" t="s">
        <v>1676</v>
      </c>
      <c r="E1244" s="3"/>
      <c r="F1244" s="2" t="str">
        <f ca="1"/>
        <v>SIN IDENTIFICACIÓN</v>
      </c>
      <c r="G1244" s="2" t="str">
        <f ca="1"/>
        <v>SIN IDENTIFICACIÓN</v>
      </c>
      <c r="H1244" s="4"/>
    </row>
    <row r="1245" spans="1:8">
      <c r="A1245" s="9" t="str">
        <f ca="1"/>
        <v/>
      </c>
      <c r="B1245" s="6">
        <v>1160787594</v>
      </c>
      <c r="C1245" s="6" t="s">
        <v>1677</v>
      </c>
      <c r="D1245" s="6" t="s">
        <v>988</v>
      </c>
      <c r="E1245" s="3"/>
      <c r="F1245" s="6" t="str">
        <f ca="1"/>
        <v>SIN IDENTIFICACIÓN</v>
      </c>
      <c r="G1245" s="6" t="str">
        <f ca="1"/>
        <v>SIN IDENTIFICACIÓN</v>
      </c>
      <c r="H1245" s="4" t="s">
        <v>7</v>
      </c>
    </row>
    <row r="1246" spans="1:8">
      <c r="A1246" s="8" t="str">
        <f ca="1"/>
        <v/>
      </c>
      <c r="B1246" s="2">
        <v>2324430729</v>
      </c>
      <c r="C1246" s="2" t="s">
        <v>1678</v>
      </c>
      <c r="D1246" s="2" t="s">
        <v>93</v>
      </c>
      <c r="E1246" s="3"/>
      <c r="F1246" s="2" t="str">
        <f ca="1"/>
        <v>SIN IDENTIFICACIÓN</v>
      </c>
      <c r="G1246" s="2" t="str">
        <f ca="1"/>
        <v>SIN IDENTIFICACIÓN</v>
      </c>
      <c r="H1246" s="4" t="s">
        <v>7</v>
      </c>
    </row>
    <row r="1247" spans="1:8">
      <c r="A1247" s="9" t="str">
        <f ca="1"/>
        <v/>
      </c>
      <c r="B1247" s="6">
        <v>2644221322</v>
      </c>
      <c r="C1247" s="6" t="s">
        <v>1679</v>
      </c>
      <c r="D1247" s="6" t="s">
        <v>1041</v>
      </c>
      <c r="E1247" s="3"/>
      <c r="F1247" s="6" t="str">
        <f ca="1"/>
        <v>SIN IDENTIFICACIÓN</v>
      </c>
      <c r="G1247" s="6" t="str">
        <f ca="1"/>
        <v>SIN IDENTIFICACIÓN</v>
      </c>
      <c r="H1247" s="4" t="s">
        <v>7</v>
      </c>
    </row>
    <row r="1248" spans="1:8">
      <c r="A1248" s="8" t="str">
        <f ca="1"/>
        <v/>
      </c>
      <c r="B1248" s="2">
        <v>1137226772</v>
      </c>
      <c r="C1248" s="2" t="s">
        <v>1680</v>
      </c>
      <c r="D1248" s="2" t="s">
        <v>1119</v>
      </c>
      <c r="E1248" s="3"/>
      <c r="F1248" s="2" t="str">
        <f ca="1"/>
        <v>SIN IDENTIFICACIÓN</v>
      </c>
      <c r="G1248" s="2" t="str">
        <f ca="1"/>
        <v>SIN IDENTIFICACIÓN</v>
      </c>
      <c r="H1248" s="4"/>
    </row>
    <row r="1249" spans="1:8">
      <c r="A1249" s="9" t="str">
        <f ca="1"/>
        <v/>
      </c>
      <c r="B1249" s="6">
        <v>2994421831</v>
      </c>
      <c r="C1249" s="6" t="s">
        <v>1681</v>
      </c>
      <c r="D1249" s="6" t="s">
        <v>1364</v>
      </c>
      <c r="E1249" s="3"/>
      <c r="F1249" s="6" t="str">
        <f ca="1"/>
        <v>SIN IDENTIFICACIÓN</v>
      </c>
      <c r="G1249" s="6" t="str">
        <f ca="1"/>
        <v>SIN IDENTIFICACIÓN</v>
      </c>
      <c r="H1249" s="4" t="s">
        <v>7</v>
      </c>
    </row>
    <row r="1250" spans="1:8">
      <c r="A1250" s="8" t="str">
        <f ca="1"/>
        <v/>
      </c>
      <c r="B1250" s="2">
        <v>2204890986</v>
      </c>
      <c r="C1250" s="2" t="s">
        <v>1682</v>
      </c>
      <c r="D1250" s="2" t="s">
        <v>1558</v>
      </c>
      <c r="E1250" s="3"/>
      <c r="F1250" s="2" t="str">
        <f ca="1"/>
        <v>SIN IDENTIFICACIÓN</v>
      </c>
      <c r="G1250" s="2" t="str">
        <f ca="1"/>
        <v>SIN IDENTIFICACIÓN</v>
      </c>
      <c r="H1250" s="4"/>
    </row>
    <row r="1251" spans="1:8">
      <c r="A1251" s="9" t="str">
        <f ca="1"/>
        <v/>
      </c>
      <c r="B1251" s="6">
        <v>1144530775</v>
      </c>
      <c r="C1251" s="6" t="s">
        <v>1683</v>
      </c>
      <c r="D1251" s="6" t="s">
        <v>1641</v>
      </c>
      <c r="E1251" s="3"/>
      <c r="F1251" s="6" t="str">
        <f ca="1"/>
        <v>SIN IDENTIFICACIÓN</v>
      </c>
      <c r="G1251" s="6" t="str">
        <f ca="1"/>
        <v>SIN IDENTIFICACIÓN</v>
      </c>
      <c r="H1251" s="10"/>
    </row>
    <row r="1252" spans="1:8">
      <c r="A1252" s="8" t="str">
        <f ca="1"/>
        <v/>
      </c>
      <c r="B1252" s="2">
        <v>1142203859</v>
      </c>
      <c r="C1252" s="2" t="s">
        <v>1684</v>
      </c>
      <c r="D1252" s="2" t="s">
        <v>1124</v>
      </c>
      <c r="E1252" s="3"/>
      <c r="F1252" s="2" t="str">
        <f ca="1"/>
        <v>SIN IDENTIFICACIÓN</v>
      </c>
      <c r="G1252" s="2" t="str">
        <f ca="1"/>
        <v>SIN IDENTIFICACIÓN</v>
      </c>
      <c r="H1252" s="4"/>
    </row>
    <row r="1253" spans="1:8">
      <c r="A1253" s="9" t="str">
        <f ca="1"/>
        <v/>
      </c>
      <c r="B1253" s="6">
        <v>1142811291</v>
      </c>
      <c r="C1253" s="6" t="s">
        <v>1685</v>
      </c>
      <c r="D1253" s="6" t="s">
        <v>1124</v>
      </c>
      <c r="E1253" s="3"/>
      <c r="F1253" s="6" t="str">
        <f ca="1"/>
        <v>SIN IDENTIFICACIÓN</v>
      </c>
      <c r="G1253" s="6" t="str">
        <f ca="1"/>
        <v>SIN IDENTIFICACIÓN</v>
      </c>
      <c r="H1253" s="10"/>
    </row>
    <row r="1254" spans="1:8">
      <c r="A1254" s="8" t="str">
        <f ca="1"/>
        <v/>
      </c>
      <c r="B1254" s="2">
        <v>1142620426</v>
      </c>
      <c r="C1254" s="2" t="s">
        <v>1686</v>
      </c>
      <c r="D1254" s="2" t="s">
        <v>1381</v>
      </c>
      <c r="E1254" s="3"/>
      <c r="F1254" s="2" t="str">
        <f ca="1"/>
        <v>SIN IDENTIFICACIÓN</v>
      </c>
      <c r="G1254" s="2" t="str">
        <f ca="1"/>
        <v>SIN IDENTIFICACIÓN</v>
      </c>
      <c r="H1254" s="4" t="s">
        <v>7</v>
      </c>
    </row>
    <row r="1255" spans="1:8">
      <c r="A1255" s="9" t="str">
        <f ca="1"/>
        <v/>
      </c>
      <c r="B1255" s="6">
        <v>2994465660</v>
      </c>
      <c r="C1255" s="6" t="s">
        <v>1687</v>
      </c>
      <c r="D1255" s="10"/>
      <c r="E1255" s="3"/>
      <c r="F1255" s="6" t="str">
        <f ca="1"/>
        <v>SIN IDENTIFICACIÓN</v>
      </c>
      <c r="G1255" s="6" t="str">
        <f ca="1"/>
        <v>SIN IDENTIFICACIÓN</v>
      </c>
      <c r="H1255" s="10"/>
    </row>
    <row r="1256" spans="1:8">
      <c r="A1256" s="8" t="str">
        <f ca="1"/>
        <v/>
      </c>
      <c r="B1256" s="2">
        <v>1144510342</v>
      </c>
      <c r="C1256" s="2" t="s">
        <v>1688</v>
      </c>
      <c r="D1256" s="2" t="s">
        <v>1558</v>
      </c>
      <c r="E1256" s="3"/>
      <c r="F1256" s="2" t="str">
        <f ca="1"/>
        <v>SIN IDENTIFICACIÓN</v>
      </c>
      <c r="G1256" s="2" t="str">
        <f ca="1"/>
        <v>SIN IDENTIFICACIÓN</v>
      </c>
      <c r="H1256" s="4"/>
    </row>
    <row r="1257" spans="1:8">
      <c r="A1257" s="9" t="str">
        <f ca="1"/>
        <v/>
      </c>
      <c r="B1257" s="6">
        <v>2644221344</v>
      </c>
      <c r="C1257" s="6" t="s">
        <v>1689</v>
      </c>
      <c r="D1257" s="6" t="s">
        <v>990</v>
      </c>
      <c r="E1257" s="3"/>
      <c r="F1257" s="6" t="str">
        <f ca="1"/>
        <v>SIN IDENTIFICACIÓN</v>
      </c>
      <c r="G1257" s="6" t="str">
        <f ca="1"/>
        <v>SIN IDENTIFICACIÓN</v>
      </c>
      <c r="H1257" s="4" t="s">
        <v>7</v>
      </c>
    </row>
    <row r="1258" spans="1:8">
      <c r="A1258" s="8" t="str">
        <f ca="1"/>
        <v/>
      </c>
      <c r="B1258" s="2">
        <v>2374860076</v>
      </c>
      <c r="C1258" s="2" t="s">
        <v>1690</v>
      </c>
      <c r="D1258" s="2" t="s">
        <v>1646</v>
      </c>
      <c r="E1258" s="3"/>
      <c r="F1258" s="2" t="str">
        <f ca="1"/>
        <v>SIN IDENTIFICACIÓN</v>
      </c>
      <c r="G1258" s="2" t="str">
        <f ca="1"/>
        <v>SIN IDENTIFICACIÓN</v>
      </c>
      <c r="H1258" s="4"/>
    </row>
    <row r="1259" spans="1:8">
      <c r="A1259" s="9" t="str">
        <f ca="1"/>
        <v/>
      </c>
      <c r="B1259" s="6">
        <v>2644240493</v>
      </c>
      <c r="C1259" s="6" t="s">
        <v>1691</v>
      </c>
      <c r="D1259" s="6" t="s">
        <v>1692</v>
      </c>
      <c r="E1259" s="3"/>
      <c r="F1259" s="6" t="str">
        <f ca="1"/>
        <v>SIN IDENTIFICACIÓN</v>
      </c>
      <c r="G1259" s="6" t="str">
        <f ca="1"/>
        <v>SIN IDENTIFICACIÓN</v>
      </c>
      <c r="H1259" s="10"/>
    </row>
    <row r="1260" spans="1:8">
      <c r="A1260" s="8" t="str">
        <f ca="1"/>
        <v/>
      </c>
      <c r="B1260" s="2">
        <v>2304519272</v>
      </c>
      <c r="C1260" s="2" t="s">
        <v>1693</v>
      </c>
      <c r="D1260" s="2" t="s">
        <v>1692</v>
      </c>
      <c r="E1260" s="3"/>
      <c r="F1260" s="2" t="str">
        <f ca="1"/>
        <v>SIN IDENTIFICACIÓN</v>
      </c>
      <c r="G1260" s="2" t="str">
        <f ca="1"/>
        <v>SIN IDENTIFICACIÓN</v>
      </c>
      <c r="H1260" s="4"/>
    </row>
    <row r="1261" spans="1:8">
      <c r="A1261" s="9" t="str">
        <f ca="1"/>
        <v/>
      </c>
      <c r="B1261" s="6">
        <v>2234704845</v>
      </c>
      <c r="C1261" s="6" t="s">
        <v>1694</v>
      </c>
      <c r="D1261" s="6" t="s">
        <v>736</v>
      </c>
      <c r="E1261" s="7" t="s">
        <v>12</v>
      </c>
      <c r="F1261" s="6" t="str">
        <f ca="1"/>
        <v>SIN IDENTIFICACIÓN</v>
      </c>
      <c r="G1261" s="6" t="str">
        <f ca="1"/>
        <v>SIN IDENTIFICACIÓN</v>
      </c>
      <c r="H1261" s="6" t="s">
        <v>1695</v>
      </c>
    </row>
    <row r="1262" spans="1:8">
      <c r="A1262" s="8" t="str">
        <f ca="1"/>
        <v/>
      </c>
      <c r="B1262" s="2">
        <v>1160787804</v>
      </c>
      <c r="C1262" s="2" t="s">
        <v>1696</v>
      </c>
      <c r="D1262" s="2" t="s">
        <v>1697</v>
      </c>
      <c r="E1262" s="3"/>
      <c r="F1262" s="2" t="str">
        <f ca="1"/>
        <v>SIN IDENTIFICACIÓN</v>
      </c>
      <c r="G1262" s="2" t="str">
        <f ca="1"/>
        <v>SIN IDENTIFICACIÓN</v>
      </c>
      <c r="H1262" s="4"/>
    </row>
    <row r="1263" spans="1:8">
      <c r="A1263" s="9" t="str">
        <f ca="1"/>
        <v/>
      </c>
      <c r="B1263" s="6">
        <v>2229476283</v>
      </c>
      <c r="C1263" s="6" t="s">
        <v>1698</v>
      </c>
      <c r="D1263" s="6" t="s">
        <v>1699</v>
      </c>
      <c r="E1263" s="3"/>
      <c r="F1263" s="6" t="str">
        <f ca="1"/>
        <v>SIN IDENTIFICACIÓN</v>
      </c>
      <c r="G1263" s="6" t="str">
        <f ca="1"/>
        <v>SIN IDENTIFICACIÓN</v>
      </c>
      <c r="H1263" s="10"/>
    </row>
    <row r="1264" spans="1:8">
      <c r="A1264" s="8" t="str">
        <f ca="1"/>
        <v/>
      </c>
      <c r="B1264" s="2">
        <v>2304232916</v>
      </c>
      <c r="C1264" s="2" t="s">
        <v>1700</v>
      </c>
      <c r="D1264" s="2" t="s">
        <v>1692</v>
      </c>
      <c r="E1264" s="3"/>
      <c r="F1264" s="2" t="str">
        <f ca="1"/>
        <v>SIN IDENTIFICACIÓN</v>
      </c>
      <c r="G1264" s="2" t="str">
        <f ca="1"/>
        <v>SIN IDENTIFICACIÓN</v>
      </c>
      <c r="H1264" s="4"/>
    </row>
    <row r="1265" spans="1:8">
      <c r="A1265" s="9" t="str">
        <f ca="1"/>
        <v/>
      </c>
      <c r="B1265" s="6">
        <v>1143540122</v>
      </c>
      <c r="C1265" s="6" t="s">
        <v>1701</v>
      </c>
      <c r="D1265" s="6" t="s">
        <v>1041</v>
      </c>
      <c r="E1265" s="3"/>
      <c r="F1265" s="6" t="str">
        <f ca="1"/>
        <v>SIN IDENTIFICACIÓN</v>
      </c>
      <c r="G1265" s="6" t="str">
        <f ca="1"/>
        <v>SIN IDENTIFICACIÓN</v>
      </c>
      <c r="H1265" s="4" t="s">
        <v>7</v>
      </c>
    </row>
    <row r="1266" spans="1:8">
      <c r="A1266" s="1" t="str">
        <f ca="1"/>
        <v/>
      </c>
      <c r="B1266" s="2">
        <v>1142810995</v>
      </c>
      <c r="C1266" s="2" t="s">
        <v>1702</v>
      </c>
      <c r="D1266" s="2" t="s">
        <v>1703</v>
      </c>
      <c r="E1266" s="3"/>
      <c r="F1266" s="2" t="str">
        <f ca="1"/>
        <v>SIN IDENTIFICACIÓN</v>
      </c>
      <c r="G1266" s="2" t="str">
        <f ca="1"/>
        <v>SIN IDENTIFICACIÓN</v>
      </c>
      <c r="H1266" s="4"/>
    </row>
    <row r="1267" spans="1:8">
      <c r="A1267" s="16" t="str">
        <f ca="1"/>
        <v/>
      </c>
      <c r="B1267" s="13">
        <v>2944437296</v>
      </c>
      <c r="C1267" s="13" t="s">
        <v>1704</v>
      </c>
      <c r="D1267" s="13" t="s">
        <v>1364</v>
      </c>
      <c r="E1267" s="7" t="s">
        <v>12</v>
      </c>
      <c r="F1267" s="13" t="str">
        <f ca="1"/>
        <v>SIN IDENTIFICACIÓN</v>
      </c>
      <c r="G1267" s="13" t="str">
        <f ca="1"/>
        <v>SIN IDENTIFICACIÓN</v>
      </c>
      <c r="H1267" s="17"/>
    </row>
    <row r="1268" spans="1:8">
      <c r="A1268" s="1" t="str">
        <f ca="1"/>
        <v/>
      </c>
      <c r="B1268" s="2">
        <v>1142310208</v>
      </c>
      <c r="C1268" s="2" t="s">
        <v>1705</v>
      </c>
      <c r="D1268" s="2" t="s">
        <v>1119</v>
      </c>
      <c r="E1268" s="3"/>
      <c r="F1268" s="2" t="str">
        <f ca="1"/>
        <v>SIN IDENTIFICACIÓN</v>
      </c>
      <c r="G1268" s="2" t="str">
        <f ca="1"/>
        <v>SIN IDENTIFICACIÓN</v>
      </c>
      <c r="H1268" s="4"/>
    </row>
    <row r="1269" spans="1:8">
      <c r="A1269" s="5" t="str">
        <f ca="1"/>
        <v/>
      </c>
      <c r="B1269" s="6">
        <v>2614810352</v>
      </c>
      <c r="C1269" s="6" t="s">
        <v>1706</v>
      </c>
      <c r="D1269" s="6" t="s">
        <v>1381</v>
      </c>
      <c r="E1269" s="3"/>
      <c r="F1269" s="6" t="str">
        <f ca="1"/>
        <v>SIN IDENTIFICACIÓN</v>
      </c>
      <c r="G1269" s="6" t="str">
        <f ca="1"/>
        <v>SIN IDENTIFICACIÓN</v>
      </c>
      <c r="H1269" s="4" t="s">
        <v>7</v>
      </c>
    </row>
    <row r="1270" spans="1:8">
      <c r="A1270" s="1" t="str">
        <f ca="1"/>
        <v/>
      </c>
      <c r="B1270" s="2">
        <v>1122047508</v>
      </c>
      <c r="C1270" s="2" t="s">
        <v>1707</v>
      </c>
      <c r="D1270" s="2" t="s">
        <v>1129</v>
      </c>
      <c r="E1270" s="7" t="s">
        <v>12</v>
      </c>
      <c r="F1270" s="2" t="str">
        <f ca="1"/>
        <v>SIN IDENTIFICACIÓN</v>
      </c>
      <c r="G1270" s="2" t="str">
        <f ca="1"/>
        <v>SIN IDENTIFICACIÓN</v>
      </c>
      <c r="H1270" s="2" t="s">
        <v>1708</v>
      </c>
    </row>
    <row r="1271" spans="1:8">
      <c r="A1271" s="5" t="str">
        <f ca="1"/>
        <v/>
      </c>
      <c r="B1271" s="6">
        <v>2613483746</v>
      </c>
      <c r="C1271" s="11" t="s">
        <v>1583</v>
      </c>
      <c r="D1271" s="6" t="s">
        <v>841</v>
      </c>
      <c r="E1271" s="3"/>
      <c r="F1271" s="6" t="str">
        <f ca="1"/>
        <v>SIN IDENTIFICACIÓN</v>
      </c>
      <c r="G1271" s="6" t="str">
        <f ca="1"/>
        <v>SIN IDENTIFICACIÓN</v>
      </c>
      <c r="H1271" s="4" t="s">
        <v>7</v>
      </c>
    </row>
    <row r="1272" spans="1:8">
      <c r="A1272" s="1" t="str">
        <f ca="1"/>
        <v/>
      </c>
      <c r="B1272" s="2">
        <v>1142203952</v>
      </c>
      <c r="C1272" s="2" t="s">
        <v>1709</v>
      </c>
      <c r="D1272" s="2" t="s">
        <v>1600</v>
      </c>
      <c r="E1272" s="3"/>
      <c r="F1272" s="2" t="str">
        <f ca="1"/>
        <v>SIN IDENTIFICACIÓN</v>
      </c>
      <c r="G1272" s="2" t="str">
        <f ca="1"/>
        <v>SIN IDENTIFICACIÓN</v>
      </c>
      <c r="H1272" s="4" t="s">
        <v>7</v>
      </c>
    </row>
    <row r="1273" spans="1:8">
      <c r="A1273" s="5" t="str">
        <f ca="1"/>
        <v/>
      </c>
      <c r="B1273" s="6">
        <v>2204820642</v>
      </c>
      <c r="C1273" s="6" t="s">
        <v>1710</v>
      </c>
      <c r="D1273" s="6" t="s">
        <v>990</v>
      </c>
      <c r="E1273" s="7" t="s">
        <v>12</v>
      </c>
      <c r="F1273" s="6" t="str">
        <f ca="1"/>
        <v>SIN IDENTIFICACIÓN</v>
      </c>
      <c r="G1273" s="6" t="str">
        <f ca="1"/>
        <v>SIN IDENTIFICACIÓN</v>
      </c>
      <c r="H1273" s="6" t="s">
        <v>1711</v>
      </c>
    </row>
    <row r="1274" spans="1:8">
      <c r="A1274" s="1" t="str">
        <f ca="1"/>
        <v/>
      </c>
      <c r="B1274" s="2">
        <v>1160768238</v>
      </c>
      <c r="C1274" s="2" t="s">
        <v>1712</v>
      </c>
      <c r="D1274" s="2" t="s">
        <v>1544</v>
      </c>
      <c r="E1274" s="7" t="s">
        <v>12</v>
      </c>
      <c r="F1274" s="2" t="str">
        <f ca="1"/>
        <v>SIN IDENTIFICACIÓN</v>
      </c>
      <c r="G1274" s="2" t="str">
        <f ca="1"/>
        <v>SIN IDENTIFICACIÓN</v>
      </c>
      <c r="H1274" s="2" t="s">
        <v>1713</v>
      </c>
    </row>
    <row r="1275" spans="1:8">
      <c r="A1275" s="5" t="str">
        <f ca="1"/>
        <v/>
      </c>
      <c r="B1275" s="6">
        <v>2204802472</v>
      </c>
      <c r="C1275" s="6" t="s">
        <v>1714</v>
      </c>
      <c r="D1275" s="6" t="s">
        <v>1119</v>
      </c>
      <c r="E1275" s="3"/>
      <c r="F1275" s="6" t="str">
        <f ca="1"/>
        <v>SIN IDENTIFICACIÓN</v>
      </c>
      <c r="G1275" s="6" t="str">
        <f ca="1"/>
        <v>SIN IDENTIFICACIÓN</v>
      </c>
      <c r="H1275" s="4" t="s">
        <v>7</v>
      </c>
    </row>
    <row r="1276" spans="1:8">
      <c r="A1276" s="1" t="str">
        <f ca="1"/>
        <v/>
      </c>
      <c r="B1276" s="2">
        <v>2234741373</v>
      </c>
      <c r="C1276" s="2" t="s">
        <v>1715</v>
      </c>
      <c r="D1276" s="2" t="s">
        <v>1035</v>
      </c>
      <c r="E1276" s="3"/>
      <c r="F1276" s="2" t="str">
        <f ca="1"/>
        <v>SIN IDENTIFICACIÓN</v>
      </c>
      <c r="G1276" s="2" t="str">
        <f ca="1"/>
        <v>SIN IDENTIFICACIÓN</v>
      </c>
      <c r="H1276" s="4" t="s">
        <v>7</v>
      </c>
    </row>
    <row r="1277" spans="1:8">
      <c r="A1277" s="5" t="str">
        <f ca="1"/>
        <v/>
      </c>
      <c r="B1277" s="6">
        <v>2613482641</v>
      </c>
      <c r="C1277" s="6" t="s">
        <v>1716</v>
      </c>
      <c r="D1277" s="6" t="s">
        <v>1055</v>
      </c>
      <c r="E1277" s="7" t="s">
        <v>12</v>
      </c>
      <c r="F1277" s="6" t="str">
        <f ca="1"/>
        <v>SIN IDENTIFICACIÓN</v>
      </c>
      <c r="G1277" s="6" t="str">
        <f ca="1"/>
        <v>SIN IDENTIFICACIÓN</v>
      </c>
      <c r="H1277" s="6" t="s">
        <v>1717</v>
      </c>
    </row>
    <row r="1278" spans="1:8">
      <c r="A1278" s="1" t="str">
        <f ca="1"/>
        <v/>
      </c>
      <c r="B1278" s="2">
        <v>2234812863</v>
      </c>
      <c r="C1278" s="2" t="s">
        <v>1718</v>
      </c>
      <c r="D1278" s="2" t="s">
        <v>1600</v>
      </c>
      <c r="E1278" s="3"/>
      <c r="F1278" s="2" t="str">
        <f ca="1"/>
        <v>SIN IDENTIFICACIÓN</v>
      </c>
      <c r="G1278" s="2" t="str">
        <f ca="1"/>
        <v>SIN IDENTIFICACIÓN</v>
      </c>
      <c r="H1278" s="4" t="s">
        <v>7</v>
      </c>
    </row>
    <row r="1279" spans="1:8">
      <c r="A1279" s="5" t="str">
        <f ca="1"/>
        <v/>
      </c>
      <c r="B1279" s="6">
        <v>1146350914</v>
      </c>
      <c r="C1279" s="6" t="s">
        <v>1719</v>
      </c>
      <c r="D1279" s="6" t="s">
        <v>1581</v>
      </c>
      <c r="E1279" s="3"/>
      <c r="F1279" s="6" t="str">
        <f ca="1"/>
        <v>SIN IDENTIFICACIÓN</v>
      </c>
      <c r="G1279" s="6" t="str">
        <f ca="1"/>
        <v>SIN IDENTIFICACIÓN</v>
      </c>
      <c r="H1279" s="10"/>
    </row>
    <row r="1280" spans="1:8">
      <c r="A1280" s="1" t="str">
        <f ca="1"/>
        <v/>
      </c>
      <c r="B1280" s="2">
        <v>2214781710</v>
      </c>
      <c r="C1280" s="2" t="s">
        <v>1720</v>
      </c>
      <c r="D1280" s="2" t="s">
        <v>1641</v>
      </c>
      <c r="E1280" s="3"/>
      <c r="F1280" s="2" t="str">
        <f ca="1"/>
        <v>SIN IDENTIFICACIÓN</v>
      </c>
      <c r="G1280" s="2" t="str">
        <f ca="1"/>
        <v>SIN IDENTIFICACIÓN</v>
      </c>
      <c r="H1280" s="4"/>
    </row>
    <row r="1281" spans="1:8">
      <c r="A1281" s="5" t="str">
        <f ca="1"/>
        <v/>
      </c>
      <c r="B1281" s="6">
        <v>2204949569</v>
      </c>
      <c r="C1281" s="6" t="s">
        <v>1721</v>
      </c>
      <c r="D1281" s="6" t="s">
        <v>1555</v>
      </c>
      <c r="E1281" s="3"/>
      <c r="F1281" s="6" t="str">
        <f ca="1"/>
        <v>SIN IDENTIFICACIÓN</v>
      </c>
      <c r="G1281" s="6" t="str">
        <f ca="1"/>
        <v>SIN IDENTIFICACIÓN</v>
      </c>
      <c r="H1281" s="10"/>
    </row>
    <row r="1282" spans="1:8">
      <c r="A1282" s="1" t="str">
        <f ca="1"/>
        <v/>
      </c>
      <c r="B1282" s="2">
        <v>1144414153</v>
      </c>
      <c r="C1282" s="2" t="s">
        <v>1722</v>
      </c>
      <c r="D1282" s="2" t="s">
        <v>1646</v>
      </c>
      <c r="E1282" s="3"/>
      <c r="F1282" s="2" t="str">
        <f ca="1"/>
        <v>SIN IDENTIFICACIÓN</v>
      </c>
      <c r="G1282" s="2" t="str">
        <f ca="1"/>
        <v>SIN IDENTIFICACIÓN</v>
      </c>
      <c r="H1282" s="4" t="s">
        <v>7</v>
      </c>
    </row>
    <row r="1283" spans="1:8">
      <c r="A1283" s="5" t="str">
        <f ca="1"/>
        <v/>
      </c>
      <c r="B1283" s="6">
        <v>1144510282</v>
      </c>
      <c r="C1283" s="6" t="s">
        <v>1723</v>
      </c>
      <c r="D1283" s="6" t="s">
        <v>1555</v>
      </c>
      <c r="E1283" s="3"/>
      <c r="F1283" s="6" t="str">
        <f ca="1"/>
        <v>SIN IDENTIFICACIÓN</v>
      </c>
      <c r="G1283" s="6" t="str">
        <f ca="1"/>
        <v>SIN IDENTIFICACIÓN</v>
      </c>
      <c r="H1283" s="4" t="s">
        <v>7</v>
      </c>
    </row>
    <row r="1284" spans="1:8">
      <c r="A1284" s="1" t="str">
        <f ca="1"/>
        <v/>
      </c>
      <c r="B1284" s="2">
        <v>2613484498</v>
      </c>
      <c r="C1284" s="2" t="s">
        <v>1724</v>
      </c>
      <c r="D1284" s="2" t="s">
        <v>1467</v>
      </c>
      <c r="E1284" s="3"/>
      <c r="F1284" s="2" t="str">
        <f ca="1"/>
        <v>SIN IDENTIFICACIÓN</v>
      </c>
      <c r="G1284" s="2" t="str">
        <f ca="1"/>
        <v>SIN IDENTIFICACIÓN</v>
      </c>
      <c r="H1284" s="4" t="s">
        <v>7</v>
      </c>
    </row>
    <row r="1285" spans="1:8">
      <c r="A1285" s="5" t="str">
        <f ca="1"/>
        <v/>
      </c>
      <c r="B1285" s="6">
        <v>2994465629</v>
      </c>
      <c r="C1285" s="6" t="s">
        <v>1725</v>
      </c>
      <c r="D1285" s="6" t="s">
        <v>1467</v>
      </c>
      <c r="E1285" s="3"/>
      <c r="F1285" s="6" t="str">
        <f ca="1"/>
        <v>SIN IDENTIFICACIÓN</v>
      </c>
      <c r="G1285" s="6" t="str">
        <f ca="1"/>
        <v>SIN IDENTIFICACIÓN</v>
      </c>
      <c r="H1285" s="4" t="s">
        <v>7</v>
      </c>
    </row>
    <row r="1286" spans="1:8">
      <c r="A1286" s="1" t="str">
        <f ca="1"/>
        <v/>
      </c>
      <c r="B1286" s="2">
        <v>1142376488</v>
      </c>
      <c r="C1286" s="2" t="s">
        <v>1726</v>
      </c>
      <c r="D1286" s="2" t="s">
        <v>1414</v>
      </c>
      <c r="E1286" s="3"/>
      <c r="F1286" s="2" t="str">
        <f ca="1"/>
        <v>SIN IDENTIFICACIÓN</v>
      </c>
      <c r="G1286" s="2" t="str">
        <f ca="1"/>
        <v>SIN IDENTIFICACIÓN</v>
      </c>
      <c r="H1286" s="4" t="s">
        <v>7</v>
      </c>
    </row>
    <row r="1287" spans="1:8">
      <c r="A1287" s="5" t="str">
        <f ca="1"/>
        <v/>
      </c>
      <c r="B1287" s="6">
        <v>1144684501</v>
      </c>
      <c r="C1287" s="6" t="s">
        <v>1727</v>
      </c>
      <c r="D1287" s="6" t="s">
        <v>1544</v>
      </c>
      <c r="E1287" s="3"/>
      <c r="F1287" s="6" t="str">
        <f ca="1"/>
        <v>SIN IDENTIFICACIÓN</v>
      </c>
      <c r="G1287" s="6" t="str">
        <f ca="1"/>
        <v>SIN IDENTIFICACIÓN</v>
      </c>
      <c r="H1287" s="10"/>
    </row>
    <row r="1288" spans="1:8">
      <c r="A1288" s="1" t="str">
        <f ca="1"/>
        <v/>
      </c>
      <c r="B1288" s="2">
        <v>2226421742</v>
      </c>
      <c r="C1288" s="2" t="s">
        <v>1728</v>
      </c>
      <c r="D1288" s="2" t="s">
        <v>1055</v>
      </c>
      <c r="E1288" s="7" t="s">
        <v>12</v>
      </c>
      <c r="F1288" s="2" t="str">
        <f ca="1"/>
        <v>SIN IDENTIFICACIÓN</v>
      </c>
      <c r="G1288" s="2" t="str">
        <f ca="1"/>
        <v>SIN IDENTIFICACIÓN</v>
      </c>
      <c r="H1288" s="2" t="s">
        <v>769</v>
      </c>
    </row>
    <row r="1289" spans="1:8">
      <c r="A1289" s="5" t="str">
        <f ca="1"/>
        <v/>
      </c>
      <c r="B1289" s="6">
        <v>2225420551</v>
      </c>
      <c r="C1289" s="6" t="s">
        <v>1729</v>
      </c>
      <c r="D1289" s="6" t="s">
        <v>1119</v>
      </c>
      <c r="E1289" s="3"/>
      <c r="F1289" s="6" t="str">
        <f ca="1"/>
        <v>SIN IDENTIFICACIÓN</v>
      </c>
      <c r="G1289" s="6" t="str">
        <f ca="1"/>
        <v>SIN IDENTIFICACIÓN</v>
      </c>
      <c r="H1289" s="4" t="s">
        <v>7</v>
      </c>
    </row>
    <row r="1290" spans="1:8">
      <c r="A1290" s="1" t="str">
        <f ca="1"/>
        <v/>
      </c>
      <c r="B1290" s="2">
        <v>1160686725</v>
      </c>
      <c r="C1290" s="2" t="s">
        <v>1730</v>
      </c>
      <c r="D1290" s="2" t="s">
        <v>1600</v>
      </c>
      <c r="E1290" s="7" t="s">
        <v>12</v>
      </c>
      <c r="F1290" s="2" t="str">
        <f ca="1"/>
        <v>SIN IDENTIFICACIÓN</v>
      </c>
      <c r="G1290" s="2" t="str">
        <f ca="1"/>
        <v>SIN IDENTIFICACIÓN</v>
      </c>
      <c r="H1290" s="2" t="s">
        <v>1731</v>
      </c>
    </row>
    <row r="1291" spans="1:8">
      <c r="A1291" s="5" t="str">
        <f ca="1"/>
        <v/>
      </c>
      <c r="B1291" s="6">
        <v>2204891203</v>
      </c>
      <c r="C1291" s="6" t="s">
        <v>1732</v>
      </c>
      <c r="D1291" s="6" t="s">
        <v>1555</v>
      </c>
      <c r="E1291" s="3"/>
      <c r="F1291" s="6" t="str">
        <f ca="1"/>
        <v>SIN IDENTIFICACIÓN</v>
      </c>
      <c r="G1291" s="6" t="str">
        <f ca="1"/>
        <v>SIN IDENTIFICACIÓN</v>
      </c>
      <c r="H1291" s="4" t="s">
        <v>7</v>
      </c>
    </row>
    <row r="1292" spans="1:8">
      <c r="A1292" s="1" t="str">
        <f ca="1"/>
        <v/>
      </c>
      <c r="B1292" s="2">
        <v>1144814174</v>
      </c>
      <c r="C1292" s="2" t="s">
        <v>1733</v>
      </c>
      <c r="D1292" s="2" t="s">
        <v>1124</v>
      </c>
      <c r="E1292" s="3"/>
      <c r="F1292" s="2" t="str">
        <f ca="1"/>
        <v>SIN IDENTIFICACIÓN</v>
      </c>
      <c r="G1292" s="2" t="str">
        <f ca="1"/>
        <v>SIN IDENTIFICACIÓN</v>
      </c>
      <c r="H1292" s="4"/>
    </row>
    <row r="1293" spans="1:8">
      <c r="A1293" s="5" t="str">
        <f ca="1"/>
        <v/>
      </c>
      <c r="B1293" s="6">
        <v>1142679988</v>
      </c>
      <c r="C1293" s="6" t="s">
        <v>1734</v>
      </c>
      <c r="D1293" s="6" t="s">
        <v>990</v>
      </c>
      <c r="E1293" s="3"/>
      <c r="F1293" s="6" t="str">
        <f ca="1"/>
        <v>SIN IDENTIFICACIÓN</v>
      </c>
      <c r="G1293" s="6" t="str">
        <f ca="1"/>
        <v>SIN IDENTIFICACIÓN</v>
      </c>
      <c r="H1293" s="4" t="s">
        <v>7</v>
      </c>
    </row>
    <row r="1294" spans="1:8">
      <c r="A1294" s="1" t="str">
        <f ca="1"/>
        <v/>
      </c>
      <c r="B1294" s="2">
        <v>1142224940</v>
      </c>
      <c r="C1294" s="2" t="s">
        <v>1735</v>
      </c>
      <c r="D1294" s="2" t="s">
        <v>1124</v>
      </c>
      <c r="E1294" s="3"/>
      <c r="F1294" s="2" t="str">
        <f ca="1"/>
        <v>SIN IDENTIFICACIÓN</v>
      </c>
      <c r="G1294" s="2" t="str">
        <f ca="1"/>
        <v>SIN IDENTIFICACIÓN</v>
      </c>
      <c r="H1294" s="4" t="s">
        <v>7</v>
      </c>
    </row>
    <row r="1295" spans="1:8">
      <c r="A1295" s="5" t="str">
        <f ca="1"/>
        <v/>
      </c>
      <c r="B1295" s="6">
        <v>2204949568</v>
      </c>
      <c r="C1295" s="6" t="s">
        <v>1736</v>
      </c>
      <c r="D1295" s="6" t="s">
        <v>1555</v>
      </c>
      <c r="E1295" s="3"/>
      <c r="F1295" s="6" t="str">
        <f ca="1"/>
        <v>SIN IDENTIFICACIÓN</v>
      </c>
      <c r="G1295" s="6" t="str">
        <f ca="1"/>
        <v>SIN IDENTIFICACIÓN</v>
      </c>
      <c r="H1295" s="4" t="s">
        <v>7</v>
      </c>
    </row>
    <row r="1296" spans="1:8">
      <c r="A1296" s="1" t="str">
        <f ca="1"/>
        <v/>
      </c>
      <c r="B1296" s="2">
        <v>1142242133</v>
      </c>
      <c r="C1296" s="2" t="s">
        <v>1737</v>
      </c>
      <c r="D1296" s="2" t="s">
        <v>1650</v>
      </c>
      <c r="E1296" s="3"/>
      <c r="F1296" s="2" t="str">
        <f ca="1"/>
        <v>SIN IDENTIFICACIÓN</v>
      </c>
      <c r="G1296" s="2" t="str">
        <f ca="1"/>
        <v>SIN IDENTIFICACIÓN</v>
      </c>
      <c r="H1296" s="4"/>
    </row>
    <row r="1297" spans="1:8">
      <c r="A1297" s="5" t="str">
        <f ca="1"/>
        <v/>
      </c>
      <c r="B1297" s="6">
        <v>1144531673</v>
      </c>
      <c r="C1297" s="6" t="s">
        <v>1738</v>
      </c>
      <c r="D1297" s="6" t="s">
        <v>1555</v>
      </c>
      <c r="E1297" s="3"/>
      <c r="F1297" s="6" t="str">
        <f ca="1"/>
        <v>SIN IDENTIFICACIÓN</v>
      </c>
      <c r="G1297" s="6" t="str">
        <f ca="1"/>
        <v>SIN IDENTIFICACIÓN</v>
      </c>
      <c r="H1297" s="10"/>
    </row>
    <row r="1298" spans="1:8">
      <c r="A1298" s="1" t="str">
        <f ca="1"/>
        <v/>
      </c>
      <c r="B1298" s="2">
        <v>1143011062</v>
      </c>
      <c r="C1298" s="2" t="s">
        <v>1739</v>
      </c>
      <c r="D1298" s="2" t="s">
        <v>1740</v>
      </c>
      <c r="E1298" s="3"/>
      <c r="F1298" s="2" t="str">
        <f ca="1"/>
        <v>SIN IDENTIFICACIÓN</v>
      </c>
      <c r="G1298" s="2" t="str">
        <f ca="1"/>
        <v>SIN IDENTIFICACIÓN</v>
      </c>
      <c r="H1298" s="4"/>
    </row>
    <row r="1299" spans="1:8">
      <c r="A1299" s="5" t="str">
        <f ca="1"/>
        <v/>
      </c>
      <c r="B1299" s="10"/>
      <c r="C1299" s="6" t="s">
        <v>1741</v>
      </c>
      <c r="D1299" s="6" t="s">
        <v>93</v>
      </c>
      <c r="E1299" s="3"/>
      <c r="F1299" s="6" t="str">
        <f ca="1"/>
        <v>SIN IDENTIFICACIÓN</v>
      </c>
      <c r="G1299" s="6" t="str">
        <f ca="1"/>
        <v>SIN IDENTIFICACIÓN</v>
      </c>
      <c r="H1299" s="10"/>
    </row>
    <row r="1300" spans="1:8">
      <c r="A1300" s="1" t="str">
        <f ca="1"/>
        <v/>
      </c>
      <c r="B1300" s="2">
        <v>1146350975</v>
      </c>
      <c r="C1300" s="2" t="s">
        <v>1742</v>
      </c>
      <c r="D1300" s="2" t="s">
        <v>1743</v>
      </c>
      <c r="E1300" s="3"/>
      <c r="F1300" s="2" t="str">
        <f ca="1"/>
        <v>SIN IDENTIFICACIÓN</v>
      </c>
      <c r="G1300" s="2" t="str">
        <f ca="1"/>
        <v>SIN IDENTIFICACIÓN</v>
      </c>
      <c r="H1300" s="4"/>
    </row>
    <row r="1301" spans="1:8">
      <c r="A1301" s="5" t="str">
        <f ca="1"/>
        <v/>
      </c>
      <c r="B1301" s="6">
        <v>1142338897</v>
      </c>
      <c r="C1301" s="6" t="s">
        <v>1744</v>
      </c>
      <c r="D1301" s="6" t="s">
        <v>1600</v>
      </c>
      <c r="E1301" s="7" t="s">
        <v>12</v>
      </c>
      <c r="F1301" s="6" t="str">
        <f ca="1"/>
        <v>SIN IDENTIFICACIÓN</v>
      </c>
      <c r="G1301" s="6" t="str">
        <f ca="1"/>
        <v>SIN IDENTIFICACIÓN</v>
      </c>
      <c r="H1301" s="6" t="s">
        <v>1745</v>
      </c>
    </row>
    <row r="1302" spans="1:8">
      <c r="A1302" s="1" t="str">
        <f ca="1"/>
        <v/>
      </c>
      <c r="B1302" s="2">
        <v>2304427918</v>
      </c>
      <c r="C1302" s="2" t="s">
        <v>1746</v>
      </c>
      <c r="D1302" s="2" t="s">
        <v>1555</v>
      </c>
      <c r="E1302" s="3"/>
      <c r="F1302" s="2" t="str">
        <f ca="1"/>
        <v>SIN IDENTIFICACIÓN</v>
      </c>
      <c r="G1302" s="2" t="str">
        <f ca="1"/>
        <v>SIN IDENTIFICACIÓN</v>
      </c>
      <c r="H1302" s="4" t="s">
        <v>7</v>
      </c>
    </row>
    <row r="1303" spans="1:8">
      <c r="A1303" s="5" t="str">
        <f ca="1"/>
        <v/>
      </c>
      <c r="B1303" s="6">
        <v>2644221424</v>
      </c>
      <c r="C1303" s="6" t="s">
        <v>1747</v>
      </c>
      <c r="D1303" s="6" t="s">
        <v>1364</v>
      </c>
      <c r="E1303" s="7" t="s">
        <v>12</v>
      </c>
      <c r="F1303" s="6" t="str">
        <f ca="1"/>
        <v>SIN IDENTIFICACIÓN</v>
      </c>
      <c r="G1303" s="6" t="str">
        <f ca="1"/>
        <v>SIN IDENTIFICACIÓN</v>
      </c>
      <c r="H1303" s="6" t="s">
        <v>769</v>
      </c>
    </row>
    <row r="1304" spans="1:8">
      <c r="A1304" s="1" t="str">
        <f ca="1"/>
        <v/>
      </c>
      <c r="B1304" s="2">
        <v>1142204050</v>
      </c>
      <c r="C1304" s="2" t="s">
        <v>1748</v>
      </c>
      <c r="D1304" s="2" t="s">
        <v>1452</v>
      </c>
      <c r="E1304" s="3"/>
      <c r="F1304" s="2" t="str">
        <f ca="1"/>
        <v>SIN IDENTIFICACIÓN</v>
      </c>
      <c r="G1304" s="2" t="str">
        <f ca="1"/>
        <v>SIN IDENTIFICACIÓN</v>
      </c>
      <c r="H1304" s="4"/>
    </row>
    <row r="1305" spans="1:8">
      <c r="A1305" s="5" t="str">
        <f ca="1"/>
        <v/>
      </c>
      <c r="B1305" s="6">
        <v>2374623424</v>
      </c>
      <c r="C1305" s="6" t="s">
        <v>1749</v>
      </c>
      <c r="D1305" s="6" t="s">
        <v>1555</v>
      </c>
      <c r="E1305" s="3"/>
      <c r="F1305" s="6" t="str">
        <f ca="1"/>
        <v>SIN IDENTIFICACIÓN</v>
      </c>
      <c r="G1305" s="6" t="str">
        <f ca="1"/>
        <v>SIN IDENTIFICACIÓN</v>
      </c>
      <c r="H1305" s="4" t="s">
        <v>7</v>
      </c>
    </row>
    <row r="1306" spans="1:8">
      <c r="A1306" s="1" t="str">
        <f ca="1"/>
        <v/>
      </c>
      <c r="B1306" s="2">
        <v>1142001706</v>
      </c>
      <c r="C1306" s="2" t="s">
        <v>1750</v>
      </c>
      <c r="D1306" s="2" t="s">
        <v>1600</v>
      </c>
      <c r="E1306" s="7" t="s">
        <v>91</v>
      </c>
      <c r="F1306" s="2" t="str">
        <f ca="1"/>
        <v>SIN IDENTIFICACIÓN</v>
      </c>
      <c r="G1306" s="2" t="str">
        <f ca="1"/>
        <v>SIN IDENTIFICACIÓN</v>
      </c>
      <c r="H1306" s="2" t="s">
        <v>734</v>
      </c>
    </row>
    <row r="1307" spans="1:8">
      <c r="A1307" s="5" t="str">
        <f ca="1"/>
        <v/>
      </c>
      <c r="B1307" s="6">
        <v>3484288892</v>
      </c>
      <c r="C1307" s="6" t="s">
        <v>1751</v>
      </c>
      <c r="D1307" s="6" t="s">
        <v>1544</v>
      </c>
      <c r="E1307" s="3"/>
      <c r="F1307" s="6" t="str">
        <f ca="1"/>
        <v>SIN IDENTIFICACIÓN</v>
      </c>
      <c r="G1307" s="6" t="str">
        <f ca="1"/>
        <v>SIN IDENTIFICACIÓN</v>
      </c>
      <c r="H1307" s="4" t="s">
        <v>7</v>
      </c>
    </row>
    <row r="1308" spans="1:8">
      <c r="A1308" s="1" t="str">
        <f ca="1"/>
        <v/>
      </c>
      <c r="B1308" s="2">
        <v>1149580160</v>
      </c>
      <c r="C1308" s="2" t="s">
        <v>1752</v>
      </c>
      <c r="D1308" s="2" t="s">
        <v>1452</v>
      </c>
      <c r="E1308" s="3"/>
      <c r="F1308" s="2" t="str">
        <f ca="1"/>
        <v>SIN IDENTIFICACIÓN</v>
      </c>
      <c r="G1308" s="2" t="str">
        <f ca="1"/>
        <v>SIN IDENTIFICACIÓN</v>
      </c>
      <c r="H1308" s="4"/>
    </row>
    <row r="1309" spans="1:8">
      <c r="A1309" s="5" t="str">
        <f ca="1"/>
        <v/>
      </c>
      <c r="B1309" s="6">
        <v>1146940738</v>
      </c>
      <c r="C1309" s="6" t="s">
        <v>1753</v>
      </c>
      <c r="D1309" s="6" t="s">
        <v>1650</v>
      </c>
      <c r="E1309" s="3"/>
      <c r="F1309" s="6" t="str">
        <f ca="1"/>
        <v>SIN IDENTIFICACIÓN</v>
      </c>
      <c r="G1309" s="6" t="str">
        <f ca="1"/>
        <v>SIN IDENTIFICACIÓN</v>
      </c>
      <c r="H1309" s="10"/>
    </row>
    <row r="1310" spans="1:8">
      <c r="A1310" s="1" t="str">
        <f ca="1"/>
        <v/>
      </c>
      <c r="B1310" s="4"/>
      <c r="C1310" s="2" t="s">
        <v>1754</v>
      </c>
      <c r="D1310" s="2" t="s">
        <v>93</v>
      </c>
      <c r="E1310" s="3"/>
      <c r="F1310" s="2" t="str">
        <f ca="1"/>
        <v>SIN IDENTIFICACIÓN</v>
      </c>
      <c r="G1310" s="2" t="str">
        <f ca="1"/>
        <v>SIN IDENTIFICACIÓN</v>
      </c>
      <c r="H1310" s="4"/>
    </row>
    <row r="1311" spans="1:8">
      <c r="A1311" s="5" t="str">
        <f ca="1"/>
        <v/>
      </c>
      <c r="B1311" s="6">
        <v>1160787911</v>
      </c>
      <c r="C1311" s="6" t="s">
        <v>1755</v>
      </c>
      <c r="D1311" s="6" t="s">
        <v>1581</v>
      </c>
      <c r="E1311" s="3"/>
      <c r="F1311" s="6" t="str">
        <f ca="1"/>
        <v>SIN IDENTIFICACIÓN</v>
      </c>
      <c r="G1311" s="6" t="str">
        <f ca="1"/>
        <v>SIN IDENTIFICACIÓN</v>
      </c>
      <c r="H1311" s="10"/>
    </row>
    <row r="1312" spans="1:8">
      <c r="A1312" s="1" t="str">
        <f ca="1"/>
        <v/>
      </c>
      <c r="B1312" s="2">
        <v>1146920202</v>
      </c>
      <c r="C1312" s="2" t="s">
        <v>1756</v>
      </c>
      <c r="D1312" s="2" t="s">
        <v>1555</v>
      </c>
      <c r="E1312" s="3"/>
      <c r="F1312" s="2" t="str">
        <f ca="1"/>
        <v>SIN IDENTIFICACIÓN</v>
      </c>
      <c r="G1312" s="2" t="str">
        <f ca="1"/>
        <v>SIN IDENTIFICACIÓN</v>
      </c>
      <c r="H1312" s="4"/>
    </row>
    <row r="1313" spans="1:8">
      <c r="A1313" s="5" t="str">
        <f ca="1"/>
        <v/>
      </c>
      <c r="B1313" s="6">
        <v>2974482439</v>
      </c>
      <c r="C1313" s="6" t="s">
        <v>1757</v>
      </c>
      <c r="D1313" s="6" t="s">
        <v>963</v>
      </c>
      <c r="E1313" s="7" t="s">
        <v>91</v>
      </c>
      <c r="F1313" s="6" t="str">
        <f ca="1"/>
        <v>SIN IDENTIFICACIÓN</v>
      </c>
      <c r="G1313" s="6" t="str">
        <f ca="1"/>
        <v>SIN IDENTIFICACIÓN</v>
      </c>
      <c r="H1313" s="6" t="s">
        <v>734</v>
      </c>
    </row>
    <row r="1314" spans="1:8">
      <c r="A1314" s="1" t="str">
        <f ca="1"/>
        <v/>
      </c>
      <c r="B1314" s="2">
        <v>2804421305</v>
      </c>
      <c r="C1314" s="2" t="s">
        <v>1758</v>
      </c>
      <c r="D1314" s="2" t="s">
        <v>1544</v>
      </c>
      <c r="E1314" s="3"/>
      <c r="F1314" s="2" t="str">
        <f ca="1"/>
        <v>SIN IDENTIFICACIÓN</v>
      </c>
      <c r="G1314" s="2" t="str">
        <f ca="1"/>
        <v>SIN IDENTIFICACIÓN</v>
      </c>
      <c r="H1314" s="4" t="s">
        <v>7</v>
      </c>
    </row>
    <row r="1315" spans="1:8">
      <c r="A1315" s="5" t="str">
        <f ca="1"/>
        <v/>
      </c>
      <c r="B1315" s="6">
        <v>1144870892</v>
      </c>
      <c r="C1315" s="6" t="s">
        <v>1759</v>
      </c>
      <c r="D1315" s="6" t="s">
        <v>1544</v>
      </c>
      <c r="E1315" s="3"/>
      <c r="F1315" s="6" t="str">
        <f ca="1"/>
        <v>SIN IDENTIFICACIÓN</v>
      </c>
      <c r="G1315" s="6" t="str">
        <f ca="1"/>
        <v>SIN IDENTIFICACIÓN</v>
      </c>
      <c r="H1315" s="10"/>
    </row>
    <row r="1316" spans="1:8">
      <c r="A1316" s="1" t="str">
        <f ca="1"/>
        <v/>
      </c>
      <c r="B1316" s="2">
        <v>1160787803</v>
      </c>
      <c r="C1316" s="2" t="s">
        <v>1760</v>
      </c>
      <c r="D1316" s="2" t="s">
        <v>1697</v>
      </c>
      <c r="E1316" s="7" t="s">
        <v>113</v>
      </c>
      <c r="F1316" s="2" t="str">
        <f ca="1"/>
        <v>SIN IDENTIFICACIÓN</v>
      </c>
      <c r="G1316" s="2" t="str">
        <f ca="1"/>
        <v>SIN IDENTIFICACIÓN</v>
      </c>
      <c r="H1316" s="2" t="s">
        <v>1761</v>
      </c>
    </row>
    <row r="1317" spans="1:8">
      <c r="A1317" s="5" t="str">
        <f ca="1"/>
        <v/>
      </c>
      <c r="B1317" s="6">
        <v>1160617257</v>
      </c>
      <c r="C1317" s="6" t="s">
        <v>1762</v>
      </c>
      <c r="D1317" s="6" t="s">
        <v>1581</v>
      </c>
      <c r="E1317" s="7" t="s">
        <v>12</v>
      </c>
      <c r="F1317" s="6" t="str">
        <f ca="1"/>
        <v>SIN IDENTIFICACIÓN</v>
      </c>
      <c r="G1317" s="6" t="str">
        <f ca="1"/>
        <v>SIN IDENTIFICACIÓN</v>
      </c>
      <c r="H1317" s="6" t="s">
        <v>1763</v>
      </c>
    </row>
    <row r="1318" spans="1:8">
      <c r="A1318" s="1" t="str">
        <f ca="1"/>
        <v/>
      </c>
      <c r="B1318" s="2">
        <v>1160613692</v>
      </c>
      <c r="C1318" s="2" t="s">
        <v>1764</v>
      </c>
      <c r="D1318" s="2" t="s">
        <v>1119</v>
      </c>
      <c r="E1318" s="3"/>
      <c r="F1318" s="2" t="str">
        <f ca="1"/>
        <v>SIN IDENTIFICACIÓN</v>
      </c>
      <c r="G1318" s="2" t="str">
        <f ca="1"/>
        <v>SIN IDENTIFICACIÓN</v>
      </c>
      <c r="H1318" s="4" t="s">
        <v>7</v>
      </c>
    </row>
    <row r="1319" spans="1:8">
      <c r="A1319" s="5" t="str">
        <f ca="1"/>
        <v/>
      </c>
      <c r="B1319" s="6">
        <v>2229440742</v>
      </c>
      <c r="C1319" s="6" t="s">
        <v>1765</v>
      </c>
      <c r="D1319" s="6" t="s">
        <v>1414</v>
      </c>
      <c r="E1319" s="3"/>
      <c r="F1319" s="6" t="str">
        <f ca="1"/>
        <v>SIN IDENTIFICACIÓN</v>
      </c>
      <c r="G1319" s="6" t="str">
        <f ca="1"/>
        <v>SIN IDENTIFICACIÓN</v>
      </c>
      <c r="H1319" s="4" t="s">
        <v>7</v>
      </c>
    </row>
    <row r="1320" spans="1:8">
      <c r="A1320" s="1" t="str">
        <f ca="1"/>
        <v/>
      </c>
      <c r="B1320" s="2">
        <v>2804430714</v>
      </c>
      <c r="C1320" s="2" t="s">
        <v>1766</v>
      </c>
      <c r="D1320" s="2" t="s">
        <v>1142</v>
      </c>
      <c r="E1320" s="3"/>
      <c r="F1320" s="2" t="str">
        <f ca="1"/>
        <v>SIN IDENTIFICACIÓN</v>
      </c>
      <c r="G1320" s="2" t="str">
        <f ca="1"/>
        <v>SIN IDENTIFICACIÓN</v>
      </c>
      <c r="H1320" s="4" t="s">
        <v>7</v>
      </c>
    </row>
    <row r="1321" spans="1:8">
      <c r="A1321" s="5" t="str">
        <f ca="1"/>
        <v/>
      </c>
      <c r="B1321" s="6">
        <v>2994465590</v>
      </c>
      <c r="C1321" s="6" t="s">
        <v>1767</v>
      </c>
      <c r="D1321" s="6" t="s">
        <v>1467</v>
      </c>
      <c r="E1321" s="3"/>
      <c r="F1321" s="6" t="str">
        <f ca="1"/>
        <v>SIN IDENTIFICACIÓN</v>
      </c>
      <c r="G1321" s="6" t="str">
        <f ca="1"/>
        <v>SIN IDENTIFICACIÓN</v>
      </c>
      <c r="H1321" s="10"/>
    </row>
    <row r="1322" spans="1:8">
      <c r="A1322" s="1" t="str">
        <f ca="1"/>
        <v/>
      </c>
      <c r="B1322" s="2">
        <v>2644221437</v>
      </c>
      <c r="C1322" s="2" t="s">
        <v>1768</v>
      </c>
      <c r="D1322" s="2" t="s">
        <v>1364</v>
      </c>
      <c r="E1322" s="7" t="s">
        <v>12</v>
      </c>
      <c r="F1322" s="2" t="str">
        <f ca="1"/>
        <v>SIN IDENTIFICACIÓN</v>
      </c>
      <c r="G1322" s="2" t="str">
        <f ca="1"/>
        <v>SIN IDENTIFICACIÓN</v>
      </c>
      <c r="H1322" s="2" t="s">
        <v>846</v>
      </c>
    </row>
    <row r="1323" spans="1:8">
      <c r="A1323" s="5" t="str">
        <f ca="1"/>
        <v/>
      </c>
      <c r="B1323" s="10"/>
      <c r="C1323" s="6" t="s">
        <v>1769</v>
      </c>
      <c r="D1323" s="10"/>
      <c r="E1323" s="3"/>
      <c r="F1323" s="6" t="str">
        <f ca="1"/>
        <v>SIN IDENTIFICACIÓN</v>
      </c>
      <c r="G1323" s="6" t="str">
        <f ca="1"/>
        <v>SIN IDENTIFICACIÓN</v>
      </c>
      <c r="H1323" s="10"/>
    </row>
    <row r="1324" spans="1:8">
      <c r="A1324" s="1" t="str">
        <f ca="1"/>
        <v/>
      </c>
      <c r="B1324" s="2">
        <v>1144531694</v>
      </c>
      <c r="C1324" s="2" t="s">
        <v>1770</v>
      </c>
      <c r="D1324" s="2" t="s">
        <v>1544</v>
      </c>
      <c r="E1324" s="3"/>
      <c r="F1324" s="2" t="str">
        <f ca="1"/>
        <v>SIN IDENTIFICACIÓN</v>
      </c>
      <c r="G1324" s="2" t="str">
        <f ca="1"/>
        <v>SIN IDENTIFICACIÓN</v>
      </c>
      <c r="H1324" s="4"/>
    </row>
    <row r="1325" spans="1:8">
      <c r="A1325" s="5" t="str">
        <f ca="1"/>
        <v/>
      </c>
      <c r="B1325" s="6">
        <v>1160787932</v>
      </c>
      <c r="C1325" s="6" t="s">
        <v>1771</v>
      </c>
      <c r="D1325" s="6" t="s">
        <v>1452</v>
      </c>
      <c r="E1325" s="7" t="s">
        <v>12</v>
      </c>
      <c r="F1325" s="6" t="str">
        <f ca="1"/>
        <v>SIN IDENTIFICACIÓN</v>
      </c>
      <c r="G1325" s="6" t="str">
        <f ca="1"/>
        <v>SIN IDENTIFICACIÓN</v>
      </c>
      <c r="H1325" s="6" t="s">
        <v>1772</v>
      </c>
    </row>
    <row r="1326" spans="1:8">
      <c r="A1326" s="1" t="str">
        <f ca="1"/>
        <v/>
      </c>
      <c r="B1326" s="2">
        <v>2202434024</v>
      </c>
      <c r="C1326" s="2" t="s">
        <v>1773</v>
      </c>
      <c r="D1326" s="2" t="s">
        <v>1774</v>
      </c>
      <c r="E1326" s="3"/>
      <c r="F1326" s="2" t="str">
        <f ca="1"/>
        <v>SIN IDENTIFICACIÓN</v>
      </c>
      <c r="G1326" s="2" t="str">
        <f ca="1"/>
        <v>SIN IDENTIFICACIÓN</v>
      </c>
      <c r="H1326" s="4"/>
    </row>
    <row r="1327" spans="1:8">
      <c r="A1327" s="5" t="str">
        <f ca="1"/>
        <v/>
      </c>
      <c r="B1327" s="6">
        <v>2224432458</v>
      </c>
      <c r="C1327" s="6" t="s">
        <v>1775</v>
      </c>
      <c r="D1327" s="6" t="s">
        <v>1129</v>
      </c>
      <c r="E1327" s="7" t="s">
        <v>12</v>
      </c>
      <c r="F1327" s="6" t="str">
        <f ca="1"/>
        <v>SIN IDENTIFICACIÓN</v>
      </c>
      <c r="G1327" s="6" t="str">
        <f ca="1"/>
        <v>SIN IDENTIFICACIÓN</v>
      </c>
      <c r="H1327" s="6" t="s">
        <v>1776</v>
      </c>
    </row>
    <row r="1328" spans="1:8">
      <c r="A1328" s="1" t="str">
        <f ca="1"/>
        <v/>
      </c>
      <c r="B1328" s="2">
        <v>1160697234</v>
      </c>
      <c r="C1328" s="2" t="s">
        <v>1777</v>
      </c>
      <c r="D1328" s="2" t="s">
        <v>1364</v>
      </c>
      <c r="E1328" s="3"/>
      <c r="F1328" s="2" t="str">
        <f ca="1"/>
        <v>SIN IDENTIFICACIÓN</v>
      </c>
      <c r="G1328" s="2" t="str">
        <f ca="1"/>
        <v>SIN IDENTIFICACIÓN</v>
      </c>
      <c r="H1328" s="4" t="s">
        <v>7</v>
      </c>
    </row>
    <row r="1329" spans="1:8">
      <c r="A1329" s="5" t="str">
        <f ca="1"/>
        <v/>
      </c>
      <c r="B1329" s="6">
        <v>2614300635</v>
      </c>
      <c r="C1329" s="6" t="s">
        <v>1778</v>
      </c>
      <c r="D1329" s="6" t="s">
        <v>1119</v>
      </c>
      <c r="E1329" s="3"/>
      <c r="F1329" s="6" t="str">
        <f ca="1"/>
        <v>SIN IDENTIFICACIÓN</v>
      </c>
      <c r="G1329" s="6" t="str">
        <f ca="1"/>
        <v>SIN IDENTIFICACIÓN</v>
      </c>
      <c r="H1329" s="4" t="s">
        <v>7</v>
      </c>
    </row>
    <row r="1330" spans="1:8">
      <c r="A1330" s="1" t="str">
        <f ca="1"/>
        <v/>
      </c>
      <c r="B1330" s="2">
        <v>1144661801</v>
      </c>
      <c r="C1330" s="2" t="s">
        <v>1779</v>
      </c>
      <c r="D1330" s="2" t="s">
        <v>1544</v>
      </c>
      <c r="E1330" s="3"/>
      <c r="F1330" s="2" t="str">
        <f ca="1"/>
        <v>SIN IDENTIFICACIÓN</v>
      </c>
      <c r="G1330" s="2" t="str">
        <f ca="1"/>
        <v>SIN IDENTIFICACIÓN</v>
      </c>
      <c r="H1330" s="4" t="s">
        <v>7</v>
      </c>
    </row>
    <row r="1331" spans="1:8">
      <c r="A1331" s="5" t="str">
        <f ca="1"/>
        <v/>
      </c>
      <c r="B1331" s="6">
        <v>1142842041</v>
      </c>
      <c r="C1331" s="6" t="s">
        <v>1780</v>
      </c>
      <c r="D1331" s="6" t="s">
        <v>1633</v>
      </c>
      <c r="E1331" s="3"/>
      <c r="F1331" s="6" t="str">
        <f ca="1"/>
        <v>SIN IDENTIFICACIÓN</v>
      </c>
      <c r="G1331" s="6" t="str">
        <f ca="1"/>
        <v>SIN IDENTIFICACIÓN</v>
      </c>
      <c r="H1331" s="4" t="s">
        <v>7</v>
      </c>
    </row>
    <row r="1332" spans="1:8">
      <c r="A1332" s="1" t="str">
        <f ca="1"/>
        <v/>
      </c>
      <c r="B1332" s="2">
        <v>1146040239</v>
      </c>
      <c r="C1332" s="2" t="s">
        <v>1781</v>
      </c>
      <c r="D1332" s="2" t="s">
        <v>1613</v>
      </c>
      <c r="E1332" s="3"/>
      <c r="F1332" s="2" t="str">
        <f ca="1"/>
        <v>SIN IDENTIFICACIÓN</v>
      </c>
      <c r="G1332" s="2" t="str">
        <f ca="1"/>
        <v>SIN IDENTIFICACIÓN</v>
      </c>
      <c r="H1332" s="4"/>
    </row>
    <row r="1333" spans="1:8">
      <c r="A1333" s="5" t="str">
        <f ca="1"/>
        <v/>
      </c>
      <c r="B1333" s="6">
        <v>1144625815</v>
      </c>
      <c r="C1333" s="6" t="s">
        <v>1782</v>
      </c>
      <c r="D1333" s="6" t="s">
        <v>1783</v>
      </c>
      <c r="E1333" s="3"/>
      <c r="F1333" s="6" t="str">
        <f ca="1"/>
        <v>SIN IDENTIFICACIÓN</v>
      </c>
      <c r="G1333" s="6" t="str">
        <f ca="1"/>
        <v>SIN IDENTIFICACIÓN</v>
      </c>
      <c r="H1333" s="10"/>
    </row>
    <row r="1334" spans="1:8">
      <c r="A1334" s="1" t="str">
        <f ca="1"/>
        <v/>
      </c>
      <c r="B1334" s="2">
        <v>1146920160</v>
      </c>
      <c r="C1334" s="2" t="s">
        <v>1784</v>
      </c>
      <c r="D1334" s="2" t="s">
        <v>1783</v>
      </c>
      <c r="E1334" s="3"/>
      <c r="F1334" s="2" t="str">
        <f ca="1"/>
        <v>SIN IDENTIFICACIÓN</v>
      </c>
      <c r="G1334" s="2" t="str">
        <f ca="1"/>
        <v>SIN IDENTIFICACIÓN</v>
      </c>
      <c r="H1334" s="4" t="s">
        <v>7</v>
      </c>
    </row>
    <row r="1335" spans="1:8">
      <c r="A1335" s="5" t="str">
        <f ca="1"/>
        <v/>
      </c>
      <c r="B1335" s="6">
        <v>2614840012</v>
      </c>
      <c r="C1335" s="6" t="s">
        <v>1785</v>
      </c>
      <c r="D1335" s="6" t="s">
        <v>1786</v>
      </c>
      <c r="E1335" s="7" t="s">
        <v>12</v>
      </c>
      <c r="F1335" s="6" t="str">
        <f ca="1"/>
        <v>SIN IDENTIFICACIÓN</v>
      </c>
      <c r="G1335" s="6" t="str">
        <f ca="1"/>
        <v>SIN IDENTIFICACIÓN</v>
      </c>
      <c r="H1335" s="6" t="s">
        <v>1787</v>
      </c>
    </row>
    <row r="1336" spans="1:8">
      <c r="A1336" s="1" t="str">
        <f ca="1"/>
        <v/>
      </c>
      <c r="B1336" s="2">
        <v>2285419844</v>
      </c>
      <c r="C1336" s="2" t="s">
        <v>1788</v>
      </c>
      <c r="D1336" s="2" t="s">
        <v>221</v>
      </c>
      <c r="E1336" s="3"/>
      <c r="F1336" s="2" t="str">
        <f ca="1"/>
        <v>SIN IDENTIFICACIÓN</v>
      </c>
      <c r="G1336" s="2" t="str">
        <f ca="1"/>
        <v>SIN IDENTIFICACIÓN</v>
      </c>
      <c r="H1336" s="4"/>
    </row>
    <row r="1337" spans="1:8">
      <c r="A1337" s="5" t="str">
        <f ca="1"/>
        <v/>
      </c>
      <c r="B1337" s="6">
        <v>2204815207</v>
      </c>
      <c r="C1337" s="6" t="s">
        <v>1789</v>
      </c>
      <c r="D1337" s="6" t="s">
        <v>1613</v>
      </c>
      <c r="E1337" s="3"/>
      <c r="F1337" s="6" t="str">
        <f ca="1"/>
        <v>SIN IDENTIFICACIÓN</v>
      </c>
      <c r="G1337" s="6" t="str">
        <f ca="1"/>
        <v>SIN IDENTIFICACIÓN</v>
      </c>
      <c r="H1337" s="10"/>
    </row>
    <row r="1338" spans="1:8">
      <c r="A1338" s="1" t="str">
        <f ca="1"/>
        <v/>
      </c>
      <c r="B1338" s="2">
        <v>2614382003</v>
      </c>
      <c r="C1338" s="2" t="s">
        <v>1790</v>
      </c>
      <c r="D1338" s="2" t="s">
        <v>1641</v>
      </c>
      <c r="E1338" s="7" t="s">
        <v>12</v>
      </c>
      <c r="F1338" s="2" t="str">
        <f ca="1"/>
        <v>SIN IDENTIFICACIÓN</v>
      </c>
      <c r="G1338" s="2" t="str">
        <f ca="1"/>
        <v>SIN IDENTIFICACIÓN</v>
      </c>
      <c r="H1338" s="2" t="s">
        <v>1791</v>
      </c>
    </row>
    <row r="1339" spans="1:8">
      <c r="A1339" s="5" t="str">
        <f ca="1"/>
        <v/>
      </c>
      <c r="B1339" s="6">
        <v>2204819332</v>
      </c>
      <c r="C1339" s="11" t="s">
        <v>1792</v>
      </c>
      <c r="D1339" s="6" t="s">
        <v>1555</v>
      </c>
      <c r="E1339" s="7" t="s">
        <v>12</v>
      </c>
      <c r="F1339" s="6" t="str">
        <f ca="1"/>
        <v>SIN IDENTIFICACIÓN</v>
      </c>
      <c r="G1339" s="6" t="str">
        <f ca="1"/>
        <v>SIN IDENTIFICACIÓN</v>
      </c>
      <c r="H1339" s="6" t="s">
        <v>1793</v>
      </c>
    </row>
    <row r="1340" spans="1:8">
      <c r="A1340" s="1" t="str">
        <f ca="1"/>
        <v/>
      </c>
      <c r="B1340" s="2">
        <v>1142196104</v>
      </c>
      <c r="C1340" s="2" t="s">
        <v>1794</v>
      </c>
      <c r="D1340" s="2" t="s">
        <v>1129</v>
      </c>
      <c r="E1340" s="3"/>
      <c r="F1340" s="2" t="str">
        <f ca="1"/>
        <v>SIN IDENTIFICACIÓN</v>
      </c>
      <c r="G1340" s="2" t="str">
        <f ca="1"/>
        <v>SIN IDENTIFICACIÓN</v>
      </c>
      <c r="H1340" s="4" t="s">
        <v>7</v>
      </c>
    </row>
    <row r="1341" spans="1:8">
      <c r="A1341" s="5" t="str">
        <f ca="1"/>
        <v/>
      </c>
      <c r="B1341" s="6" t="s">
        <v>1795</v>
      </c>
      <c r="C1341" s="6" t="s">
        <v>1795</v>
      </c>
      <c r="D1341" s="6" t="s">
        <v>1796</v>
      </c>
      <c r="E1341" s="3"/>
      <c r="F1341" s="6" t="str">
        <f ca="1"/>
        <v>SIN IDENTIFICACIÓN</v>
      </c>
      <c r="G1341" s="6" t="str">
        <f ca="1"/>
        <v>SIN IDENTIFICACIÓN</v>
      </c>
      <c r="H1341" s="10"/>
    </row>
    <row r="1342" spans="1:8">
      <c r="A1342" s="1" t="str">
        <f ca="1"/>
        <v/>
      </c>
      <c r="B1342" s="2">
        <v>2285419845</v>
      </c>
      <c r="C1342" s="2" t="s">
        <v>1797</v>
      </c>
      <c r="D1342" s="2" t="s">
        <v>1544</v>
      </c>
      <c r="E1342" s="3"/>
      <c r="F1342" s="2" t="str">
        <f ca="1"/>
        <v>SIN IDENTIFICACIÓN</v>
      </c>
      <c r="G1342" s="2" t="str">
        <f ca="1"/>
        <v>SIN IDENTIFICACIÓN</v>
      </c>
      <c r="H1342" s="4" t="s">
        <v>7</v>
      </c>
    </row>
    <row r="1343" spans="1:8">
      <c r="A1343" s="5" t="str">
        <f ca="1"/>
        <v/>
      </c>
      <c r="B1343" s="6">
        <v>2204819332</v>
      </c>
      <c r="C1343" s="11" t="s">
        <v>1792</v>
      </c>
      <c r="D1343" s="6" t="s">
        <v>1555</v>
      </c>
      <c r="E1343" s="7" t="s">
        <v>12</v>
      </c>
      <c r="F1343" s="6" t="str">
        <f ca="1"/>
        <v>SIN IDENTIFICACIÓN</v>
      </c>
      <c r="G1343" s="6" t="str">
        <f ca="1"/>
        <v>SIN IDENTIFICACIÓN</v>
      </c>
      <c r="H1343" s="6" t="s">
        <v>1793</v>
      </c>
    </row>
    <row r="1344" spans="1:8">
      <c r="A1344" s="1" t="str">
        <f ca="1"/>
        <v/>
      </c>
      <c r="B1344" s="2">
        <v>1142204052</v>
      </c>
      <c r="C1344" s="2" t="s">
        <v>1798</v>
      </c>
      <c r="D1344" s="2" t="s">
        <v>1646</v>
      </c>
      <c r="E1344" s="7" t="s">
        <v>113</v>
      </c>
      <c r="F1344" s="2" t="str">
        <f ca="1"/>
        <v>SIN IDENTIFICACIÓN</v>
      </c>
      <c r="G1344" s="2" t="str">
        <f ca="1"/>
        <v>SIN IDENTIFICACIÓN</v>
      </c>
      <c r="H1344" s="2" t="s">
        <v>1799</v>
      </c>
    </row>
    <row r="1345" spans="1:8">
      <c r="A1345" s="5" t="str">
        <f ca="1"/>
        <v/>
      </c>
      <c r="B1345" s="6">
        <v>1142120088</v>
      </c>
      <c r="C1345" s="6" t="s">
        <v>1800</v>
      </c>
      <c r="D1345" s="6" t="s">
        <v>1703</v>
      </c>
      <c r="E1345" s="3"/>
      <c r="F1345" s="6" t="str">
        <f ca="1"/>
        <v>SIN IDENTIFICACIÓN</v>
      </c>
      <c r="G1345" s="6" t="str">
        <f ca="1"/>
        <v>SIN IDENTIFICACIÓN</v>
      </c>
      <c r="H1345" s="10"/>
    </row>
    <row r="1346" spans="1:8">
      <c r="A1346" s="1" t="str">
        <f ca="1"/>
        <v/>
      </c>
      <c r="B1346" s="2">
        <v>1142634838</v>
      </c>
      <c r="C1346" s="2" t="s">
        <v>1801</v>
      </c>
      <c r="D1346" s="2" t="s">
        <v>1452</v>
      </c>
      <c r="E1346" s="3"/>
      <c r="F1346" s="2" t="str">
        <f ca="1"/>
        <v>SIN IDENTIFICACIÓN</v>
      </c>
      <c r="G1346" s="2" t="str">
        <f ca="1"/>
        <v>SIN IDENTIFICACIÓN</v>
      </c>
      <c r="H1346" s="4" t="s">
        <v>7</v>
      </c>
    </row>
    <row r="1347" spans="1:8">
      <c r="A1347" s="5" t="str">
        <f ca="1"/>
        <v/>
      </c>
      <c r="B1347" s="6">
        <v>2614814223</v>
      </c>
      <c r="C1347" s="6" t="s">
        <v>1802</v>
      </c>
      <c r="D1347" s="6" t="s">
        <v>1381</v>
      </c>
      <c r="E1347" s="3"/>
      <c r="F1347" s="6" t="str">
        <f ca="1"/>
        <v>SIN IDENTIFICACIÓN</v>
      </c>
      <c r="G1347" s="6" t="str">
        <f ca="1"/>
        <v>SIN IDENTIFICACIÓN</v>
      </c>
      <c r="H1347" s="4" t="s">
        <v>7</v>
      </c>
    </row>
    <row r="1348" spans="1:8">
      <c r="A1348" s="1" t="str">
        <f ca="1"/>
        <v/>
      </c>
      <c r="B1348" s="2">
        <v>1146410787</v>
      </c>
      <c r="C1348" s="2" t="s">
        <v>1803</v>
      </c>
      <c r="D1348" s="2" t="s">
        <v>1804</v>
      </c>
      <c r="E1348" s="3"/>
      <c r="F1348" s="2" t="str">
        <f ca="1"/>
        <v>SIN IDENTIFICACIÓN</v>
      </c>
      <c r="G1348" s="2" t="str">
        <f ca="1"/>
        <v>SIN IDENTIFICACIÓN</v>
      </c>
      <c r="H1348" s="4"/>
    </row>
    <row r="1349" spans="1:8">
      <c r="A1349" s="5" t="str">
        <f ca="1"/>
        <v/>
      </c>
      <c r="B1349" s="6">
        <v>2644214107</v>
      </c>
      <c r="C1349" s="11" t="s">
        <v>1805</v>
      </c>
      <c r="D1349" s="6" t="s">
        <v>1129</v>
      </c>
      <c r="E1349" s="7" t="s">
        <v>60</v>
      </c>
      <c r="F1349" s="6" t="str">
        <f ca="1"/>
        <v>SIN IDENTIFICACIÓN</v>
      </c>
      <c r="G1349" s="6" t="str">
        <f ca="1"/>
        <v>SIN IDENTIFICACIÓN</v>
      </c>
      <c r="H1349" s="10"/>
    </row>
    <row r="1350" spans="1:8">
      <c r="A1350" s="1" t="str">
        <f ca="1"/>
        <v/>
      </c>
      <c r="B1350" s="2">
        <v>1142120791</v>
      </c>
      <c r="C1350" s="2" t="s">
        <v>1806</v>
      </c>
      <c r="D1350" s="2" t="s">
        <v>1452</v>
      </c>
      <c r="E1350" s="3"/>
      <c r="F1350" s="2" t="str">
        <f ca="1"/>
        <v>SIN IDENTIFICACIÓN</v>
      </c>
      <c r="G1350" s="2" t="str">
        <f ca="1"/>
        <v>SIN IDENTIFICACIÓN</v>
      </c>
      <c r="H1350" s="4" t="s">
        <v>7</v>
      </c>
    </row>
    <row r="1351" spans="1:8">
      <c r="A1351" s="5" t="str">
        <f ca="1"/>
        <v/>
      </c>
      <c r="B1351" s="6">
        <v>1142747951</v>
      </c>
      <c r="C1351" s="6" t="s">
        <v>1807</v>
      </c>
      <c r="D1351" s="6" t="s">
        <v>1646</v>
      </c>
      <c r="E1351" s="3"/>
      <c r="F1351" s="6" t="str">
        <f ca="1"/>
        <v>SIN IDENTIFICACIÓN</v>
      </c>
      <c r="G1351" s="6" t="str">
        <f ca="1"/>
        <v>SIN IDENTIFICACIÓN</v>
      </c>
      <c r="H1351" s="4" t="s">
        <v>7</v>
      </c>
    </row>
    <row r="1352" spans="1:8">
      <c r="A1352" s="1" t="str">
        <f ca="1"/>
        <v/>
      </c>
      <c r="B1352" s="2">
        <v>1143980406</v>
      </c>
      <c r="C1352" s="2" t="s">
        <v>1808</v>
      </c>
      <c r="D1352" s="2" t="s">
        <v>1558</v>
      </c>
      <c r="E1352" s="3"/>
      <c r="F1352" s="2" t="str">
        <f ca="1"/>
        <v>SIN IDENTIFICACIÓN</v>
      </c>
      <c r="G1352" s="2" t="str">
        <f ca="1"/>
        <v>SIN IDENTIFICACIÓN</v>
      </c>
      <c r="H1352" s="4" t="s">
        <v>7</v>
      </c>
    </row>
    <row r="1353" spans="1:8">
      <c r="A1353" s="5" t="str">
        <f ca="1"/>
        <v/>
      </c>
      <c r="B1353" s="6">
        <v>1146350408</v>
      </c>
      <c r="C1353" s="6" t="s">
        <v>1809</v>
      </c>
      <c r="D1353" s="6" t="s">
        <v>1810</v>
      </c>
      <c r="E1353" s="3"/>
      <c r="F1353" s="6" t="str">
        <f ca="1"/>
        <v>SIN IDENTIFICACIÓN</v>
      </c>
      <c r="G1353" s="6" t="str">
        <f ca="1"/>
        <v>SIN IDENTIFICACIÓN</v>
      </c>
      <c r="H1353" s="10"/>
    </row>
    <row r="1354" spans="1:8">
      <c r="A1354" s="1" t="str">
        <f ca="1"/>
        <v/>
      </c>
      <c r="B1354" s="2">
        <v>2226421761</v>
      </c>
      <c r="C1354" s="2" t="s">
        <v>1811</v>
      </c>
      <c r="D1354" s="2" t="s">
        <v>1381</v>
      </c>
      <c r="E1354" s="7" t="s">
        <v>12</v>
      </c>
      <c r="F1354" s="2" t="str">
        <f ca="1"/>
        <v>SIN IDENTIFICACIÓN</v>
      </c>
      <c r="G1354" s="2" t="str">
        <f ca="1"/>
        <v>SIN IDENTIFICACIÓN</v>
      </c>
      <c r="H1354" s="2" t="s">
        <v>1812</v>
      </c>
    </row>
    <row r="1355" spans="1:8">
      <c r="A1355" s="5" t="str">
        <f ca="1"/>
        <v/>
      </c>
      <c r="B1355" s="6">
        <v>1142511677</v>
      </c>
      <c r="C1355" s="6" t="s">
        <v>1813</v>
      </c>
      <c r="D1355" s="6" t="s">
        <v>1452</v>
      </c>
      <c r="E1355" s="3"/>
      <c r="F1355" s="6" t="str">
        <f ca="1"/>
        <v>SIN IDENTIFICACIÓN</v>
      </c>
      <c r="G1355" s="6" t="str">
        <f ca="1"/>
        <v>SIN IDENTIFICACIÓN</v>
      </c>
      <c r="H1355" s="4" t="s">
        <v>7</v>
      </c>
    </row>
    <row r="1356" spans="1:8">
      <c r="A1356" s="1" t="str">
        <f ca="1"/>
        <v/>
      </c>
      <c r="B1356" s="2">
        <v>2634434023</v>
      </c>
      <c r="C1356" s="2" t="s">
        <v>1814</v>
      </c>
      <c r="D1356" s="2" t="s">
        <v>1124</v>
      </c>
      <c r="E1356" s="3"/>
      <c r="F1356" s="2" t="str">
        <f ca="1"/>
        <v>SIN IDENTIFICACIÓN</v>
      </c>
      <c r="G1356" s="2" t="str">
        <f ca="1"/>
        <v>SIN IDENTIFICACIÓN</v>
      </c>
      <c r="H1356" s="4" t="s">
        <v>7</v>
      </c>
    </row>
    <row r="1357" spans="1:8">
      <c r="A1357" s="5" t="str">
        <f ca="1"/>
        <v/>
      </c>
      <c r="B1357" s="6">
        <v>2214173633</v>
      </c>
      <c r="C1357" s="6" t="s">
        <v>1815</v>
      </c>
      <c r="D1357" s="6" t="s">
        <v>1804</v>
      </c>
      <c r="E1357" s="3"/>
      <c r="F1357" s="6" t="str">
        <f ca="1"/>
        <v>SIN IDENTIFICACIÓN</v>
      </c>
      <c r="G1357" s="6" t="str">
        <f ca="1"/>
        <v>SIN IDENTIFICACIÓN</v>
      </c>
      <c r="H1357" s="10"/>
    </row>
    <row r="1358" spans="1:8">
      <c r="A1358" s="1" t="str">
        <f ca="1"/>
        <v/>
      </c>
      <c r="B1358" s="2">
        <v>2224577034</v>
      </c>
      <c r="C1358" s="2" t="s">
        <v>1816</v>
      </c>
      <c r="D1358" s="2" t="s">
        <v>93</v>
      </c>
      <c r="E1358" s="3"/>
      <c r="F1358" s="2" t="str">
        <f ca="1"/>
        <v>SIN IDENTIFICACIÓN</v>
      </c>
      <c r="G1358" s="2" t="str">
        <f ca="1"/>
        <v>SIN IDENTIFICACIÓN</v>
      </c>
      <c r="H1358" s="4" t="s">
        <v>7</v>
      </c>
    </row>
    <row r="1359" spans="1:8">
      <c r="A1359" s="5" t="str">
        <f ca="1"/>
        <v/>
      </c>
      <c r="B1359" s="6">
        <v>1143557638</v>
      </c>
      <c r="C1359" s="6" t="s">
        <v>1817</v>
      </c>
      <c r="D1359" s="6" t="s">
        <v>1452</v>
      </c>
      <c r="E1359" s="3"/>
      <c r="F1359" s="6" t="str">
        <f ca="1"/>
        <v>SIN IDENTIFICACIÓN</v>
      </c>
      <c r="G1359" s="6" t="str">
        <f ca="1"/>
        <v>SIN IDENTIFICACIÓN</v>
      </c>
      <c r="H1359" s="4" t="s">
        <v>7</v>
      </c>
    </row>
    <row r="1360" spans="1:8">
      <c r="A1360" s="1" t="str">
        <f ca="1"/>
        <v/>
      </c>
      <c r="B1360" s="2">
        <v>1142142188</v>
      </c>
      <c r="C1360" s="2" t="s">
        <v>1818</v>
      </c>
      <c r="D1360" s="2" t="s">
        <v>1452</v>
      </c>
      <c r="E1360" s="3"/>
      <c r="F1360" s="2" t="str">
        <f ca="1"/>
        <v>SIN IDENTIFICACIÓN</v>
      </c>
      <c r="G1360" s="2" t="str">
        <f ca="1"/>
        <v>SIN IDENTIFICACIÓN</v>
      </c>
      <c r="H1360" s="4" t="s">
        <v>7</v>
      </c>
    </row>
    <row r="1361" spans="1:8">
      <c r="A1361" s="5" t="str">
        <f ca="1"/>
        <v/>
      </c>
      <c r="B1361" s="6">
        <v>2234193415</v>
      </c>
      <c r="C1361" s="6" t="s">
        <v>1819</v>
      </c>
      <c r="D1361" s="6" t="s">
        <v>1364</v>
      </c>
      <c r="E1361" s="3"/>
      <c r="F1361" s="6" t="str">
        <f ca="1"/>
        <v>SIN IDENTIFICACIÓN</v>
      </c>
      <c r="G1361" s="6" t="str">
        <f ca="1"/>
        <v>SIN IDENTIFICACIÓN</v>
      </c>
      <c r="H1361" s="4" t="s">
        <v>7</v>
      </c>
    </row>
    <row r="1362" spans="1:8">
      <c r="A1362" s="1" t="str">
        <f ca="1"/>
        <v/>
      </c>
      <c r="B1362" s="2">
        <v>1142896340</v>
      </c>
      <c r="C1362" s="2" t="s">
        <v>1820</v>
      </c>
      <c r="D1362" s="2" t="s">
        <v>1452</v>
      </c>
      <c r="E1362" s="3"/>
      <c r="F1362" s="2" t="str">
        <f ca="1"/>
        <v>SIN IDENTIFICACIÓN</v>
      </c>
      <c r="G1362" s="2" t="str">
        <f ca="1"/>
        <v>SIN IDENTIFICACIÓN</v>
      </c>
      <c r="H1362" s="4" t="s">
        <v>7</v>
      </c>
    </row>
    <row r="1363" spans="1:8">
      <c r="A1363" s="5" t="str">
        <f ca="1"/>
        <v/>
      </c>
      <c r="B1363" s="6">
        <v>2204831002</v>
      </c>
      <c r="C1363" s="6" t="s">
        <v>1821</v>
      </c>
      <c r="D1363" s="6" t="s">
        <v>1544</v>
      </c>
      <c r="E1363" s="3"/>
      <c r="F1363" s="6" t="str">
        <f ca="1"/>
        <v>SIN IDENTIFICACIÓN</v>
      </c>
      <c r="G1363" s="6" t="str">
        <f ca="1"/>
        <v>SIN IDENTIFICACIÓN</v>
      </c>
      <c r="H1363" s="4" t="s">
        <v>7</v>
      </c>
    </row>
    <row r="1364" spans="1:8">
      <c r="A1364" s="1" t="str">
        <f ca="1"/>
        <v/>
      </c>
      <c r="B1364" s="2">
        <v>2644235108</v>
      </c>
      <c r="C1364" s="2" t="s">
        <v>1822</v>
      </c>
      <c r="D1364" s="2" t="s">
        <v>1129</v>
      </c>
      <c r="E1364" s="7" t="s">
        <v>12</v>
      </c>
      <c r="F1364" s="2" t="str">
        <f ca="1"/>
        <v>SIN IDENTIFICACIÓN</v>
      </c>
      <c r="G1364" s="2" t="str">
        <f ca="1"/>
        <v>SIN IDENTIFICACIÓN</v>
      </c>
      <c r="H1364" s="2" t="s">
        <v>1823</v>
      </c>
    </row>
    <row r="1365" spans="1:8">
      <c r="A1365" s="5" t="str">
        <f ca="1"/>
        <v/>
      </c>
      <c r="B1365" s="6">
        <v>2224578597</v>
      </c>
      <c r="C1365" s="6" t="s">
        <v>1824</v>
      </c>
      <c r="D1365" s="6" t="s">
        <v>1119</v>
      </c>
      <c r="E1365" s="3"/>
      <c r="F1365" s="6" t="str">
        <f ca="1"/>
        <v>SIN IDENTIFICACIÓN</v>
      </c>
      <c r="G1365" s="6" t="str">
        <f ca="1"/>
        <v>SIN IDENTIFICACIÓN</v>
      </c>
      <c r="H1365" s="4" t="s">
        <v>7</v>
      </c>
    </row>
    <row r="1366" spans="1:8">
      <c r="A1366" s="1" t="str">
        <f ca="1"/>
        <v/>
      </c>
      <c r="B1366" s="2">
        <v>2214501734</v>
      </c>
      <c r="C1366" s="2" t="s">
        <v>1825</v>
      </c>
      <c r="D1366" s="2" t="s">
        <v>1613</v>
      </c>
      <c r="E1366" s="3"/>
      <c r="F1366" s="2" t="str">
        <f ca="1"/>
        <v>SIN IDENTIFICACIÓN</v>
      </c>
      <c r="G1366" s="2" t="str">
        <f ca="1"/>
        <v>SIN IDENTIFICACIÓN</v>
      </c>
      <c r="H1366" s="4"/>
    </row>
    <row r="1367" spans="1:8">
      <c r="A1367" s="5" t="str">
        <f ca="1"/>
        <v/>
      </c>
      <c r="B1367" s="6">
        <v>2225499890</v>
      </c>
      <c r="C1367" s="6" t="s">
        <v>1826</v>
      </c>
      <c r="D1367" s="6" t="s">
        <v>1124</v>
      </c>
      <c r="E1367" s="3"/>
      <c r="F1367" s="6" t="str">
        <f ca="1"/>
        <v>SIN IDENTIFICACIÓN</v>
      </c>
      <c r="G1367" s="6" t="str">
        <f ca="1"/>
        <v>SIN IDENTIFICACIÓN</v>
      </c>
      <c r="H1367" s="4" t="s">
        <v>7</v>
      </c>
    </row>
    <row r="1368" spans="1:8">
      <c r="A1368" s="1" t="str">
        <f ca="1"/>
        <v/>
      </c>
      <c r="B1368" s="2">
        <v>1143860720</v>
      </c>
      <c r="C1368" s="2" t="s">
        <v>1827</v>
      </c>
      <c r="D1368" s="2" t="s">
        <v>1452</v>
      </c>
      <c r="E1368" s="3"/>
      <c r="F1368" s="2" t="str">
        <f ca="1"/>
        <v>SIN IDENTIFICACIÓN</v>
      </c>
      <c r="G1368" s="2" t="str">
        <f ca="1"/>
        <v>SIN IDENTIFICACIÓN</v>
      </c>
      <c r="H1368" s="4" t="s">
        <v>7</v>
      </c>
    </row>
    <row r="1369" spans="1:8">
      <c r="A1369" s="5" t="str">
        <f ca="1"/>
        <v/>
      </c>
      <c r="B1369" s="6">
        <v>1160787955</v>
      </c>
      <c r="C1369" s="11" t="s">
        <v>1828</v>
      </c>
      <c r="D1369" s="6" t="s">
        <v>1581</v>
      </c>
      <c r="E1369" s="3"/>
      <c r="F1369" s="6" t="str">
        <f ca="1"/>
        <v>SIN IDENTIFICACIÓN</v>
      </c>
      <c r="G1369" s="6" t="str">
        <f ca="1"/>
        <v>SIN IDENTIFICACIÓN</v>
      </c>
      <c r="H1369" s="4" t="s">
        <v>7</v>
      </c>
    </row>
    <row r="1370" spans="1:8">
      <c r="A1370" s="1" t="str">
        <f ca="1"/>
        <v/>
      </c>
      <c r="B1370" s="2">
        <v>1144635395</v>
      </c>
      <c r="C1370" s="2" t="s">
        <v>1829</v>
      </c>
      <c r="D1370" s="2" t="s">
        <v>1142</v>
      </c>
      <c r="E1370" s="3"/>
      <c r="F1370" s="2" t="str">
        <f ca="1"/>
        <v>SIN IDENTIFICACIÓN</v>
      </c>
      <c r="G1370" s="2" t="str">
        <f ca="1"/>
        <v>SIN IDENTIFICACIÓN</v>
      </c>
      <c r="H1370" s="4" t="s">
        <v>7</v>
      </c>
    </row>
    <row r="1371" spans="1:8">
      <c r="A1371" s="5" t="str">
        <f ca="1"/>
        <v/>
      </c>
      <c r="B1371" s="6">
        <v>2614212466</v>
      </c>
      <c r="C1371" s="6" t="s">
        <v>1830</v>
      </c>
      <c r="D1371" s="6" t="s">
        <v>1119</v>
      </c>
      <c r="E1371" s="3"/>
      <c r="F1371" s="6" t="str">
        <f ca="1"/>
        <v>SIN IDENTIFICACIÓN</v>
      </c>
      <c r="G1371" s="6" t="str">
        <f ca="1"/>
        <v>SIN IDENTIFICACIÓN</v>
      </c>
      <c r="H1371" s="4" t="s">
        <v>7</v>
      </c>
    </row>
    <row r="1372" spans="1:8">
      <c r="A1372" s="1" t="str">
        <f ca="1"/>
        <v/>
      </c>
      <c r="B1372" s="2">
        <v>2604325562</v>
      </c>
      <c r="C1372" s="2" t="s">
        <v>1831</v>
      </c>
      <c r="D1372" s="2" t="s">
        <v>1129</v>
      </c>
      <c r="E1372" s="3"/>
      <c r="F1372" s="2" t="str">
        <f ca="1"/>
        <v>SIN IDENTIFICACIÓN</v>
      </c>
      <c r="G1372" s="2" t="str">
        <f ca="1"/>
        <v>SIN IDENTIFICACIÓN</v>
      </c>
      <c r="H1372" s="4" t="s">
        <v>7</v>
      </c>
    </row>
    <row r="1373" spans="1:8">
      <c r="A1373" s="5" t="str">
        <f ca="1"/>
        <v/>
      </c>
      <c r="B1373" s="6">
        <v>1160787955</v>
      </c>
      <c r="C1373" s="11" t="s">
        <v>1828</v>
      </c>
      <c r="D1373" s="6" t="s">
        <v>1581</v>
      </c>
      <c r="E1373" s="3"/>
      <c r="F1373" s="6" t="str">
        <f ca="1"/>
        <v>SIN IDENTIFICACIÓN</v>
      </c>
      <c r="G1373" s="6" t="str">
        <f ca="1"/>
        <v>SIN IDENTIFICACIÓN</v>
      </c>
      <c r="H1373" s="4" t="s">
        <v>7</v>
      </c>
    </row>
    <row r="1374" spans="1:8">
      <c r="A1374" s="1" t="str">
        <f ca="1"/>
        <v/>
      </c>
      <c r="B1374" s="2">
        <v>1144510566</v>
      </c>
      <c r="C1374" s="2" t="s">
        <v>1832</v>
      </c>
      <c r="D1374" s="2" t="s">
        <v>1544</v>
      </c>
      <c r="E1374" s="7" t="s">
        <v>12</v>
      </c>
      <c r="F1374" s="2" t="str">
        <f ca="1"/>
        <v>SIN IDENTIFICACIÓN</v>
      </c>
      <c r="G1374" s="2" t="str">
        <f ca="1"/>
        <v>SIN IDENTIFICACIÓN</v>
      </c>
      <c r="H1374" s="2" t="s">
        <v>769</v>
      </c>
    </row>
    <row r="1375" spans="1:8">
      <c r="A1375" s="5" t="str">
        <f ca="1"/>
        <v/>
      </c>
      <c r="B1375" s="6">
        <v>2320532439</v>
      </c>
      <c r="C1375" s="6" t="s">
        <v>1833</v>
      </c>
      <c r="D1375" s="6" t="s">
        <v>109</v>
      </c>
      <c r="E1375" s="3"/>
      <c r="F1375" s="6" t="str">
        <f ca="1"/>
        <v>SIN IDENTIFICACIÓN</v>
      </c>
      <c r="G1375" s="6" t="str">
        <f ca="1"/>
        <v>SIN IDENTIFICACIÓN</v>
      </c>
      <c r="H1375" s="10"/>
    </row>
    <row r="1376" spans="1:8">
      <c r="A1376" s="1" t="str">
        <f ca="1"/>
        <v/>
      </c>
      <c r="B1376" s="2">
        <v>1142204019</v>
      </c>
      <c r="C1376" s="2" t="s">
        <v>1834</v>
      </c>
      <c r="D1376" s="2" t="s">
        <v>1452</v>
      </c>
      <c r="E1376" s="7" t="s">
        <v>128</v>
      </c>
      <c r="F1376" s="2" t="str">
        <f ca="1"/>
        <v>SIN IDENTIFICACIÓN</v>
      </c>
      <c r="G1376" s="2" t="str">
        <f ca="1"/>
        <v>SIN IDENTIFICACIÓN</v>
      </c>
      <c r="H1376" s="2" t="s">
        <v>1835</v>
      </c>
    </row>
    <row r="1377" spans="1:8">
      <c r="A1377" s="5" t="str">
        <f ca="1"/>
        <v/>
      </c>
      <c r="B1377" s="6">
        <v>2202430468</v>
      </c>
      <c r="C1377" s="6" t="s">
        <v>1836</v>
      </c>
      <c r="D1377" s="6" t="s">
        <v>1142</v>
      </c>
      <c r="E1377" s="3"/>
      <c r="F1377" s="6" t="str">
        <f ca="1"/>
        <v>SIN IDENTIFICACIÓN</v>
      </c>
      <c r="G1377" s="6" t="str">
        <f ca="1"/>
        <v>SIN IDENTIFICACIÓN</v>
      </c>
      <c r="H1377" s="4" t="s">
        <v>7</v>
      </c>
    </row>
    <row r="1378" spans="1:8">
      <c r="A1378" s="1" t="str">
        <f ca="1"/>
        <v/>
      </c>
      <c r="B1378" s="2">
        <v>1142330771</v>
      </c>
      <c r="C1378" s="2" t="s">
        <v>1837</v>
      </c>
      <c r="D1378" s="2" t="s">
        <v>1600</v>
      </c>
      <c r="E1378" s="3"/>
      <c r="F1378" s="2" t="str">
        <f ca="1"/>
        <v>SIN IDENTIFICACIÓN</v>
      </c>
      <c r="G1378" s="2" t="str">
        <f ca="1"/>
        <v>SIN IDENTIFICACIÓN</v>
      </c>
      <c r="H1378" s="4" t="s">
        <v>7</v>
      </c>
    </row>
    <row r="1379" spans="1:8">
      <c r="A1379" s="5" t="str">
        <f ca="1"/>
        <v/>
      </c>
      <c r="B1379" s="6">
        <v>1142142164</v>
      </c>
      <c r="C1379" s="6" t="s">
        <v>1838</v>
      </c>
      <c r="D1379" s="6" t="s">
        <v>1452</v>
      </c>
      <c r="E1379" s="7" t="s">
        <v>12</v>
      </c>
      <c r="F1379" s="6" t="str">
        <f ca="1"/>
        <v>SIN IDENTIFICACIÓN</v>
      </c>
      <c r="G1379" s="6" t="str">
        <f ca="1"/>
        <v>SIN IDENTIFICACIÓN</v>
      </c>
      <c r="H1379" s="6" t="s">
        <v>1839</v>
      </c>
    </row>
    <row r="1380" spans="1:8">
      <c r="A1380" s="1" t="str">
        <f ca="1"/>
        <v/>
      </c>
      <c r="B1380" s="2">
        <v>1143679448</v>
      </c>
      <c r="C1380" s="2" t="s">
        <v>1840</v>
      </c>
      <c r="D1380" s="2" t="s">
        <v>1544</v>
      </c>
      <c r="E1380" s="7" t="s">
        <v>12</v>
      </c>
      <c r="F1380" s="2" t="str">
        <f ca="1"/>
        <v>SIN IDENTIFICACIÓN</v>
      </c>
      <c r="G1380" s="2" t="str">
        <f ca="1"/>
        <v>SIN IDENTIFICACIÓN</v>
      </c>
      <c r="H1380" s="2" t="s">
        <v>1841</v>
      </c>
    </row>
    <row r="1381" spans="1:8">
      <c r="A1381" s="5" t="str">
        <f ca="1"/>
        <v/>
      </c>
      <c r="B1381" s="6">
        <v>1142787178</v>
      </c>
      <c r="C1381" s="6" t="s">
        <v>1842</v>
      </c>
      <c r="D1381" s="6" t="s">
        <v>1743</v>
      </c>
      <c r="E1381" s="3"/>
      <c r="F1381" s="6" t="str">
        <f ca="1"/>
        <v>SIN IDENTIFICACIÓN</v>
      </c>
      <c r="G1381" s="6" t="str">
        <f ca="1"/>
        <v>SIN IDENTIFICACIÓN</v>
      </c>
      <c r="H1381" s="10"/>
    </row>
    <row r="1382" spans="1:8">
      <c r="A1382" s="1" t="str">
        <f ca="1"/>
        <v/>
      </c>
      <c r="B1382" s="2">
        <v>1144531748</v>
      </c>
      <c r="C1382" s="2" t="s">
        <v>1843</v>
      </c>
      <c r="D1382" s="2" t="s">
        <v>1581</v>
      </c>
      <c r="E1382" s="3"/>
      <c r="F1382" s="2" t="str">
        <f ca="1"/>
        <v>SIN IDENTIFICACIÓN</v>
      </c>
      <c r="G1382" s="2" t="str">
        <f ca="1"/>
        <v>SIN IDENTIFICACIÓN</v>
      </c>
      <c r="H1382" s="4" t="s">
        <v>7</v>
      </c>
    </row>
    <row r="1383" spans="1:8">
      <c r="A1383" s="5" t="str">
        <f ca="1"/>
        <v/>
      </c>
      <c r="B1383" s="6">
        <v>1144660596</v>
      </c>
      <c r="C1383" s="6" t="s">
        <v>1844</v>
      </c>
      <c r="D1383" s="6" t="s">
        <v>1581</v>
      </c>
      <c r="E1383" s="3"/>
      <c r="F1383" s="6" t="str">
        <f ca="1"/>
        <v>SIN IDENTIFICACIÓN</v>
      </c>
      <c r="G1383" s="6" t="str">
        <f ca="1"/>
        <v>SIN IDENTIFICACIÓN</v>
      </c>
      <c r="H1383" s="10"/>
    </row>
    <row r="1384" spans="1:8">
      <c r="A1384" s="1" t="str">
        <f ca="1"/>
        <v/>
      </c>
      <c r="B1384" s="2">
        <v>1150650550</v>
      </c>
      <c r="C1384" s="2" t="s">
        <v>1845</v>
      </c>
      <c r="D1384" s="2" t="s">
        <v>1452</v>
      </c>
      <c r="E1384" s="3"/>
      <c r="F1384" s="2" t="str">
        <f ca="1"/>
        <v>SIN IDENTIFICACIÓN</v>
      </c>
      <c r="G1384" s="2" t="str">
        <f ca="1"/>
        <v>SIN IDENTIFICACIÓN</v>
      </c>
      <c r="H1384" s="4" t="s">
        <v>7</v>
      </c>
    </row>
    <row r="1385" spans="1:8">
      <c r="A1385" s="5" t="str">
        <f ca="1"/>
        <v/>
      </c>
      <c r="B1385" s="6">
        <v>2974820353</v>
      </c>
      <c r="C1385" s="6" t="s">
        <v>1846</v>
      </c>
      <c r="D1385" s="6" t="s">
        <v>1847</v>
      </c>
      <c r="E1385" s="3"/>
      <c r="F1385" s="6" t="str">
        <f ca="1"/>
        <v>SIN IDENTIFICACIÓN</v>
      </c>
      <c r="G1385" s="6" t="str">
        <f ca="1"/>
        <v>SIN IDENTIFICACIÓN</v>
      </c>
      <c r="H1385" s="10"/>
    </row>
    <row r="1386" spans="1:8">
      <c r="A1386" s="1" t="str">
        <f ca="1"/>
        <v/>
      </c>
      <c r="B1386" s="2">
        <v>2236285859</v>
      </c>
      <c r="C1386" s="2" t="s">
        <v>1848</v>
      </c>
      <c r="D1386" s="2" t="s">
        <v>1600</v>
      </c>
      <c r="E1386" s="3"/>
      <c r="F1386" s="2" t="str">
        <f ca="1"/>
        <v>SIN IDENTIFICACIÓN</v>
      </c>
      <c r="G1386" s="2" t="str">
        <f ca="1"/>
        <v>SIN IDENTIFICACIÓN</v>
      </c>
      <c r="H1386" s="4" t="s">
        <v>7</v>
      </c>
    </row>
    <row r="1387" spans="1:8">
      <c r="A1387" s="5" t="str">
        <f ca="1"/>
        <v/>
      </c>
      <c r="B1387" s="6">
        <v>2644211457</v>
      </c>
      <c r="C1387" s="6" t="s">
        <v>1849</v>
      </c>
      <c r="D1387" s="6" t="s">
        <v>1129</v>
      </c>
      <c r="E1387" s="7" t="s">
        <v>113</v>
      </c>
      <c r="F1387" s="6" t="str">
        <f ca="1"/>
        <v>SIN IDENTIFICACIÓN</v>
      </c>
      <c r="G1387" s="6" t="str">
        <f ca="1"/>
        <v>SIN IDENTIFICACIÓN</v>
      </c>
      <c r="H1387" s="6" t="s">
        <v>1850</v>
      </c>
    </row>
    <row r="1388" spans="1:8">
      <c r="A1388" s="1" t="str">
        <f ca="1"/>
        <v/>
      </c>
      <c r="B1388" s="2">
        <v>2994460654</v>
      </c>
      <c r="C1388" s="2" t="s">
        <v>1851</v>
      </c>
      <c r="D1388" s="2" t="s">
        <v>1786</v>
      </c>
      <c r="E1388" s="3"/>
      <c r="F1388" s="2" t="str">
        <f ca="1"/>
        <v>SIN IDENTIFICACIÓN</v>
      </c>
      <c r="G1388" s="2" t="str">
        <f ca="1"/>
        <v>SIN IDENTIFICACIÓN</v>
      </c>
      <c r="H1388" s="4" t="s">
        <v>7</v>
      </c>
    </row>
    <row r="1389" spans="1:8">
      <c r="A1389" s="5" t="str">
        <f ca="1"/>
        <v/>
      </c>
      <c r="B1389" s="6">
        <v>1160787984</v>
      </c>
      <c r="C1389" s="6" t="s">
        <v>1852</v>
      </c>
      <c r="D1389" s="6" t="s">
        <v>1581</v>
      </c>
      <c r="E1389" s="3"/>
      <c r="F1389" s="6" t="str">
        <f ca="1"/>
        <v>SIN IDENTIFICACIÓN</v>
      </c>
      <c r="G1389" s="6" t="str">
        <f ca="1"/>
        <v>SIN IDENTIFICACIÓN</v>
      </c>
      <c r="H1389" s="4" t="s">
        <v>7</v>
      </c>
    </row>
    <row r="1390" spans="1:8">
      <c r="A1390" s="1" t="str">
        <f ca="1"/>
        <v/>
      </c>
      <c r="B1390" s="2">
        <v>1142600059</v>
      </c>
      <c r="C1390" s="13" t="s">
        <v>1853</v>
      </c>
      <c r="D1390" s="2" t="s">
        <v>1854</v>
      </c>
      <c r="E1390" s="3"/>
      <c r="F1390" s="2" t="str">
        <f ca="1"/>
        <v>SIN IDENTIFICACIÓN</v>
      </c>
      <c r="G1390" s="2" t="str">
        <f ca="1"/>
        <v>SIN IDENTIFICACIÓN</v>
      </c>
      <c r="H1390" s="4"/>
    </row>
    <row r="1391" spans="1:8">
      <c r="A1391" s="5" t="str">
        <f ca="1"/>
        <v/>
      </c>
      <c r="B1391" s="6">
        <v>2224472566</v>
      </c>
      <c r="C1391" s="6" t="s">
        <v>1855</v>
      </c>
      <c r="D1391" s="6" t="s">
        <v>1119</v>
      </c>
      <c r="E1391" s="3"/>
      <c r="F1391" s="6" t="str">
        <f ca="1"/>
        <v>SIN IDENTIFICACIÓN</v>
      </c>
      <c r="G1391" s="6" t="str">
        <f ca="1"/>
        <v>SIN IDENTIFICACIÓN</v>
      </c>
      <c r="H1391" s="4" t="s">
        <v>7</v>
      </c>
    </row>
    <row r="1392" spans="1:8">
      <c r="A1392" s="1" t="str">
        <f ca="1"/>
        <v/>
      </c>
      <c r="B1392" s="2">
        <v>1144421581</v>
      </c>
      <c r="C1392" s="2" t="s">
        <v>1856</v>
      </c>
      <c r="D1392" s="2" t="s">
        <v>1613</v>
      </c>
      <c r="E1392" s="3"/>
      <c r="F1392" s="2" t="str">
        <f ca="1"/>
        <v>SIN IDENTIFICACIÓN</v>
      </c>
      <c r="G1392" s="2" t="str">
        <f ca="1"/>
        <v>SIN IDENTIFICACIÓN</v>
      </c>
      <c r="H1392" s="4"/>
    </row>
    <row r="1393" spans="1:8">
      <c r="A1393" s="5" t="str">
        <f ca="1"/>
        <v/>
      </c>
      <c r="B1393" s="6">
        <v>1142161060</v>
      </c>
      <c r="C1393" s="6" t="s">
        <v>1857</v>
      </c>
      <c r="D1393" s="6" t="s">
        <v>1452</v>
      </c>
      <c r="E1393" s="7" t="s">
        <v>12</v>
      </c>
      <c r="F1393" s="6" t="str">
        <f ca="1"/>
        <v>SIN IDENTIFICACIÓN</v>
      </c>
      <c r="G1393" s="6" t="str">
        <f ca="1"/>
        <v>SIN IDENTIFICACIÓN</v>
      </c>
      <c r="H1393" s="6" t="s">
        <v>1858</v>
      </c>
    </row>
    <row r="1394" spans="1:8">
      <c r="A1394" s="1" t="str">
        <f ca="1"/>
        <v/>
      </c>
      <c r="B1394" s="2">
        <v>2214565372</v>
      </c>
      <c r="C1394" s="2" t="s">
        <v>1859</v>
      </c>
      <c r="D1394" s="2" t="s">
        <v>1641</v>
      </c>
      <c r="E1394" s="3"/>
      <c r="F1394" s="2" t="str">
        <f ca="1"/>
        <v>SIN IDENTIFICACIÓN</v>
      </c>
      <c r="G1394" s="2" t="str">
        <f ca="1"/>
        <v>SIN IDENTIFICACIÓN</v>
      </c>
      <c r="H1394" s="4" t="s">
        <v>7</v>
      </c>
    </row>
    <row r="1395" spans="1:8">
      <c r="A1395" s="5" t="str">
        <f ca="1"/>
        <v/>
      </c>
      <c r="B1395" s="6">
        <v>1142140531</v>
      </c>
      <c r="C1395" s="6" t="s">
        <v>1860</v>
      </c>
      <c r="D1395" s="6" t="s">
        <v>1555</v>
      </c>
      <c r="E1395" s="7" t="s">
        <v>12</v>
      </c>
      <c r="F1395" s="6" t="str">
        <f ca="1"/>
        <v>SIN IDENTIFICACIÓN</v>
      </c>
      <c r="G1395" s="6" t="str">
        <f ca="1"/>
        <v>SIN IDENTIFICACIÓN</v>
      </c>
      <c r="H1395" s="6" t="s">
        <v>1861</v>
      </c>
    </row>
    <row r="1396" spans="1:8">
      <c r="A1396" s="1" t="str">
        <f ca="1"/>
        <v/>
      </c>
      <c r="B1396" s="2">
        <v>1142640886</v>
      </c>
      <c r="C1396" s="2" t="s">
        <v>1862</v>
      </c>
      <c r="D1396" s="2" t="s">
        <v>1555</v>
      </c>
      <c r="E1396" s="7" t="s">
        <v>91</v>
      </c>
      <c r="F1396" s="2" t="str">
        <f ca="1"/>
        <v>SIN IDENTIFICACIÓN</v>
      </c>
      <c r="G1396" s="2" t="str">
        <f ca="1"/>
        <v>SIN IDENTIFICACIÓN</v>
      </c>
      <c r="H1396" s="2" t="s">
        <v>1863</v>
      </c>
    </row>
    <row r="1397" spans="1:8">
      <c r="A1397" s="5" t="str">
        <f ca="1"/>
        <v/>
      </c>
      <c r="B1397" s="6">
        <v>1144582713</v>
      </c>
      <c r="C1397" s="6" t="s">
        <v>1864</v>
      </c>
      <c r="D1397" s="6" t="s">
        <v>1581</v>
      </c>
      <c r="E1397" s="3"/>
      <c r="F1397" s="6" t="str">
        <f ca="1"/>
        <v>SIN IDENTIFICACIÓN</v>
      </c>
      <c r="G1397" s="6" t="str">
        <f ca="1"/>
        <v>SIN IDENTIFICACIÓN</v>
      </c>
      <c r="H1397" s="4" t="s">
        <v>7</v>
      </c>
    </row>
    <row r="1398" spans="1:8">
      <c r="A1398" s="1" t="str">
        <f ca="1"/>
        <v/>
      </c>
      <c r="B1398" s="2">
        <v>1144677702</v>
      </c>
      <c r="C1398" s="2" t="s">
        <v>1865</v>
      </c>
      <c r="D1398" s="2" t="s">
        <v>1650</v>
      </c>
      <c r="E1398" s="3"/>
      <c r="F1398" s="2" t="str">
        <f ca="1"/>
        <v>SIN IDENTIFICACIÓN</v>
      </c>
      <c r="G1398" s="2" t="str">
        <f ca="1"/>
        <v>SIN IDENTIFICACIÓN</v>
      </c>
      <c r="H1398" s="4"/>
    </row>
    <row r="1399" spans="1:8">
      <c r="A1399" s="5" t="str">
        <f ca="1"/>
        <v/>
      </c>
      <c r="B1399" s="6">
        <v>2234810066</v>
      </c>
      <c r="C1399" s="6" t="s">
        <v>1866</v>
      </c>
      <c r="D1399" s="6" t="s">
        <v>1364</v>
      </c>
      <c r="E1399" s="3"/>
      <c r="F1399" s="6" t="str">
        <f ca="1"/>
        <v>SIN IDENTIFICACIÓN</v>
      </c>
      <c r="G1399" s="6" t="str">
        <f ca="1"/>
        <v>SIN IDENTIFICACIÓN</v>
      </c>
      <c r="H1399" s="4" t="s">
        <v>7</v>
      </c>
    </row>
    <row r="1400" spans="1:8">
      <c r="A1400" s="1" t="str">
        <f ca="1"/>
        <v/>
      </c>
      <c r="B1400" s="2">
        <v>1160619831</v>
      </c>
      <c r="C1400" s="2" t="s">
        <v>1867</v>
      </c>
      <c r="D1400" s="2" t="s">
        <v>1650</v>
      </c>
      <c r="E1400" s="3"/>
      <c r="F1400" s="2" t="str">
        <f ca="1"/>
        <v>SIN IDENTIFICACIÓN</v>
      </c>
      <c r="G1400" s="2" t="str">
        <f ca="1"/>
        <v>SIN IDENTIFICACIÓN</v>
      </c>
      <c r="H1400" s="4" t="s">
        <v>7</v>
      </c>
    </row>
    <row r="1401" spans="1:8">
      <c r="A1401" s="5" t="str">
        <f ca="1"/>
        <v/>
      </c>
      <c r="B1401" s="6">
        <v>1149580032</v>
      </c>
      <c r="C1401" s="6" t="s">
        <v>1868</v>
      </c>
      <c r="D1401" s="6" t="s">
        <v>93</v>
      </c>
      <c r="E1401" s="7" t="s">
        <v>12</v>
      </c>
      <c r="F1401" s="6" t="str">
        <f ca="1"/>
        <v>SIN IDENTIFICACIÓN</v>
      </c>
      <c r="G1401" s="6" t="str">
        <f ca="1"/>
        <v>SIN IDENTIFICACIÓN</v>
      </c>
      <c r="H1401" s="6" t="s">
        <v>1869</v>
      </c>
    </row>
    <row r="1402" spans="1:8">
      <c r="A1402" s="1" t="str">
        <f ca="1"/>
        <v/>
      </c>
      <c r="B1402" s="2">
        <v>1142312217</v>
      </c>
      <c r="C1402" s="2" t="s">
        <v>1870</v>
      </c>
      <c r="D1402" s="2" t="s">
        <v>1703</v>
      </c>
      <c r="E1402" s="3"/>
      <c r="F1402" s="2" t="str">
        <f ca="1"/>
        <v>SIN IDENTIFICACIÓN</v>
      </c>
      <c r="G1402" s="2" t="str">
        <f ca="1"/>
        <v>SIN IDENTIFICACIÓN</v>
      </c>
      <c r="H1402" s="4"/>
    </row>
    <row r="1403" spans="1:8">
      <c r="A1403" s="5" t="str">
        <f ca="1"/>
        <v/>
      </c>
      <c r="B1403" s="6">
        <v>2374652398</v>
      </c>
      <c r="C1403" s="6" t="s">
        <v>1871</v>
      </c>
      <c r="D1403" s="6" t="s">
        <v>1581</v>
      </c>
      <c r="E1403" s="3"/>
      <c r="F1403" s="6" t="str">
        <f ca="1"/>
        <v>SIN IDENTIFICACIÓN</v>
      </c>
      <c r="G1403" s="6" t="str">
        <f ca="1"/>
        <v>SIN IDENTIFICACIÓN</v>
      </c>
      <c r="H1403" s="4" t="s">
        <v>7</v>
      </c>
    </row>
    <row r="1404" spans="1:8">
      <c r="A1404" s="1" t="str">
        <f ca="1"/>
        <v/>
      </c>
      <c r="B1404" s="2">
        <v>1160680977</v>
      </c>
      <c r="C1404" s="2" t="s">
        <v>1872</v>
      </c>
      <c r="D1404" s="2" t="s">
        <v>1650</v>
      </c>
      <c r="E1404" s="3"/>
      <c r="F1404" s="2" t="str">
        <f ca="1"/>
        <v>SIN IDENTIFICACIÓN</v>
      </c>
      <c r="G1404" s="2" t="str">
        <f ca="1"/>
        <v>SIN IDENTIFICACIÓN</v>
      </c>
      <c r="H1404" s="4"/>
    </row>
    <row r="1405" spans="1:8">
      <c r="A1405" s="5" t="str">
        <f ca="1"/>
        <v/>
      </c>
      <c r="B1405" s="6">
        <v>2644200280</v>
      </c>
      <c r="C1405" s="6" t="s">
        <v>1873</v>
      </c>
      <c r="D1405" s="6" t="s">
        <v>1119</v>
      </c>
      <c r="E1405" s="7" t="s">
        <v>60</v>
      </c>
      <c r="F1405" s="6" t="str">
        <f ca="1"/>
        <v>SIN IDENTIFICACIÓN</v>
      </c>
      <c r="G1405" s="6" t="str">
        <f ca="1"/>
        <v>SIN IDENTIFICACIÓN</v>
      </c>
      <c r="H1405" s="6" t="s">
        <v>1874</v>
      </c>
    </row>
    <row r="1406" spans="1:8">
      <c r="A1406" s="1" t="str">
        <f ca="1"/>
        <v/>
      </c>
      <c r="B1406" s="2">
        <v>1142810753</v>
      </c>
      <c r="C1406" s="2" t="s">
        <v>1875</v>
      </c>
      <c r="D1406" s="2" t="s">
        <v>1364</v>
      </c>
      <c r="E1406" s="3"/>
      <c r="F1406" s="2" t="str">
        <f ca="1"/>
        <v>SIN IDENTIFICACIÓN</v>
      </c>
      <c r="G1406" s="2" t="str">
        <f ca="1"/>
        <v>SIN IDENTIFICACIÓN</v>
      </c>
      <c r="H1406" s="4" t="s">
        <v>7</v>
      </c>
    </row>
    <row r="1407" spans="1:8">
      <c r="A1407" s="5" t="str">
        <f ca="1"/>
        <v/>
      </c>
      <c r="B1407" s="6">
        <v>1142210646</v>
      </c>
      <c r="C1407" s="6" t="s">
        <v>1876</v>
      </c>
      <c r="D1407" s="6" t="s">
        <v>1555</v>
      </c>
      <c r="E1407" s="3"/>
      <c r="F1407" s="6" t="str">
        <f ca="1"/>
        <v>SIN IDENTIFICACIÓN</v>
      </c>
      <c r="G1407" s="6" t="str">
        <f ca="1"/>
        <v>SIN IDENTIFICACIÓN</v>
      </c>
      <c r="H1407" s="4" t="s">
        <v>7</v>
      </c>
    </row>
    <row r="1408" spans="1:8">
      <c r="A1408" s="1" t="str">
        <f ca="1"/>
        <v/>
      </c>
      <c r="B1408" s="2">
        <v>2994487199</v>
      </c>
      <c r="C1408" s="2" t="s">
        <v>1877</v>
      </c>
      <c r="D1408" s="2" t="s">
        <v>1796</v>
      </c>
      <c r="E1408" s="3"/>
      <c r="F1408" s="2" t="str">
        <f ca="1"/>
        <v>SIN IDENTIFICACIÓN</v>
      </c>
      <c r="G1408" s="2" t="str">
        <f ca="1"/>
        <v>SIN IDENTIFICACIÓN</v>
      </c>
      <c r="H1408" s="4"/>
    </row>
    <row r="1409" spans="1:8">
      <c r="A1409" s="5" t="str">
        <f ca="1"/>
        <v/>
      </c>
      <c r="B1409" s="6">
        <v>1146661470</v>
      </c>
      <c r="C1409" s="6" t="s">
        <v>1878</v>
      </c>
      <c r="D1409" s="6" t="s">
        <v>1581</v>
      </c>
      <c r="E1409" s="7" t="s">
        <v>12</v>
      </c>
      <c r="F1409" s="6" t="str">
        <f ca="1"/>
        <v>SIN IDENTIFICACIÓN</v>
      </c>
      <c r="G1409" s="6" t="str">
        <f ca="1"/>
        <v>SIN IDENTIFICACIÓN</v>
      </c>
      <c r="H1409" s="12" t="s">
        <v>1879</v>
      </c>
    </row>
    <row r="1410" spans="1:8">
      <c r="A1410" s="1" t="str">
        <f ca="1"/>
        <v/>
      </c>
      <c r="B1410" s="2">
        <v>2374654855</v>
      </c>
      <c r="C1410" s="2" t="s">
        <v>1880</v>
      </c>
      <c r="D1410" s="2" t="s">
        <v>1581</v>
      </c>
      <c r="E1410" s="3"/>
      <c r="F1410" s="2" t="str">
        <f ca="1"/>
        <v>SIN IDENTIFICACIÓN</v>
      </c>
      <c r="G1410" s="2" t="str">
        <f ca="1"/>
        <v>SIN IDENTIFICACIÓN</v>
      </c>
      <c r="H1410" s="4" t="s">
        <v>7</v>
      </c>
    </row>
    <row r="1411" spans="1:8">
      <c r="A1411" s="5" t="str">
        <f ca="1"/>
        <v/>
      </c>
      <c r="B1411" s="6">
        <v>2204890385</v>
      </c>
      <c r="C1411" s="6" t="s">
        <v>1881</v>
      </c>
      <c r="D1411" s="6" t="s">
        <v>1650</v>
      </c>
      <c r="E1411" s="3"/>
      <c r="F1411" s="6" t="str">
        <f ca="1"/>
        <v>SIN IDENTIFICACIÓN</v>
      </c>
      <c r="G1411" s="6" t="str">
        <f ca="1"/>
        <v>SIN IDENTIFICACIÓN</v>
      </c>
      <c r="H1411" s="4" t="s">
        <v>7</v>
      </c>
    </row>
    <row r="1412" spans="1:8">
      <c r="A1412" s="1" t="str">
        <f ca="1"/>
        <v/>
      </c>
      <c r="B1412" s="2">
        <v>1160703218</v>
      </c>
      <c r="C1412" s="2" t="s">
        <v>1882</v>
      </c>
      <c r="D1412" s="2" t="s">
        <v>1452</v>
      </c>
      <c r="E1412" s="3"/>
      <c r="F1412" s="2" t="str">
        <f ca="1"/>
        <v>SIN IDENTIFICACIÓN</v>
      </c>
      <c r="G1412" s="2" t="str">
        <f ca="1"/>
        <v>SIN IDENTIFICACIÓN</v>
      </c>
      <c r="H1412" s="4" t="s">
        <v>7</v>
      </c>
    </row>
    <row r="1413" spans="1:8">
      <c r="A1413" s="5" t="str">
        <f ca="1"/>
        <v/>
      </c>
      <c r="B1413" s="6">
        <v>2274450105</v>
      </c>
      <c r="C1413" s="6" t="s">
        <v>1883</v>
      </c>
      <c r="D1413" s="6" t="s">
        <v>1600</v>
      </c>
      <c r="E1413" s="7" t="s">
        <v>128</v>
      </c>
      <c r="F1413" s="6" t="str">
        <f ca="1"/>
        <v>SIN IDENTIFICACIÓN</v>
      </c>
      <c r="G1413" s="6" t="str">
        <f ca="1"/>
        <v>SIN IDENTIFICACIÓN</v>
      </c>
      <c r="H1413" s="6" t="s">
        <v>1884</v>
      </c>
    </row>
    <row r="1414" spans="1:8">
      <c r="A1414" s="1" t="str">
        <f ca="1"/>
        <v/>
      </c>
      <c r="B1414" s="2">
        <v>2234701313</v>
      </c>
      <c r="C1414" s="2" t="s">
        <v>1885</v>
      </c>
      <c r="D1414" s="2" t="s">
        <v>1452</v>
      </c>
      <c r="E1414" s="3"/>
      <c r="F1414" s="2" t="str">
        <f ca="1"/>
        <v>SIN IDENTIFICACIÓN</v>
      </c>
      <c r="G1414" s="2" t="str">
        <f ca="1"/>
        <v>SIN IDENTIFICACIÓN</v>
      </c>
      <c r="H1414" s="4" t="s">
        <v>7</v>
      </c>
    </row>
    <row r="1415" spans="1:8">
      <c r="A1415" s="5" t="str">
        <f ca="1"/>
        <v/>
      </c>
      <c r="B1415" s="6">
        <v>1142311557</v>
      </c>
      <c r="C1415" s="6" t="s">
        <v>1886</v>
      </c>
      <c r="D1415" s="6" t="s">
        <v>1452</v>
      </c>
      <c r="E1415" s="3"/>
      <c r="F1415" s="6" t="str">
        <f ca="1"/>
        <v>SIN IDENTIFICACIÓN</v>
      </c>
      <c r="G1415" s="6" t="str">
        <f ca="1"/>
        <v>SIN IDENTIFICACIÓN</v>
      </c>
      <c r="H1415" s="4" t="s">
        <v>7</v>
      </c>
    </row>
    <row r="1416" spans="1:8">
      <c r="A1416" s="1" t="str">
        <f ca="1"/>
        <v/>
      </c>
      <c r="B1416" s="2">
        <v>2374252345</v>
      </c>
      <c r="C1416" s="2" t="s">
        <v>1887</v>
      </c>
      <c r="D1416" s="2" t="s">
        <v>1581</v>
      </c>
      <c r="E1416" s="3"/>
      <c r="F1416" s="2" t="str">
        <f ca="1"/>
        <v>SIN IDENTIFICACIÓN</v>
      </c>
      <c r="G1416" s="2" t="str">
        <f ca="1"/>
        <v>SIN IDENTIFICACIÓN</v>
      </c>
      <c r="H1416" s="4" t="s">
        <v>7</v>
      </c>
    </row>
    <row r="1417" spans="1:8">
      <c r="A1417" s="5" t="str">
        <f ca="1"/>
        <v/>
      </c>
      <c r="B1417" s="6">
        <v>2234695016</v>
      </c>
      <c r="C1417" s="6" t="s">
        <v>1888</v>
      </c>
      <c r="D1417" s="6" t="s">
        <v>1364</v>
      </c>
      <c r="E1417" s="3"/>
      <c r="F1417" s="6" t="str">
        <f ca="1"/>
        <v>SIN IDENTIFICACIÓN</v>
      </c>
      <c r="G1417" s="6" t="str">
        <f ca="1"/>
        <v>SIN IDENTIFICACIÓN</v>
      </c>
      <c r="H1417" s="4" t="s">
        <v>7</v>
      </c>
    </row>
    <row r="1418" spans="1:8">
      <c r="A1418" s="1" t="str">
        <f ca="1"/>
        <v/>
      </c>
      <c r="B1418" s="2">
        <v>1142204094</v>
      </c>
      <c r="C1418" s="2" t="s">
        <v>1889</v>
      </c>
      <c r="D1418" s="2" t="s">
        <v>1646</v>
      </c>
      <c r="E1418" s="3"/>
      <c r="F1418" s="2" t="str">
        <f ca="1"/>
        <v>SIN IDENTIFICACIÓN</v>
      </c>
      <c r="G1418" s="2" t="str">
        <f ca="1"/>
        <v>SIN IDENTIFICACIÓN</v>
      </c>
      <c r="H1418" s="4" t="s">
        <v>7</v>
      </c>
    </row>
    <row r="1419" spans="1:8">
      <c r="A1419" s="5" t="str">
        <f ca="1"/>
        <v/>
      </c>
      <c r="B1419" s="6">
        <v>1142204094</v>
      </c>
      <c r="C1419" s="6" t="s">
        <v>1890</v>
      </c>
      <c r="D1419" s="6" t="s">
        <v>1692</v>
      </c>
      <c r="E1419" s="3"/>
      <c r="F1419" s="6" t="str">
        <f ca="1"/>
        <v>SIN IDENTIFICACIÓN</v>
      </c>
      <c r="G1419" s="6" t="str">
        <f ca="1"/>
        <v>SIN IDENTIFICACIÓN</v>
      </c>
      <c r="H1419" s="4" t="s">
        <v>7</v>
      </c>
    </row>
    <row r="1420" spans="1:8">
      <c r="A1420" s="1" t="str">
        <f ca="1"/>
        <v/>
      </c>
      <c r="B1420" s="2">
        <v>1144889384</v>
      </c>
      <c r="C1420" s="2" t="s">
        <v>1891</v>
      </c>
      <c r="D1420" s="2" t="s">
        <v>1581</v>
      </c>
      <c r="E1420" s="3"/>
      <c r="F1420" s="2" t="str">
        <f ca="1"/>
        <v>SIN IDENTIFICACIÓN</v>
      </c>
      <c r="G1420" s="2" t="str">
        <f ca="1"/>
        <v>SIN IDENTIFICACIÓN</v>
      </c>
      <c r="H1420" s="4" t="s">
        <v>7</v>
      </c>
    </row>
    <row r="1421" spans="1:8">
      <c r="A1421" s="5" t="str">
        <f ca="1"/>
        <v/>
      </c>
      <c r="B1421" s="6">
        <v>2804427548</v>
      </c>
      <c r="C1421" s="6" t="s">
        <v>1892</v>
      </c>
      <c r="D1421" s="6" t="s">
        <v>1847</v>
      </c>
      <c r="E1421" s="3"/>
      <c r="F1421" s="6" t="str">
        <f ca="1"/>
        <v>SIN IDENTIFICACIÓN</v>
      </c>
      <c r="G1421" s="6" t="str">
        <f ca="1"/>
        <v>SIN IDENTIFICACIÓN</v>
      </c>
      <c r="H1421" s="10"/>
    </row>
    <row r="1422" spans="1:8">
      <c r="A1422" s="1" t="str">
        <f ca="1"/>
        <v/>
      </c>
      <c r="B1422" s="2">
        <v>2942423185</v>
      </c>
      <c r="C1422" s="2" t="s">
        <v>1893</v>
      </c>
      <c r="D1422" s="2" t="s">
        <v>1600</v>
      </c>
      <c r="E1422" s="7" t="s">
        <v>91</v>
      </c>
      <c r="F1422" s="2" t="str">
        <f ca="1"/>
        <v>SIN IDENTIFICACIÓN</v>
      </c>
      <c r="G1422" s="2" t="str">
        <f ca="1"/>
        <v>SIN IDENTIFICACIÓN</v>
      </c>
      <c r="H1422" s="2" t="s">
        <v>1894</v>
      </c>
    </row>
    <row r="1423" spans="1:8">
      <c r="A1423" s="5" t="str">
        <f ca="1"/>
        <v/>
      </c>
      <c r="B1423" s="6">
        <v>1146350887</v>
      </c>
      <c r="C1423" s="6" t="s">
        <v>1895</v>
      </c>
      <c r="D1423" s="6" t="s">
        <v>1896</v>
      </c>
      <c r="E1423" s="3"/>
      <c r="F1423" s="6" t="str">
        <f ca="1"/>
        <v>SIN IDENTIFICACIÓN</v>
      </c>
      <c r="G1423" s="6" t="str">
        <f ca="1"/>
        <v>SIN IDENTIFICACIÓN</v>
      </c>
      <c r="H1423" s="10"/>
    </row>
    <row r="1424" spans="1:8">
      <c r="A1424" s="1" t="str">
        <f ca="1"/>
        <v/>
      </c>
      <c r="B1424" s="2">
        <v>1137506506</v>
      </c>
      <c r="C1424" s="2" t="s">
        <v>1897</v>
      </c>
      <c r="D1424" s="2" t="s">
        <v>1633</v>
      </c>
      <c r="E1424" s="3"/>
      <c r="F1424" s="2" t="str">
        <f ca="1"/>
        <v>SIN IDENTIFICACIÓN</v>
      </c>
      <c r="G1424" s="2" t="str">
        <f ca="1"/>
        <v>SIN IDENTIFICACIÓN</v>
      </c>
      <c r="H1424" s="4" t="s">
        <v>7</v>
      </c>
    </row>
    <row r="1425" spans="1:8">
      <c r="A1425" s="5" t="str">
        <f ca="1"/>
        <v/>
      </c>
      <c r="B1425" s="6">
        <v>1160838548</v>
      </c>
      <c r="C1425" s="6" t="s">
        <v>1898</v>
      </c>
      <c r="D1425" s="6" t="s">
        <v>1899</v>
      </c>
      <c r="E1425" s="3"/>
      <c r="F1425" s="6" t="str">
        <f ca="1"/>
        <v>SIN IDENTIFICACIÓN</v>
      </c>
      <c r="G1425" s="6" t="str">
        <f ca="1"/>
        <v>SIN IDENTIFICACIÓN</v>
      </c>
      <c r="H1425" s="4" t="s">
        <v>7</v>
      </c>
    </row>
    <row r="1426" spans="1:8">
      <c r="A1426" s="1" t="str">
        <f ca="1"/>
        <v/>
      </c>
      <c r="B1426" s="2">
        <v>2614810354</v>
      </c>
      <c r="C1426" s="2" t="s">
        <v>1900</v>
      </c>
      <c r="D1426" s="2" t="s">
        <v>1901</v>
      </c>
      <c r="E1426" s="3"/>
      <c r="F1426" s="2" t="str">
        <f ca="1"/>
        <v>SIN IDENTIFICACIÓN</v>
      </c>
      <c r="G1426" s="2" t="str">
        <f ca="1"/>
        <v>SIN IDENTIFICACIÓN</v>
      </c>
      <c r="H1426" s="4" t="s">
        <v>7</v>
      </c>
    </row>
    <row r="1427" spans="1:8">
      <c r="A1427" s="5" t="str">
        <f ca="1"/>
        <v/>
      </c>
      <c r="B1427" s="6">
        <v>2214842704</v>
      </c>
      <c r="C1427" s="6" t="s">
        <v>1902</v>
      </c>
      <c r="D1427" s="6" t="s">
        <v>1903</v>
      </c>
      <c r="E1427" s="3"/>
      <c r="F1427" s="6" t="str">
        <f ca="1"/>
        <v>SIN IDENTIFICACIÓN</v>
      </c>
      <c r="G1427" s="6" t="str">
        <f ca="1"/>
        <v>SIN IDENTIFICACIÓN</v>
      </c>
      <c r="H1427" s="4" t="s">
        <v>7</v>
      </c>
    </row>
    <row r="1428" spans="1:8">
      <c r="A1428" s="1" t="str">
        <f ca="1"/>
        <v/>
      </c>
      <c r="B1428" s="2">
        <v>1160848746</v>
      </c>
      <c r="C1428" s="2" t="s">
        <v>1904</v>
      </c>
      <c r="D1428" s="2" t="s">
        <v>1467</v>
      </c>
      <c r="E1428" s="7" t="s">
        <v>113</v>
      </c>
      <c r="F1428" s="2" t="str">
        <f ca="1"/>
        <v>SIN IDENTIFICACIÓN</v>
      </c>
      <c r="G1428" s="2" t="str">
        <f ca="1"/>
        <v>SIN IDENTIFICACIÓN</v>
      </c>
      <c r="H1428" s="2" t="s">
        <v>1905</v>
      </c>
    </row>
    <row r="1429" spans="1:8">
      <c r="A1429" s="5" t="str">
        <f ca="1"/>
        <v/>
      </c>
      <c r="B1429" s="6">
        <v>2644215811</v>
      </c>
      <c r="C1429" s="6" t="s">
        <v>1906</v>
      </c>
      <c r="D1429" s="6" t="s">
        <v>1650</v>
      </c>
      <c r="E1429" s="7" t="s">
        <v>113</v>
      </c>
      <c r="F1429" s="6" t="str">
        <f ca="1"/>
        <v>SIN IDENTIFICACIÓN</v>
      </c>
      <c r="G1429" s="6" t="str">
        <f ca="1"/>
        <v>SIN IDENTIFICACIÓN</v>
      </c>
      <c r="H1429" s="6" t="s">
        <v>1907</v>
      </c>
    </row>
    <row r="1430" spans="1:8">
      <c r="A1430" s="1" t="str">
        <f ca="1"/>
        <v/>
      </c>
      <c r="B1430" s="2">
        <v>2320536332</v>
      </c>
      <c r="C1430" s="2" t="s">
        <v>1908</v>
      </c>
      <c r="D1430" s="4" t="s">
        <v>221</v>
      </c>
      <c r="E1430" s="3"/>
      <c r="F1430" s="2" t="str">
        <f ca="1"/>
        <v>SIN IDENTIFICACIÓN</v>
      </c>
      <c r="G1430" s="2" t="str">
        <f ca="1"/>
        <v>SIN IDENTIFICACIÓN</v>
      </c>
      <c r="H1430" s="4"/>
    </row>
    <row r="1431" spans="1:8">
      <c r="A1431" s="5" t="str">
        <f ca="1"/>
        <v/>
      </c>
      <c r="B1431" s="10"/>
      <c r="C1431" s="6" t="s">
        <v>1909</v>
      </c>
      <c r="D1431" s="10"/>
      <c r="E1431" s="3"/>
      <c r="F1431" s="6" t="str">
        <f ca="1"/>
        <v>SIN IDENTIFICACIÓN</v>
      </c>
      <c r="G1431" s="6" t="str">
        <f ca="1"/>
        <v>SIN IDENTIFICACIÓN</v>
      </c>
      <c r="H1431" s="10"/>
    </row>
    <row r="1432" spans="1:8">
      <c r="A1432" s="1" t="str">
        <f ca="1"/>
        <v/>
      </c>
      <c r="B1432" s="2">
        <v>1144430344</v>
      </c>
      <c r="C1432" s="2" t="s">
        <v>1910</v>
      </c>
      <c r="D1432" s="2" t="s">
        <v>1911</v>
      </c>
      <c r="E1432" s="7" t="s">
        <v>12</v>
      </c>
      <c r="F1432" s="2" t="str">
        <f ca="1"/>
        <v>SIN IDENTIFICACIÓN</v>
      </c>
      <c r="G1432" s="2" t="str">
        <f ca="1"/>
        <v>SIN IDENTIFICACIÓN</v>
      </c>
      <c r="H1432" s="2" t="s">
        <v>1912</v>
      </c>
    </row>
    <row r="1433" spans="1:8">
      <c r="A1433" s="5" t="str">
        <f ca="1"/>
        <v/>
      </c>
      <c r="B1433" s="6">
        <v>1160864650</v>
      </c>
      <c r="C1433" s="6" t="s">
        <v>1913</v>
      </c>
      <c r="D1433" s="6" t="s">
        <v>1633</v>
      </c>
      <c r="E1433" s="3"/>
      <c r="F1433" s="6" t="str">
        <f ca="1"/>
        <v>SIN IDENTIFICACIÓN</v>
      </c>
      <c r="G1433" s="6" t="str">
        <f ca="1"/>
        <v>SIN IDENTIFICACIÓN</v>
      </c>
      <c r="H1433" s="4" t="s">
        <v>7</v>
      </c>
    </row>
    <row r="1434" spans="1:8">
      <c r="A1434" s="1" t="str">
        <f ca="1"/>
        <v/>
      </c>
      <c r="B1434" s="4"/>
      <c r="C1434" s="2" t="s">
        <v>1914</v>
      </c>
      <c r="D1434" s="4"/>
      <c r="E1434" s="3"/>
      <c r="F1434" s="2" t="str">
        <f ca="1"/>
        <v>SIN IDENTIFICACIÓN</v>
      </c>
      <c r="G1434" s="2" t="str">
        <f ca="1"/>
        <v>SIN IDENTIFICACIÓN</v>
      </c>
      <c r="H1434" s="4"/>
    </row>
    <row r="1435" spans="1:8">
      <c r="A1435" s="5" t="str">
        <f ca="1"/>
        <v/>
      </c>
      <c r="B1435" s="6">
        <v>2304421343</v>
      </c>
      <c r="C1435" s="6" t="s">
        <v>1915</v>
      </c>
      <c r="D1435" s="6" t="s">
        <v>1916</v>
      </c>
      <c r="E1435" s="3"/>
      <c r="F1435" s="6" t="str">
        <f ca="1"/>
        <v>SIN IDENTIFICACIÓN</v>
      </c>
      <c r="G1435" s="6" t="str">
        <f ca="1"/>
        <v>SIN IDENTIFICACIÓN</v>
      </c>
      <c r="H1435" s="4" t="s">
        <v>7</v>
      </c>
    </row>
    <row r="1436" spans="1:8">
      <c r="A1436" s="1" t="str">
        <f ca="1"/>
        <v/>
      </c>
      <c r="B1436" s="2">
        <v>1142360018</v>
      </c>
      <c r="C1436" s="2" t="s">
        <v>1917</v>
      </c>
      <c r="D1436" s="2" t="s">
        <v>1918</v>
      </c>
      <c r="E1436" s="3"/>
      <c r="F1436" s="2" t="str">
        <f ca="1"/>
        <v>SIN IDENTIFICACIÓN</v>
      </c>
      <c r="G1436" s="2" t="str">
        <f ca="1"/>
        <v>SIN IDENTIFICACIÓN</v>
      </c>
      <c r="H1436" s="4" t="s">
        <v>7</v>
      </c>
    </row>
    <row r="1437" spans="1:8">
      <c r="A1437" s="5" t="str">
        <f ca="1"/>
        <v/>
      </c>
      <c r="B1437" s="6">
        <v>1142381703</v>
      </c>
      <c r="C1437" s="6" t="s">
        <v>1919</v>
      </c>
      <c r="D1437" s="6" t="s">
        <v>93</v>
      </c>
      <c r="E1437" s="3"/>
      <c r="F1437" s="6" t="str">
        <f ca="1"/>
        <v>SIN IDENTIFICACIÓN</v>
      </c>
      <c r="G1437" s="6" t="str">
        <f ca="1"/>
        <v>SIN IDENTIFICACIÓN</v>
      </c>
      <c r="H1437" s="4" t="s">
        <v>7</v>
      </c>
    </row>
    <row r="1438" spans="1:8">
      <c r="A1438" s="1" t="str">
        <f ca="1"/>
        <v/>
      </c>
      <c r="B1438" s="2">
        <v>2304457526</v>
      </c>
      <c r="C1438" s="2" t="s">
        <v>1920</v>
      </c>
      <c r="D1438" s="2" t="s">
        <v>1581</v>
      </c>
      <c r="E1438" s="3"/>
      <c r="F1438" s="2" t="str">
        <f ca="1"/>
        <v>SIN IDENTIFICACIÓN</v>
      </c>
      <c r="G1438" s="2" t="str">
        <f ca="1"/>
        <v>SIN IDENTIFICACIÓN</v>
      </c>
      <c r="H1438" s="4"/>
    </row>
    <row r="1439" spans="1:8">
      <c r="A1439" s="5" t="str">
        <f ca="1"/>
        <v/>
      </c>
      <c r="B1439" s="6">
        <v>2214519929</v>
      </c>
      <c r="C1439" s="6" t="s">
        <v>1921</v>
      </c>
      <c r="D1439" s="6" t="s">
        <v>1600</v>
      </c>
      <c r="E1439" s="3"/>
      <c r="F1439" s="6" t="str">
        <f ca="1"/>
        <v>SIN IDENTIFICACIÓN</v>
      </c>
      <c r="G1439" s="6" t="str">
        <f ca="1"/>
        <v>SIN IDENTIFICACIÓN</v>
      </c>
      <c r="H1439" s="4" t="s">
        <v>7</v>
      </c>
    </row>
    <row r="1440" spans="1:8">
      <c r="A1440" s="1" t="str">
        <f ca="1"/>
        <v/>
      </c>
      <c r="B1440" s="2">
        <v>2644251967</v>
      </c>
      <c r="C1440" s="2" t="s">
        <v>1922</v>
      </c>
      <c r="D1440" s="2" t="s">
        <v>1119</v>
      </c>
      <c r="E1440" s="7" t="s">
        <v>91</v>
      </c>
      <c r="F1440" s="2" t="str">
        <f ca="1"/>
        <v>SIN IDENTIFICACIÓN</v>
      </c>
      <c r="G1440" s="2" t="str">
        <f ca="1"/>
        <v>SIN IDENTIFICACIÓN</v>
      </c>
      <c r="H1440" s="2" t="s">
        <v>734</v>
      </c>
    </row>
    <row r="1441" spans="1:8">
      <c r="A1441" s="5" t="str">
        <f ca="1"/>
        <v/>
      </c>
      <c r="B1441" s="6">
        <v>1142201128</v>
      </c>
      <c r="C1441" s="6" t="s">
        <v>1923</v>
      </c>
      <c r="D1441" s="6" t="s">
        <v>1646</v>
      </c>
      <c r="E1441" s="3"/>
      <c r="F1441" s="6" t="str">
        <f ca="1"/>
        <v>SIN IDENTIFICACIÓN</v>
      </c>
      <c r="G1441" s="6" t="str">
        <f ca="1"/>
        <v>SIN IDENTIFICACIÓN</v>
      </c>
      <c r="H1441" s="4" t="s">
        <v>7</v>
      </c>
    </row>
    <row r="1442" spans="1:8">
      <c r="A1442" s="1" t="str">
        <f ca="1"/>
        <v/>
      </c>
      <c r="B1442" s="2">
        <v>1142142126</v>
      </c>
      <c r="C1442" s="2" t="s">
        <v>1924</v>
      </c>
      <c r="D1442" s="2" t="s">
        <v>1613</v>
      </c>
      <c r="E1442" s="3"/>
      <c r="F1442" s="2" t="str">
        <f ca="1"/>
        <v>SIN IDENTIFICACIÓN</v>
      </c>
      <c r="G1442" s="2" t="str">
        <f ca="1"/>
        <v>SIN IDENTIFICACIÓN</v>
      </c>
      <c r="H1442" s="4"/>
    </row>
    <row r="1443" spans="1:8">
      <c r="A1443" s="5" t="str">
        <f ca="1"/>
        <v/>
      </c>
      <c r="B1443" s="6">
        <v>2204833650</v>
      </c>
      <c r="C1443" s="6" t="s">
        <v>1925</v>
      </c>
      <c r="D1443" s="6" t="s">
        <v>1544</v>
      </c>
      <c r="E1443" s="3"/>
      <c r="F1443" s="6" t="str">
        <f ca="1"/>
        <v>SIN IDENTIFICACIÓN</v>
      </c>
      <c r="G1443" s="6" t="str">
        <f ca="1"/>
        <v>SIN IDENTIFICACIÓN</v>
      </c>
      <c r="H1443" s="4" t="s">
        <v>7</v>
      </c>
    </row>
    <row r="1444" spans="1:8">
      <c r="A1444" s="1" t="str">
        <f ca="1"/>
        <v/>
      </c>
      <c r="B1444" s="2">
        <v>1160843370</v>
      </c>
      <c r="C1444" s="2" t="s">
        <v>1926</v>
      </c>
      <c r="D1444" s="2" t="s">
        <v>1544</v>
      </c>
      <c r="E1444" s="3"/>
      <c r="F1444" s="2" t="str">
        <f ca="1"/>
        <v>SIN IDENTIFICACIÓN</v>
      </c>
      <c r="G1444" s="2" t="str">
        <f ca="1"/>
        <v>SIN IDENTIFICACIÓN</v>
      </c>
      <c r="H1444" s="4"/>
    </row>
    <row r="1445" spans="1:8">
      <c r="A1445" s="5" t="str">
        <f ca="1"/>
        <v/>
      </c>
      <c r="B1445" s="6">
        <v>1142842037</v>
      </c>
      <c r="C1445" s="6" t="s">
        <v>1927</v>
      </c>
      <c r="D1445" s="6" t="s">
        <v>1646</v>
      </c>
      <c r="E1445" s="3"/>
      <c r="F1445" s="6" t="str">
        <f ca="1"/>
        <v>SIN IDENTIFICACIÓN</v>
      </c>
      <c r="G1445" s="6" t="str">
        <f ca="1"/>
        <v>SIN IDENTIFICACIÓN</v>
      </c>
      <c r="H1445" s="4" t="s">
        <v>7</v>
      </c>
    </row>
    <row r="1446" spans="1:8">
      <c r="A1446" s="1" t="str">
        <f ca="1"/>
        <v/>
      </c>
      <c r="B1446" s="2">
        <v>2614450457</v>
      </c>
      <c r="C1446" s="2" t="s">
        <v>1928</v>
      </c>
      <c r="D1446" s="2" t="s">
        <v>1676</v>
      </c>
      <c r="E1446" s="7" t="s">
        <v>91</v>
      </c>
      <c r="F1446" s="2" t="str">
        <f ca="1"/>
        <v>SIN IDENTIFICACIÓN</v>
      </c>
      <c r="G1446" s="2" t="str">
        <f ca="1"/>
        <v>SIN IDENTIFICACIÓN</v>
      </c>
      <c r="H1446" s="2" t="s">
        <v>234</v>
      </c>
    </row>
    <row r="1447" spans="1:8">
      <c r="A1447" s="5" t="str">
        <f ca="1"/>
        <v/>
      </c>
      <c r="B1447" s="6">
        <v>2214505080</v>
      </c>
      <c r="C1447" s="6" t="s">
        <v>1929</v>
      </c>
      <c r="D1447" s="6" t="s">
        <v>1930</v>
      </c>
      <c r="E1447" s="3"/>
      <c r="F1447" s="6" t="str">
        <f ca="1"/>
        <v>SIN IDENTIFICACIÓN</v>
      </c>
      <c r="G1447" s="6" t="str">
        <f ca="1"/>
        <v>SIN IDENTIFICACIÓN</v>
      </c>
      <c r="H1447" s="4" t="s">
        <v>7</v>
      </c>
    </row>
    <row r="1448" spans="1:8">
      <c r="A1448" s="1" t="str">
        <f ca="1"/>
        <v/>
      </c>
      <c r="B1448" s="2">
        <v>2204928726</v>
      </c>
      <c r="C1448" s="2" t="s">
        <v>1931</v>
      </c>
      <c r="D1448" s="2" t="s">
        <v>1676</v>
      </c>
      <c r="E1448" s="3"/>
      <c r="F1448" s="2" t="str">
        <f ca="1"/>
        <v>SIN IDENTIFICACIÓN</v>
      </c>
      <c r="G1448" s="2" t="str">
        <f ca="1"/>
        <v>SIN IDENTIFICACIÓN</v>
      </c>
      <c r="H1448" s="4" t="s">
        <v>7</v>
      </c>
    </row>
    <row r="1449" spans="1:8">
      <c r="A1449" s="5" t="str">
        <f ca="1"/>
        <v/>
      </c>
      <c r="B1449" s="6">
        <v>1142204067</v>
      </c>
      <c r="C1449" s="6" t="s">
        <v>1932</v>
      </c>
      <c r="D1449" s="6" t="s">
        <v>1452</v>
      </c>
      <c r="E1449" s="3"/>
      <c r="F1449" s="6" t="str">
        <f ca="1"/>
        <v>SIN IDENTIFICACIÓN</v>
      </c>
      <c r="G1449" s="6" t="str">
        <f ca="1"/>
        <v>SIN IDENTIFICACIÓN</v>
      </c>
      <c r="H1449" s="4" t="s">
        <v>7</v>
      </c>
    </row>
    <row r="1450" spans="1:8">
      <c r="A1450" s="1" t="str">
        <f ca="1"/>
        <v/>
      </c>
      <c r="B1450" s="2">
        <v>2224578991</v>
      </c>
      <c r="C1450" s="2" t="s">
        <v>1933</v>
      </c>
      <c r="D1450" s="2" t="s">
        <v>1600</v>
      </c>
      <c r="E1450" s="7" t="s">
        <v>12</v>
      </c>
      <c r="F1450" s="2" t="str">
        <f ca="1"/>
        <v>SIN IDENTIFICACIÓN</v>
      </c>
      <c r="G1450" s="2" t="str">
        <f ca="1"/>
        <v>SIN IDENTIFICACIÓN</v>
      </c>
      <c r="H1450" s="2" t="s">
        <v>1934</v>
      </c>
    </row>
    <row r="1451" spans="1:8">
      <c r="A1451" s="5" t="str">
        <f ca="1"/>
        <v/>
      </c>
      <c r="B1451" s="6">
        <v>1146360277</v>
      </c>
      <c r="C1451" s="6" t="s">
        <v>1935</v>
      </c>
      <c r="D1451" s="6" t="s">
        <v>1555</v>
      </c>
      <c r="E1451" s="7" t="s">
        <v>12</v>
      </c>
      <c r="F1451" s="6" t="str">
        <f ca="1"/>
        <v>SIN IDENTIFICACIÓN</v>
      </c>
      <c r="G1451" s="6" t="str">
        <f ca="1"/>
        <v>SIN IDENTIFICACIÓN</v>
      </c>
      <c r="H1451" s="6" t="s">
        <v>1936</v>
      </c>
    </row>
    <row r="1452" spans="1:8">
      <c r="A1452" s="1" t="str">
        <f ca="1"/>
        <v/>
      </c>
      <c r="B1452" s="2">
        <v>1149127783</v>
      </c>
      <c r="C1452" s="2" t="s">
        <v>1937</v>
      </c>
      <c r="D1452" s="2" t="s">
        <v>1129</v>
      </c>
      <c r="E1452" s="3"/>
      <c r="F1452" s="2" t="str">
        <f ca="1"/>
        <v>SIN IDENTIFICACIÓN</v>
      </c>
      <c r="G1452" s="2" t="str">
        <f ca="1"/>
        <v>SIN IDENTIFICACIÓN</v>
      </c>
      <c r="H1452" s="4" t="s">
        <v>7</v>
      </c>
    </row>
    <row r="1453" spans="1:8">
      <c r="A1453" s="5" t="str">
        <f ca="1"/>
        <v/>
      </c>
      <c r="B1453" s="6">
        <v>2204835733</v>
      </c>
      <c r="C1453" s="6" t="s">
        <v>1938</v>
      </c>
      <c r="D1453" s="6" t="s">
        <v>1650</v>
      </c>
      <c r="E1453" s="7" t="s">
        <v>12</v>
      </c>
      <c r="F1453" s="6" t="str">
        <f ca="1"/>
        <v>SIN IDENTIFICACIÓN</v>
      </c>
      <c r="G1453" s="6" t="str">
        <f ca="1"/>
        <v>SIN IDENTIFICACIÓN</v>
      </c>
      <c r="H1453" s="6" t="s">
        <v>1939</v>
      </c>
    </row>
    <row r="1454" spans="1:8">
      <c r="A1454" s="1" t="str">
        <f ca="1"/>
        <v/>
      </c>
      <c r="B1454" s="2">
        <v>2245440326</v>
      </c>
      <c r="C1454" s="2" t="s">
        <v>1940</v>
      </c>
      <c r="D1454" s="2" t="s">
        <v>1381</v>
      </c>
      <c r="E1454" s="3"/>
      <c r="F1454" s="2" t="str">
        <f ca="1"/>
        <v>SIN IDENTIFICACIÓN</v>
      </c>
      <c r="G1454" s="2" t="str">
        <f ca="1"/>
        <v>SIN IDENTIFICACIÓN</v>
      </c>
      <c r="H1454" s="4" t="s">
        <v>7</v>
      </c>
    </row>
    <row r="1455" spans="1:8">
      <c r="A1455" s="5" t="str">
        <f ca="1"/>
        <v/>
      </c>
      <c r="B1455" s="6">
        <v>1144421591</v>
      </c>
      <c r="C1455" s="6" t="s">
        <v>1941</v>
      </c>
      <c r="D1455" s="6" t="s">
        <v>1633</v>
      </c>
      <c r="E1455" s="3"/>
      <c r="F1455" s="6" t="str">
        <f ca="1"/>
        <v>SIN IDENTIFICACIÓN</v>
      </c>
      <c r="G1455" s="6" t="str">
        <f ca="1"/>
        <v>SIN IDENTIFICACIÓN</v>
      </c>
      <c r="H1455" s="4" t="s">
        <v>7</v>
      </c>
    </row>
    <row r="1456" spans="1:8">
      <c r="A1456" s="1" t="str">
        <f ca="1"/>
        <v/>
      </c>
      <c r="B1456" s="2">
        <v>1146040579</v>
      </c>
      <c r="C1456" s="2" t="s">
        <v>1942</v>
      </c>
      <c r="D1456" s="2" t="s">
        <v>1364</v>
      </c>
      <c r="E1456" s="3"/>
      <c r="F1456" s="2" t="str">
        <f ca="1"/>
        <v>SIN IDENTIFICACIÓN</v>
      </c>
      <c r="G1456" s="2" t="str">
        <f ca="1"/>
        <v>SIN IDENTIFICACIÓN</v>
      </c>
      <c r="H1456" s="4" t="s">
        <v>7</v>
      </c>
    </row>
    <row r="1457" spans="1:8">
      <c r="A1457" s="5" t="str">
        <f ca="1"/>
        <v/>
      </c>
      <c r="B1457" s="6">
        <v>1146569955</v>
      </c>
      <c r="C1457" s="6" t="s">
        <v>1943</v>
      </c>
      <c r="D1457" s="6" t="s">
        <v>221</v>
      </c>
      <c r="E1457" s="3"/>
      <c r="F1457" s="6" t="str">
        <f ca="1"/>
        <v>SIN IDENTIFICACIÓN</v>
      </c>
      <c r="G1457" s="6" t="str">
        <f ca="1"/>
        <v>SIN IDENTIFICACIÓN</v>
      </c>
      <c r="H1457" s="10"/>
    </row>
    <row r="1458" spans="1:8">
      <c r="A1458" s="1" t="str">
        <f ca="1"/>
        <v/>
      </c>
      <c r="B1458" s="2">
        <v>2204866722</v>
      </c>
      <c r="C1458" s="2" t="s">
        <v>1944</v>
      </c>
      <c r="D1458" s="2" t="s">
        <v>1646</v>
      </c>
      <c r="E1458" s="3"/>
      <c r="F1458" s="2" t="str">
        <f ca="1"/>
        <v>SIN IDENTIFICACIÓN</v>
      </c>
      <c r="G1458" s="2" t="str">
        <f ca="1"/>
        <v>SIN IDENTIFICACIÓN</v>
      </c>
      <c r="H1458" s="4" t="s">
        <v>7</v>
      </c>
    </row>
    <row r="1459" spans="1:8">
      <c r="A1459" s="5" t="str">
        <f ca="1"/>
        <v/>
      </c>
      <c r="B1459" s="6">
        <v>1142360249</v>
      </c>
      <c r="C1459" s="6" t="s">
        <v>1945</v>
      </c>
      <c r="D1459" s="6" t="s">
        <v>1555</v>
      </c>
      <c r="E1459" s="7" t="s">
        <v>12</v>
      </c>
      <c r="F1459" s="6" t="str">
        <f ca="1"/>
        <v>SIN IDENTIFICACIÓN</v>
      </c>
      <c r="G1459" s="6" t="str">
        <f ca="1"/>
        <v>SIN IDENTIFICACIÓN</v>
      </c>
      <c r="H1459" s="6" t="s">
        <v>1946</v>
      </c>
    </row>
    <row r="1460" spans="1:8">
      <c r="A1460" s="1" t="str">
        <f ca="1"/>
        <v/>
      </c>
      <c r="B1460" s="2">
        <v>1142811849</v>
      </c>
      <c r="C1460" s="2" t="s">
        <v>1947</v>
      </c>
      <c r="D1460" s="2" t="s">
        <v>1646</v>
      </c>
      <c r="E1460" s="3"/>
      <c r="F1460" s="2" t="str">
        <f ca="1"/>
        <v>SIN IDENTIFICACIÓN</v>
      </c>
      <c r="G1460" s="2" t="str">
        <f ca="1"/>
        <v>SIN IDENTIFICACIÓN</v>
      </c>
      <c r="H1460" s="4" t="s">
        <v>7</v>
      </c>
    </row>
    <row r="1461" spans="1:8">
      <c r="A1461" s="5" t="str">
        <f ca="1"/>
        <v/>
      </c>
      <c r="B1461" s="6">
        <v>2320422193</v>
      </c>
      <c r="C1461" s="6" t="s">
        <v>1948</v>
      </c>
      <c r="D1461" s="6" t="s">
        <v>93</v>
      </c>
      <c r="E1461" s="3"/>
      <c r="F1461" s="6" t="str">
        <f ca="1"/>
        <v>SIN IDENTIFICACIÓN</v>
      </c>
      <c r="G1461" s="6" t="str">
        <f ca="1"/>
        <v>SIN IDENTIFICACIÓN</v>
      </c>
      <c r="H1461" s="10"/>
    </row>
    <row r="1462" spans="1:8">
      <c r="A1462" s="1" t="str">
        <f ca="1"/>
        <v/>
      </c>
      <c r="B1462" s="2">
        <v>1142957200</v>
      </c>
      <c r="C1462" s="2" t="s">
        <v>1949</v>
      </c>
      <c r="D1462" s="2" t="s">
        <v>1613</v>
      </c>
      <c r="E1462" s="3"/>
      <c r="F1462" s="2" t="str">
        <f ca="1"/>
        <v>SIN IDENTIFICACIÓN</v>
      </c>
      <c r="G1462" s="2" t="str">
        <f ca="1"/>
        <v>SIN IDENTIFICACIÓN</v>
      </c>
      <c r="H1462" s="4"/>
    </row>
    <row r="1463" spans="1:8">
      <c r="A1463" s="5" t="str">
        <f ca="1"/>
        <v/>
      </c>
      <c r="B1463" s="6">
        <v>1137227822</v>
      </c>
      <c r="C1463" s="6" t="s">
        <v>1950</v>
      </c>
      <c r="D1463" s="6" t="s">
        <v>1646</v>
      </c>
      <c r="E1463" s="7" t="s">
        <v>12</v>
      </c>
      <c r="F1463" s="6" t="str">
        <f ca="1"/>
        <v>SIN IDENTIFICACIÓN</v>
      </c>
      <c r="G1463" s="6" t="str">
        <f ca="1"/>
        <v>SIN IDENTIFICACIÓN</v>
      </c>
      <c r="H1463" s="6" t="s">
        <v>1951</v>
      </c>
    </row>
    <row r="1464" spans="1:8">
      <c r="A1464" s="1" t="str">
        <f ca="1"/>
        <v/>
      </c>
      <c r="B1464" s="2">
        <v>2644341851</v>
      </c>
      <c r="C1464" s="2" t="s">
        <v>1952</v>
      </c>
      <c r="D1464" s="2" t="s">
        <v>1697</v>
      </c>
      <c r="E1464" s="7" t="s">
        <v>12</v>
      </c>
      <c r="F1464" s="2" t="str">
        <f ca="1"/>
        <v>SIN IDENTIFICACIÓN</v>
      </c>
      <c r="G1464" s="2" t="str">
        <f ca="1"/>
        <v>SIN IDENTIFICACIÓN</v>
      </c>
      <c r="H1464" s="4"/>
    </row>
    <row r="1465" spans="1:8">
      <c r="A1465" s="5" t="str">
        <f ca="1"/>
        <v/>
      </c>
      <c r="B1465" s="6">
        <v>2320426093</v>
      </c>
      <c r="C1465" s="6" t="s">
        <v>1953</v>
      </c>
      <c r="D1465" s="6" t="s">
        <v>1646</v>
      </c>
      <c r="E1465" s="3"/>
      <c r="F1465" s="6" t="str">
        <f ca="1"/>
        <v>SIN IDENTIFICACIÓN</v>
      </c>
      <c r="G1465" s="6" t="str">
        <f ca="1"/>
        <v>SIN IDENTIFICACIÓN</v>
      </c>
      <c r="H1465" s="4" t="s">
        <v>7</v>
      </c>
    </row>
    <row r="1466" spans="1:8">
      <c r="A1466" s="1" t="str">
        <f ca="1"/>
        <v/>
      </c>
      <c r="B1466" s="2">
        <v>2644266175</v>
      </c>
      <c r="C1466" s="2" t="s">
        <v>1954</v>
      </c>
      <c r="D1466" s="2" t="s">
        <v>1129</v>
      </c>
      <c r="E1466" s="3"/>
      <c r="F1466" s="2" t="str">
        <f ca="1"/>
        <v>SIN IDENTIFICACIÓN</v>
      </c>
      <c r="G1466" s="2" t="str">
        <f ca="1"/>
        <v>SIN IDENTIFICACIÓN</v>
      </c>
      <c r="H1466" s="4" t="s">
        <v>7</v>
      </c>
    </row>
    <row r="1467" spans="1:8">
      <c r="A1467" s="5" t="str">
        <f ca="1"/>
        <v/>
      </c>
      <c r="B1467" s="6">
        <v>1142376835</v>
      </c>
      <c r="C1467" s="6" t="s">
        <v>1955</v>
      </c>
      <c r="D1467" s="6" t="s">
        <v>1740</v>
      </c>
      <c r="E1467" s="3"/>
      <c r="F1467" s="6" t="str">
        <f ca="1"/>
        <v>SIN IDENTIFICACIÓN</v>
      </c>
      <c r="G1467" s="6" t="str">
        <f ca="1"/>
        <v>SIN IDENTIFICACIÓN</v>
      </c>
      <c r="H1467" s="10"/>
    </row>
    <row r="1468" spans="1:8">
      <c r="A1468" s="1" t="str">
        <f ca="1"/>
        <v/>
      </c>
      <c r="B1468" s="2">
        <v>2224474622</v>
      </c>
      <c r="C1468" s="2" t="s">
        <v>1956</v>
      </c>
      <c r="D1468" s="2" t="s">
        <v>1414</v>
      </c>
      <c r="E1468" s="7" t="s">
        <v>12</v>
      </c>
      <c r="F1468" s="2" t="str">
        <f ca="1"/>
        <v>SIN IDENTIFICACIÓN</v>
      </c>
      <c r="G1468" s="2" t="str">
        <f ca="1"/>
        <v>SIN IDENTIFICACIÓN</v>
      </c>
      <c r="H1468" s="2" t="s">
        <v>1957</v>
      </c>
    </row>
    <row r="1469" spans="1:8">
      <c r="A1469" s="16" t="str">
        <f ca="1"/>
        <v/>
      </c>
      <c r="B1469" s="13">
        <v>1142322243</v>
      </c>
      <c r="C1469" s="13" t="s">
        <v>1958</v>
      </c>
      <c r="D1469" s="13" t="s">
        <v>1641</v>
      </c>
      <c r="E1469" s="3"/>
      <c r="F1469" s="13" t="str">
        <f ca="1"/>
        <v>SIN IDENTIFICACIÓN</v>
      </c>
      <c r="G1469" s="13" t="str">
        <f ca="1"/>
        <v>SIN IDENTIFICACIÓN</v>
      </c>
      <c r="H1469" s="4" t="s">
        <v>7</v>
      </c>
    </row>
    <row r="1470" spans="1:8">
      <c r="A1470" s="1" t="str">
        <f ca="1"/>
        <v/>
      </c>
      <c r="B1470" s="2">
        <v>1142322251</v>
      </c>
      <c r="C1470" s="2" t="s">
        <v>1959</v>
      </c>
      <c r="D1470" s="2" t="s">
        <v>1641</v>
      </c>
      <c r="E1470" s="3"/>
      <c r="F1470" s="2" t="str">
        <f ca="1"/>
        <v>SIN IDENTIFICACIÓN</v>
      </c>
      <c r="G1470" s="2" t="str">
        <f ca="1"/>
        <v>SIN IDENTIFICACIÓN</v>
      </c>
      <c r="H1470" s="4" t="s">
        <v>7</v>
      </c>
    </row>
    <row r="1471" spans="1:8">
      <c r="A1471" s="5" t="str">
        <f ca="1"/>
        <v/>
      </c>
      <c r="B1471" s="6">
        <v>1144582800</v>
      </c>
      <c r="C1471" s="6" t="s">
        <v>1960</v>
      </c>
      <c r="D1471" s="6" t="s">
        <v>1786</v>
      </c>
      <c r="E1471" s="3"/>
      <c r="F1471" s="6" t="str">
        <f ca="1"/>
        <v>SIN IDENTIFICACIÓN</v>
      </c>
      <c r="G1471" s="6" t="str">
        <f ca="1"/>
        <v>SIN IDENTIFICACIÓN</v>
      </c>
      <c r="H1471" s="4" t="s">
        <v>7</v>
      </c>
    </row>
    <row r="1472" spans="1:8">
      <c r="A1472" s="1" t="str">
        <f ca="1"/>
        <v/>
      </c>
      <c r="B1472" s="2">
        <v>1142360744</v>
      </c>
      <c r="C1472" s="2" t="s">
        <v>1961</v>
      </c>
      <c r="D1472" s="2" t="s">
        <v>1641</v>
      </c>
      <c r="E1472" s="3"/>
      <c r="F1472" s="2" t="str">
        <f ca="1"/>
        <v>SIN IDENTIFICACIÓN</v>
      </c>
      <c r="G1472" s="2" t="str">
        <f ca="1"/>
        <v>SIN IDENTIFICACIÓN</v>
      </c>
      <c r="H1472" s="4" t="s">
        <v>7</v>
      </c>
    </row>
    <row r="1473" spans="1:8">
      <c r="A1473" s="5" t="str">
        <f ca="1"/>
        <v/>
      </c>
      <c r="B1473" s="6">
        <v>1142376863</v>
      </c>
      <c r="C1473" s="6" t="s">
        <v>1962</v>
      </c>
      <c r="D1473" s="6" t="s">
        <v>1641</v>
      </c>
      <c r="E1473" s="3"/>
      <c r="F1473" s="6" t="str">
        <f ca="1"/>
        <v>SIN IDENTIFICACIÓN</v>
      </c>
      <c r="G1473" s="6" t="str">
        <f ca="1"/>
        <v>SIN IDENTIFICACIÓN</v>
      </c>
      <c r="H1473" s="4" t="s">
        <v>7</v>
      </c>
    </row>
    <row r="1474" spans="1:8">
      <c r="A1474" s="1" t="str">
        <f ca="1"/>
        <v/>
      </c>
      <c r="B1474" s="2">
        <v>1142312230</v>
      </c>
      <c r="C1474" s="2" t="s">
        <v>1963</v>
      </c>
      <c r="D1474" s="2" t="s">
        <v>1558</v>
      </c>
      <c r="E1474" s="3"/>
      <c r="F1474" s="2" t="str">
        <f ca="1"/>
        <v>SIN IDENTIFICACIÓN</v>
      </c>
      <c r="G1474" s="2" t="str">
        <f ca="1"/>
        <v>SIN IDENTIFICACIÓN</v>
      </c>
      <c r="H1474" s="4" t="s">
        <v>7</v>
      </c>
    </row>
    <row r="1475" spans="1:8">
      <c r="A1475" s="5" t="str">
        <f ca="1"/>
        <v/>
      </c>
      <c r="B1475" s="6">
        <v>1160789160</v>
      </c>
      <c r="C1475" s="6" t="s">
        <v>1964</v>
      </c>
      <c r="D1475" s="6" t="s">
        <v>1783</v>
      </c>
      <c r="E1475" s="3"/>
      <c r="F1475" s="6" t="str">
        <f ca="1"/>
        <v>SIN IDENTIFICACIÓN</v>
      </c>
      <c r="G1475" s="6" t="str">
        <f ca="1"/>
        <v>SIN IDENTIFICACIÓN</v>
      </c>
      <c r="H1475" s="4" t="s">
        <v>7</v>
      </c>
    </row>
    <row r="1476" spans="1:8">
      <c r="A1476" s="1" t="str">
        <f ca="1"/>
        <v/>
      </c>
      <c r="B1476" s="2">
        <v>2234954877</v>
      </c>
      <c r="C1476" s="2" t="s">
        <v>1965</v>
      </c>
      <c r="D1476" s="2" t="s">
        <v>1467</v>
      </c>
      <c r="E1476" s="3"/>
      <c r="F1476" s="2" t="str">
        <f ca="1"/>
        <v>SIN IDENTIFICACIÓN</v>
      </c>
      <c r="G1476" s="2" t="str">
        <f ca="1"/>
        <v>SIN IDENTIFICACIÓN</v>
      </c>
      <c r="H1476" s="4" t="s">
        <v>7</v>
      </c>
    </row>
    <row r="1477" spans="1:8">
      <c r="A1477" s="5" t="str">
        <f ca="1"/>
        <v/>
      </c>
      <c r="B1477" s="6">
        <v>1142002120</v>
      </c>
      <c r="C1477" s="6" t="s">
        <v>1966</v>
      </c>
      <c r="D1477" s="6" t="s">
        <v>1558</v>
      </c>
      <c r="E1477" s="3"/>
      <c r="F1477" s="6" t="str">
        <f ca="1"/>
        <v>SIN IDENTIFICACIÓN</v>
      </c>
      <c r="G1477" s="6" t="str">
        <f ca="1"/>
        <v>SIN IDENTIFICACIÓN</v>
      </c>
      <c r="H1477" s="4" t="s">
        <v>7</v>
      </c>
    </row>
    <row r="1478" spans="1:8">
      <c r="A1478" s="1" t="str">
        <f ca="1"/>
        <v/>
      </c>
      <c r="B1478" s="2">
        <v>1144616919</v>
      </c>
      <c r="C1478" s="2" t="s">
        <v>1967</v>
      </c>
      <c r="D1478" s="2" t="s">
        <v>1786</v>
      </c>
      <c r="E1478" s="3"/>
      <c r="F1478" s="2" t="str">
        <f ca="1"/>
        <v>SIN IDENTIFICACIÓN</v>
      </c>
      <c r="G1478" s="2" t="str">
        <f ca="1"/>
        <v>SIN IDENTIFICACIÓN</v>
      </c>
      <c r="H1478" s="4" t="s">
        <v>7</v>
      </c>
    </row>
    <row r="1479" spans="1:8">
      <c r="A1479" s="5" t="str">
        <f ca="1"/>
        <v/>
      </c>
      <c r="B1479" s="6">
        <v>1144510751</v>
      </c>
      <c r="C1479" s="6" t="s">
        <v>1968</v>
      </c>
      <c r="D1479" s="6" t="s">
        <v>1555</v>
      </c>
      <c r="E1479" s="3"/>
      <c r="F1479" s="6" t="str">
        <f ca="1"/>
        <v>SIN IDENTIFICACIÓN</v>
      </c>
      <c r="G1479" s="6" t="str">
        <f ca="1"/>
        <v>SIN IDENTIFICACIÓN</v>
      </c>
      <c r="H1479" s="4" t="s">
        <v>7</v>
      </c>
    </row>
    <row r="1480" spans="1:8">
      <c r="A1480" s="1" t="str">
        <f ca="1"/>
        <v/>
      </c>
      <c r="B1480" s="2">
        <v>2202409085</v>
      </c>
      <c r="C1480" s="2" t="s">
        <v>1969</v>
      </c>
      <c r="D1480" s="2" t="s">
        <v>1641</v>
      </c>
      <c r="E1480" s="3"/>
      <c r="F1480" s="2" t="str">
        <f ca="1"/>
        <v>SIN IDENTIFICACIÓN</v>
      </c>
      <c r="G1480" s="2" t="str">
        <f ca="1"/>
        <v>SIN IDENTIFICACIÓN</v>
      </c>
      <c r="H1480" s="4" t="s">
        <v>7</v>
      </c>
    </row>
    <row r="1481" spans="1:8">
      <c r="A1481" s="5" t="str">
        <f ca="1"/>
        <v/>
      </c>
      <c r="B1481" s="6">
        <v>2320428406</v>
      </c>
      <c r="C1481" s="6" t="s">
        <v>1970</v>
      </c>
      <c r="D1481" s="6" t="s">
        <v>1555</v>
      </c>
      <c r="E1481" s="3"/>
      <c r="F1481" s="6" t="str">
        <f ca="1"/>
        <v>SIN IDENTIFICACIÓN</v>
      </c>
      <c r="G1481" s="6" t="str">
        <f ca="1"/>
        <v>SIN IDENTIFICACIÓN</v>
      </c>
      <c r="H1481" s="4" t="s">
        <v>7</v>
      </c>
    </row>
    <row r="1482" spans="1:8">
      <c r="A1482" s="1" t="str">
        <f ca="1"/>
        <v/>
      </c>
      <c r="B1482" s="2">
        <v>2320428518</v>
      </c>
      <c r="C1482" s="2" t="s">
        <v>1971</v>
      </c>
      <c r="D1482" s="2" t="s">
        <v>1804</v>
      </c>
      <c r="E1482" s="3"/>
      <c r="F1482" s="2" t="str">
        <f ca="1"/>
        <v>SIN IDENTIFICACIÓN</v>
      </c>
      <c r="G1482" s="2" t="str">
        <f ca="1"/>
        <v>SIN IDENTIFICACIÓN</v>
      </c>
      <c r="H1482" s="4"/>
    </row>
    <row r="1483" spans="1:8">
      <c r="A1483" s="5" t="str">
        <f ca="1"/>
        <v/>
      </c>
      <c r="B1483" s="6">
        <v>1160810809</v>
      </c>
      <c r="C1483" s="6" t="s">
        <v>1972</v>
      </c>
      <c r="D1483" s="6" t="s">
        <v>1646</v>
      </c>
      <c r="E1483" s="7" t="s">
        <v>12</v>
      </c>
      <c r="F1483" s="6" t="str">
        <f ca="1"/>
        <v>SIN IDENTIFICACIÓN</v>
      </c>
      <c r="G1483" s="6" t="str">
        <f ca="1"/>
        <v>SIN IDENTIFICACIÓN</v>
      </c>
      <c r="H1483" s="6" t="s">
        <v>1973</v>
      </c>
    </row>
    <row r="1484" spans="1:8">
      <c r="A1484" s="1" t="str">
        <f ca="1"/>
        <v/>
      </c>
      <c r="B1484" s="2">
        <v>1160663998</v>
      </c>
      <c r="C1484" s="2" t="s">
        <v>1974</v>
      </c>
      <c r="D1484" s="2" t="s">
        <v>1697</v>
      </c>
      <c r="E1484" s="7" t="s">
        <v>91</v>
      </c>
      <c r="F1484" s="2" t="str">
        <f ca="1"/>
        <v>SIN IDENTIFICACIÓN</v>
      </c>
      <c r="G1484" s="2" t="str">
        <f ca="1"/>
        <v>SIN IDENTIFICACIÓN</v>
      </c>
      <c r="H1484" s="2" t="s">
        <v>1975</v>
      </c>
    </row>
    <row r="1485" spans="1:8">
      <c r="A1485" s="5" t="str">
        <f ca="1"/>
        <v/>
      </c>
      <c r="B1485" s="6">
        <v>2634424948</v>
      </c>
      <c r="C1485" s="6" t="s">
        <v>1976</v>
      </c>
      <c r="D1485" s="6" t="s">
        <v>1055</v>
      </c>
      <c r="E1485" s="3"/>
      <c r="F1485" s="6" t="str">
        <f ca="1"/>
        <v>SIN IDENTIFICACIÓN</v>
      </c>
      <c r="G1485" s="6" t="str">
        <f ca="1"/>
        <v>SIN IDENTIFICACIÓN</v>
      </c>
      <c r="H1485" s="4" t="s">
        <v>7</v>
      </c>
    </row>
    <row r="1486" spans="1:8">
      <c r="A1486" s="1" t="str">
        <f ca="1"/>
        <v/>
      </c>
      <c r="B1486" s="2">
        <v>2644216298</v>
      </c>
      <c r="C1486" s="2" t="s">
        <v>1977</v>
      </c>
      <c r="D1486" s="2" t="s">
        <v>1414</v>
      </c>
      <c r="E1486" s="3"/>
      <c r="F1486" s="2" t="str">
        <f ca="1"/>
        <v>SIN IDENTIFICACIÓN</v>
      </c>
      <c r="G1486" s="2" t="str">
        <f ca="1"/>
        <v>SIN IDENTIFICACIÓN</v>
      </c>
      <c r="H1486" s="4" t="s">
        <v>7</v>
      </c>
    </row>
    <row r="1487" spans="1:8">
      <c r="A1487" s="5" t="str">
        <f ca="1"/>
        <v/>
      </c>
      <c r="B1487" s="6">
        <v>1160789194</v>
      </c>
      <c r="C1487" s="6" t="s">
        <v>1978</v>
      </c>
      <c r="D1487" s="6" t="s">
        <v>1641</v>
      </c>
      <c r="E1487" s="3"/>
      <c r="F1487" s="6" t="str">
        <f ca="1"/>
        <v>SIN IDENTIFICACIÓN</v>
      </c>
      <c r="G1487" s="6" t="str">
        <f ca="1"/>
        <v>SIN IDENTIFICACIÓN</v>
      </c>
      <c r="H1487" s="4" t="s">
        <v>7</v>
      </c>
    </row>
    <row r="1488" spans="1:8">
      <c r="A1488" s="1" t="str">
        <f ca="1"/>
        <v/>
      </c>
      <c r="B1488" s="2">
        <v>1142053980</v>
      </c>
      <c r="C1488" s="2" t="s">
        <v>1979</v>
      </c>
      <c r="D1488" s="2" t="s">
        <v>1692</v>
      </c>
      <c r="E1488" s="3"/>
      <c r="F1488" s="2" t="str">
        <f ca="1"/>
        <v>SIN IDENTIFICACIÓN</v>
      </c>
      <c r="G1488" s="2" t="str">
        <f ca="1"/>
        <v>SIN IDENTIFICACIÓN</v>
      </c>
      <c r="H1488" s="4"/>
    </row>
    <row r="1489" spans="1:8">
      <c r="A1489" s="5" t="str">
        <f ca="1"/>
        <v/>
      </c>
      <c r="B1489" s="6">
        <v>2234698692</v>
      </c>
      <c r="C1489" s="6" t="s">
        <v>1980</v>
      </c>
      <c r="D1489" s="6" t="s">
        <v>1467</v>
      </c>
      <c r="E1489" s="3"/>
      <c r="F1489" s="6" t="str">
        <f ca="1"/>
        <v>SIN IDENTIFICACIÓN</v>
      </c>
      <c r="G1489" s="6" t="str">
        <f ca="1"/>
        <v>SIN IDENTIFICACIÓN</v>
      </c>
      <c r="H1489" s="4" t="s">
        <v>7</v>
      </c>
    </row>
    <row r="1490" spans="1:8">
      <c r="A1490" s="1" t="str">
        <f ca="1"/>
        <v/>
      </c>
      <c r="B1490" s="2">
        <v>1142161176</v>
      </c>
      <c r="C1490" s="2" t="s">
        <v>1981</v>
      </c>
      <c r="D1490" s="2" t="s">
        <v>1646</v>
      </c>
      <c r="E1490" s="7" t="s">
        <v>12</v>
      </c>
      <c r="F1490" s="2" t="str">
        <f ca="1"/>
        <v>SIN IDENTIFICACIÓN</v>
      </c>
      <c r="G1490" s="2" t="str">
        <f ca="1"/>
        <v>SIN IDENTIFICACIÓN</v>
      </c>
      <c r="H1490" s="2" t="s">
        <v>1982</v>
      </c>
    </row>
    <row r="1491" spans="1:8">
      <c r="A1491" s="5" t="str">
        <f ca="1"/>
        <v/>
      </c>
      <c r="B1491" s="6">
        <v>2614327933</v>
      </c>
      <c r="C1491" s="6" t="s">
        <v>1983</v>
      </c>
      <c r="D1491" s="6" t="s">
        <v>1646</v>
      </c>
      <c r="E1491" s="3"/>
      <c r="F1491" s="6" t="str">
        <f ca="1"/>
        <v>SIN IDENTIFICACIÓN</v>
      </c>
      <c r="G1491" s="6" t="str">
        <f ca="1"/>
        <v>SIN IDENTIFICACIÓN</v>
      </c>
      <c r="H1491" s="4" t="s">
        <v>7</v>
      </c>
    </row>
    <row r="1492" spans="1:8">
      <c r="A1492" s="1" t="str">
        <f ca="1"/>
        <v/>
      </c>
      <c r="B1492" s="2">
        <v>1142331205</v>
      </c>
      <c r="C1492" s="2" t="s">
        <v>1984</v>
      </c>
      <c r="D1492" s="2" t="s">
        <v>1646</v>
      </c>
      <c r="E1492" s="7" t="s">
        <v>12</v>
      </c>
      <c r="F1492" s="2" t="str">
        <f ca="1"/>
        <v>SIN IDENTIFICACIÓN</v>
      </c>
      <c r="G1492" s="2" t="str">
        <f ca="1"/>
        <v>SIN IDENTIFICACIÓN</v>
      </c>
      <c r="H1492" s="2" t="s">
        <v>1985</v>
      </c>
    </row>
    <row r="1493" spans="1:8">
      <c r="A1493" s="5" t="str">
        <f ca="1"/>
        <v/>
      </c>
      <c r="B1493" s="6">
        <v>1149122592</v>
      </c>
      <c r="C1493" s="6" t="s">
        <v>1986</v>
      </c>
      <c r="D1493" s="6" t="s">
        <v>1896</v>
      </c>
      <c r="E1493" s="3"/>
      <c r="F1493" s="6" t="str">
        <f ca="1"/>
        <v>SIN IDENTIFICACIÓN</v>
      </c>
      <c r="G1493" s="6" t="str">
        <f ca="1"/>
        <v>SIN IDENTIFICACIÓN</v>
      </c>
      <c r="H1493" s="10"/>
    </row>
    <row r="1494" spans="1:8">
      <c r="A1494" s="1" t="str">
        <f ca="1"/>
        <v/>
      </c>
      <c r="B1494" s="2">
        <v>1146351054</v>
      </c>
      <c r="C1494" s="2" t="s">
        <v>1987</v>
      </c>
      <c r="D1494" s="2" t="s">
        <v>1988</v>
      </c>
      <c r="E1494" s="3"/>
      <c r="F1494" s="2" t="str">
        <f ca="1"/>
        <v>SIN IDENTIFICACIÓN</v>
      </c>
      <c r="G1494" s="2" t="str">
        <f ca="1"/>
        <v>SIN IDENTIFICACIÓN</v>
      </c>
      <c r="H1494" s="4"/>
    </row>
    <row r="1495" spans="1:8">
      <c r="A1495" s="5" t="str">
        <f ca="1"/>
        <v/>
      </c>
      <c r="B1495" s="6">
        <v>1142720841</v>
      </c>
      <c r="C1495" s="6" t="s">
        <v>1989</v>
      </c>
      <c r="D1495" s="6" t="s">
        <v>1641</v>
      </c>
      <c r="E1495" s="3"/>
      <c r="F1495" s="6" t="str">
        <f ca="1"/>
        <v>SIN IDENTIFICACIÓN</v>
      </c>
      <c r="G1495" s="6" t="str">
        <f ca="1"/>
        <v>SIN IDENTIFICACIÓN</v>
      </c>
      <c r="H1495" s="4" t="s">
        <v>7</v>
      </c>
    </row>
    <row r="1496" spans="1:8">
      <c r="A1496" s="1" t="str">
        <f ca="1"/>
        <v/>
      </c>
      <c r="B1496" s="2">
        <v>2234511016</v>
      </c>
      <c r="C1496" s="2" t="s">
        <v>1990</v>
      </c>
      <c r="D1496" s="2" t="s">
        <v>1119</v>
      </c>
      <c r="E1496" s="3"/>
      <c r="F1496" s="2" t="str">
        <f ca="1"/>
        <v>SIN IDENTIFICACIÓN</v>
      </c>
      <c r="G1496" s="2" t="str">
        <f ca="1"/>
        <v>SIN IDENTIFICACIÓN</v>
      </c>
      <c r="H1496" s="4" t="s">
        <v>7</v>
      </c>
    </row>
    <row r="1497" spans="1:8">
      <c r="A1497" s="5" t="str">
        <f ca="1"/>
        <v/>
      </c>
      <c r="B1497" s="6">
        <v>2224475117</v>
      </c>
      <c r="C1497" s="6" t="s">
        <v>1991</v>
      </c>
      <c r="D1497" s="6" t="s">
        <v>1804</v>
      </c>
      <c r="E1497" s="3"/>
      <c r="F1497" s="6" t="str">
        <f ca="1"/>
        <v>SIN IDENTIFICACIÓN</v>
      </c>
      <c r="G1497" s="6" t="str">
        <f ca="1"/>
        <v>SIN IDENTIFICACIÓN</v>
      </c>
      <c r="H1497" s="10"/>
    </row>
    <row r="1498" spans="1:8">
      <c r="A1498" s="1" t="str">
        <f ca="1"/>
        <v/>
      </c>
      <c r="B1498" s="2">
        <v>1146909550</v>
      </c>
      <c r="C1498" s="2" t="s">
        <v>1992</v>
      </c>
      <c r="D1498" s="2" t="s">
        <v>1783</v>
      </c>
      <c r="E1498" s="7" t="s">
        <v>12</v>
      </c>
      <c r="F1498" s="2" t="str">
        <f ca="1"/>
        <v>SIN IDENTIFICACIÓN</v>
      </c>
      <c r="G1498" s="2" t="str">
        <f ca="1"/>
        <v>SIN IDENTIFICACIÓN</v>
      </c>
      <c r="H1498" s="2" t="s">
        <v>1993</v>
      </c>
    </row>
    <row r="1499" spans="1:8">
      <c r="A1499" s="5" t="str">
        <f ca="1"/>
        <v/>
      </c>
      <c r="B1499" s="6">
        <v>1142721083</v>
      </c>
      <c r="C1499" s="6" t="s">
        <v>1994</v>
      </c>
      <c r="D1499" s="6" t="s">
        <v>1641</v>
      </c>
      <c r="E1499" s="3"/>
      <c r="F1499" s="6" t="str">
        <f ca="1"/>
        <v>SIN IDENTIFICACIÓN</v>
      </c>
      <c r="G1499" s="6" t="str">
        <f ca="1"/>
        <v>SIN IDENTIFICACIÓN</v>
      </c>
      <c r="H1499" s="4" t="s">
        <v>7</v>
      </c>
    </row>
    <row r="1500" spans="1:8">
      <c r="A1500" s="1" t="str">
        <f ca="1"/>
        <v/>
      </c>
      <c r="B1500" s="2">
        <v>2942431157</v>
      </c>
      <c r="C1500" s="2" t="s">
        <v>1995</v>
      </c>
      <c r="D1500" s="2" t="s">
        <v>1119</v>
      </c>
      <c r="E1500" s="3"/>
      <c r="F1500" s="2" t="str">
        <f ca="1"/>
        <v>SIN IDENTIFICACIÓN</v>
      </c>
      <c r="G1500" s="2" t="str">
        <f ca="1"/>
        <v>SIN IDENTIFICACIÓN</v>
      </c>
      <c r="H1500" s="4" t="s">
        <v>7</v>
      </c>
    </row>
    <row r="1501" spans="1:8">
      <c r="A1501" s="5" t="str">
        <f ca="1"/>
        <v/>
      </c>
      <c r="B1501" s="6">
        <v>1142740762</v>
      </c>
      <c r="C1501" s="6" t="s">
        <v>1996</v>
      </c>
      <c r="D1501" s="6" t="s">
        <v>1786</v>
      </c>
      <c r="E1501" s="3"/>
      <c r="F1501" s="6" t="str">
        <f ca="1"/>
        <v>SIN IDENTIFICACIÓN</v>
      </c>
      <c r="G1501" s="6" t="str">
        <f ca="1"/>
        <v>SIN IDENTIFICACIÓN</v>
      </c>
      <c r="H1501" s="4" t="s">
        <v>7</v>
      </c>
    </row>
    <row r="1502" spans="1:8">
      <c r="A1502" s="1" t="str">
        <f ca="1"/>
        <v/>
      </c>
      <c r="B1502" s="2">
        <v>1142780396</v>
      </c>
      <c r="C1502" s="2" t="s">
        <v>1997</v>
      </c>
      <c r="D1502" s="2" t="s">
        <v>1613</v>
      </c>
      <c r="E1502" s="3"/>
      <c r="F1502" s="2" t="str">
        <f ca="1"/>
        <v>SIN IDENTIFICACIÓN</v>
      </c>
      <c r="G1502" s="2" t="str">
        <f ca="1"/>
        <v>SIN IDENTIFICACIÓN</v>
      </c>
      <c r="H1502" s="4"/>
    </row>
    <row r="1503" spans="1:8">
      <c r="A1503" s="5" t="str">
        <f ca="1"/>
        <v/>
      </c>
      <c r="B1503" s="6">
        <v>2320430229</v>
      </c>
      <c r="C1503" s="6" t="s">
        <v>1998</v>
      </c>
      <c r="D1503" s="6" t="s">
        <v>1613</v>
      </c>
      <c r="E1503" s="3"/>
      <c r="F1503" s="10" t="str">
        <f ca="1"/>
        <v>SIN IDENTIFICACIÓN</v>
      </c>
      <c r="G1503" s="10" t="str">
        <f ca="1"/>
        <v>SIN IDENTIFICACIÓN</v>
      </c>
      <c r="H1503" s="4" t="s">
        <v>7</v>
      </c>
    </row>
    <row r="1504" spans="1:8">
      <c r="A1504" s="1" t="str">
        <f ca="1"/>
        <v/>
      </c>
      <c r="B1504" s="2">
        <v>1160789232</v>
      </c>
      <c r="C1504" s="2" t="s">
        <v>1999</v>
      </c>
      <c r="D1504" s="2" t="s">
        <v>1655</v>
      </c>
      <c r="E1504" s="3"/>
      <c r="F1504" s="2" t="str">
        <f ca="1"/>
        <v>SIN IDENTIFICACIÓN</v>
      </c>
      <c r="G1504" s="2" t="str">
        <f ca="1"/>
        <v>SIN IDENTIFICACIÓN</v>
      </c>
      <c r="H1504" s="4"/>
    </row>
    <row r="1505" spans="1:8">
      <c r="A1505" s="5" t="str">
        <f ca="1"/>
        <v/>
      </c>
      <c r="B1505" s="6">
        <v>1143540311</v>
      </c>
      <c r="C1505" s="6" t="s">
        <v>2000</v>
      </c>
      <c r="D1505" s="6" t="s">
        <v>1847</v>
      </c>
      <c r="E1505" s="3"/>
      <c r="F1505" s="6" t="str">
        <f ca="1"/>
        <v>SIN IDENTIFICACIÓN</v>
      </c>
      <c r="G1505" s="6" t="str">
        <f ca="1"/>
        <v>SIN IDENTIFICACIÓN</v>
      </c>
      <c r="H1505" s="10"/>
    </row>
    <row r="1506" spans="1:8">
      <c r="A1506" s="1" t="str">
        <f ca="1"/>
        <v/>
      </c>
      <c r="B1506" s="2">
        <v>1142585083</v>
      </c>
      <c r="C1506" s="2" t="s">
        <v>2001</v>
      </c>
      <c r="D1506" s="2" t="s">
        <v>1558</v>
      </c>
      <c r="E1506" s="3"/>
      <c r="F1506" s="2" t="str">
        <f ca="1"/>
        <v>SIN IDENTIFICACIÓN</v>
      </c>
      <c r="G1506" s="2" t="str">
        <f ca="1"/>
        <v>SIN IDENTIFICACIÓN</v>
      </c>
      <c r="H1506" s="4" t="s">
        <v>7</v>
      </c>
    </row>
    <row r="1507" spans="1:8">
      <c r="A1507" s="5" t="str">
        <f ca="1"/>
        <v/>
      </c>
      <c r="B1507" s="6">
        <v>1142242748</v>
      </c>
      <c r="C1507" s="11" t="s">
        <v>2002</v>
      </c>
      <c r="D1507" s="6" t="s">
        <v>1692</v>
      </c>
      <c r="E1507" s="3"/>
      <c r="F1507" s="6" t="str">
        <f ca="1"/>
        <v>SIN IDENTIFICACIÓN</v>
      </c>
      <c r="G1507" s="6" t="str">
        <f ca="1"/>
        <v>SIN IDENTIFICACIÓN</v>
      </c>
      <c r="H1507" s="4" t="s">
        <v>7</v>
      </c>
    </row>
    <row r="1508" spans="1:8">
      <c r="A1508" s="1" t="str">
        <f ca="1"/>
        <v/>
      </c>
      <c r="B1508" s="2">
        <v>2304428418</v>
      </c>
      <c r="C1508" s="2" t="s">
        <v>2003</v>
      </c>
      <c r="D1508" s="2" t="s">
        <v>1613</v>
      </c>
      <c r="E1508" s="3"/>
      <c r="F1508" s="2" t="str">
        <f ca="1"/>
        <v>SIN IDENTIFICACIÓN</v>
      </c>
      <c r="G1508" s="2" t="str">
        <f ca="1"/>
        <v>SIN IDENTIFICACIÓN</v>
      </c>
      <c r="H1508" s="4"/>
    </row>
    <row r="1509" spans="1:8">
      <c r="A1509" s="5" t="str">
        <f ca="1"/>
        <v/>
      </c>
      <c r="B1509" s="6">
        <v>1142204346</v>
      </c>
      <c r="C1509" s="6" t="s">
        <v>2004</v>
      </c>
      <c r="D1509" s="6" t="s">
        <v>1558</v>
      </c>
      <c r="E1509" s="7" t="s">
        <v>128</v>
      </c>
      <c r="F1509" s="6" t="str">
        <f ca="1"/>
        <v>SIN IDENTIFICACIÓN</v>
      </c>
      <c r="G1509" s="6" t="str">
        <f ca="1"/>
        <v>SIN IDENTIFICACIÓN</v>
      </c>
      <c r="H1509" s="6" t="s">
        <v>2005</v>
      </c>
    </row>
    <row r="1510" spans="1:8">
      <c r="A1510" s="1" t="str">
        <f ca="1"/>
        <v/>
      </c>
      <c r="B1510" s="2">
        <v>1142913017</v>
      </c>
      <c r="C1510" s="2" t="s">
        <v>2006</v>
      </c>
      <c r="D1510" s="2" t="s">
        <v>1613</v>
      </c>
      <c r="E1510" s="3"/>
      <c r="F1510" s="2" t="str">
        <f ca="1"/>
        <v>SIN IDENTIFICACIÓN</v>
      </c>
      <c r="G1510" s="2" t="str">
        <f ca="1"/>
        <v>SIN IDENTIFICACIÓN</v>
      </c>
      <c r="H1510" s="4"/>
    </row>
    <row r="1511" spans="1:8">
      <c r="A1511" s="5" t="str">
        <f ca="1"/>
        <v/>
      </c>
      <c r="B1511" s="6">
        <v>2229476708</v>
      </c>
      <c r="C1511" s="6" t="s">
        <v>2007</v>
      </c>
      <c r="D1511" s="6" t="s">
        <v>1646</v>
      </c>
      <c r="E1511" s="7" t="s">
        <v>12</v>
      </c>
      <c r="F1511" s="6" t="str">
        <f ca="1"/>
        <v>SIN IDENTIFICACIÓN</v>
      </c>
      <c r="G1511" s="6" t="str">
        <f ca="1"/>
        <v>SIN IDENTIFICACIÓN</v>
      </c>
      <c r="H1511" s="6" t="s">
        <v>2008</v>
      </c>
    </row>
    <row r="1512" spans="1:8">
      <c r="A1512" s="1" t="str">
        <f ca="1"/>
        <v/>
      </c>
      <c r="B1512" s="2">
        <v>1160787064</v>
      </c>
      <c r="C1512" s="2" t="s">
        <v>2009</v>
      </c>
      <c r="D1512" s="2" t="s">
        <v>1655</v>
      </c>
      <c r="E1512" s="3"/>
      <c r="F1512" s="2" t="str">
        <f ca="1"/>
        <v>SIN IDENTIFICACIÓN</v>
      </c>
      <c r="G1512" s="2" t="str">
        <f ca="1"/>
        <v>SIN IDENTIFICACIÓN</v>
      </c>
      <c r="H1512" s="4"/>
    </row>
    <row r="1513" spans="1:8">
      <c r="A1513" s="5" t="str">
        <f ca="1"/>
        <v/>
      </c>
      <c r="B1513" s="6">
        <v>1128205202</v>
      </c>
      <c r="C1513" s="6" t="s">
        <v>2010</v>
      </c>
      <c r="D1513" s="6" t="s">
        <v>2011</v>
      </c>
      <c r="E1513" s="3"/>
      <c r="F1513" s="6" t="str">
        <f ca="1"/>
        <v>SIN IDENTIFICACIÓN</v>
      </c>
      <c r="G1513" s="6" t="str">
        <f ca="1"/>
        <v>SIN IDENTIFICACIÓN</v>
      </c>
      <c r="H1513" s="10"/>
    </row>
    <row r="1514" spans="1:8">
      <c r="A1514" s="1" t="str">
        <f ca="1"/>
        <v/>
      </c>
      <c r="B1514" s="2">
        <v>1144582844</v>
      </c>
      <c r="C1514" s="2" t="s">
        <v>2012</v>
      </c>
      <c r="D1514" s="2" t="s">
        <v>1641</v>
      </c>
      <c r="E1514" s="3"/>
      <c r="F1514" s="2" t="str">
        <f ca="1"/>
        <v>SIN IDENTIFICACIÓN</v>
      </c>
      <c r="G1514" s="2" t="str">
        <f ca="1"/>
        <v>SIN IDENTIFICACIÓN</v>
      </c>
      <c r="H1514" s="2" t="s">
        <v>2013</v>
      </c>
    </row>
    <row r="1515" spans="1:8">
      <c r="A1515" s="5" t="str">
        <f ca="1"/>
        <v/>
      </c>
      <c r="B1515" s="6">
        <v>1144421652</v>
      </c>
      <c r="C1515" s="6" t="s">
        <v>2014</v>
      </c>
      <c r="D1515" s="6" t="s">
        <v>1703</v>
      </c>
      <c r="E1515" s="3"/>
      <c r="F1515" s="6" t="str">
        <f ca="1"/>
        <v>SIN IDENTIFICACIÓN</v>
      </c>
      <c r="G1515" s="6" t="str">
        <f ca="1"/>
        <v>SIN IDENTIFICACIÓN</v>
      </c>
      <c r="H1515" s="10"/>
    </row>
    <row r="1516" spans="1:8">
      <c r="A1516" s="1" t="str">
        <f ca="1"/>
        <v/>
      </c>
      <c r="B1516" s="2">
        <v>2644214964</v>
      </c>
      <c r="C1516" s="2" t="s">
        <v>2015</v>
      </c>
      <c r="D1516" s="2" t="s">
        <v>1124</v>
      </c>
      <c r="E1516" s="7" t="s">
        <v>113</v>
      </c>
      <c r="F1516" s="2" t="str">
        <f ca="1"/>
        <v>SIN IDENTIFICACIÓN</v>
      </c>
      <c r="G1516" s="2" t="str">
        <f ca="1"/>
        <v>SIN IDENTIFICACIÓN</v>
      </c>
      <c r="H1516" s="2" t="s">
        <v>2016</v>
      </c>
    </row>
    <row r="1517" spans="1:8">
      <c r="A1517" s="5" t="str">
        <f ca="1"/>
        <v/>
      </c>
      <c r="B1517" s="6">
        <v>1160789249</v>
      </c>
      <c r="C1517" s="6" t="s">
        <v>2017</v>
      </c>
      <c r="D1517" s="6" t="s">
        <v>1703</v>
      </c>
      <c r="E1517" s="3"/>
      <c r="F1517" s="6" t="str">
        <f ca="1"/>
        <v>SIN IDENTIFICACIÓN</v>
      </c>
      <c r="G1517" s="6" t="str">
        <f ca="1"/>
        <v>SIN IDENTIFICACIÓN</v>
      </c>
      <c r="H1517" s="10"/>
    </row>
    <row r="1518" spans="1:8">
      <c r="A1518" s="1" t="str">
        <f ca="1"/>
        <v/>
      </c>
      <c r="B1518" s="4"/>
      <c r="C1518" s="2" t="s">
        <v>2018</v>
      </c>
      <c r="D1518" s="4"/>
      <c r="E1518" s="3"/>
      <c r="F1518" s="2" t="str">
        <f ca="1"/>
        <v>SIN IDENTIFICACIÓN</v>
      </c>
      <c r="G1518" s="2" t="str">
        <f ca="1"/>
        <v>SIN IDENTIFICACIÓN</v>
      </c>
      <c r="H1518" s="4" t="s">
        <v>7</v>
      </c>
    </row>
    <row r="1519" spans="1:8">
      <c r="A1519" s="5" t="str">
        <f ca="1"/>
        <v/>
      </c>
      <c r="B1519" s="6">
        <v>1160833738</v>
      </c>
      <c r="C1519" s="6" t="s">
        <v>2019</v>
      </c>
      <c r="D1519" s="6" t="s">
        <v>1641</v>
      </c>
      <c r="E1519" s="3"/>
      <c r="F1519" s="6" t="str">
        <f ca="1"/>
        <v>SIN IDENTIFICACIÓN</v>
      </c>
      <c r="G1519" s="6" t="str">
        <f ca="1"/>
        <v>SIN IDENTIFICACIÓN</v>
      </c>
      <c r="H1519" s="4" t="s">
        <v>7</v>
      </c>
    </row>
    <row r="1520" spans="1:8">
      <c r="A1520" s="1" t="str">
        <f ca="1"/>
        <v/>
      </c>
      <c r="B1520" s="2">
        <v>1142381618</v>
      </c>
      <c r="C1520" s="2" t="s">
        <v>2020</v>
      </c>
      <c r="D1520" s="2" t="s">
        <v>1641</v>
      </c>
      <c r="E1520" s="3"/>
      <c r="F1520" s="2" t="str">
        <f ca="1"/>
        <v>SIN IDENTIFICACIÓN</v>
      </c>
      <c r="G1520" s="2" t="str">
        <f ca="1"/>
        <v>SIN IDENTIFICACIÓN</v>
      </c>
      <c r="H1520" s="4" t="s">
        <v>7</v>
      </c>
    </row>
    <row r="1521" spans="1:8">
      <c r="A1521" s="5" t="str">
        <f ca="1"/>
        <v/>
      </c>
      <c r="B1521" s="6">
        <v>2320431357</v>
      </c>
      <c r="C1521" s="6" t="s">
        <v>2021</v>
      </c>
      <c r="D1521" s="6" t="s">
        <v>2022</v>
      </c>
      <c r="E1521" s="3"/>
      <c r="F1521" s="6" t="str">
        <f ca="1"/>
        <v>SIN IDENTIFICACIÓN</v>
      </c>
      <c r="G1521" s="6" t="str">
        <f ca="1"/>
        <v>SIN IDENTIFICACIÓN</v>
      </c>
      <c r="H1521" s="10"/>
    </row>
    <row r="1522" spans="1:8">
      <c r="A1522" s="1" t="str">
        <f ca="1"/>
        <v/>
      </c>
      <c r="B1522" s="2">
        <v>1160789250</v>
      </c>
      <c r="C1522" s="2" t="s">
        <v>2023</v>
      </c>
      <c r="D1522" s="2" t="s">
        <v>1129</v>
      </c>
      <c r="E1522" s="3"/>
      <c r="F1522" s="2" t="str">
        <f ca="1"/>
        <v>SIN IDENTIFICACIÓN</v>
      </c>
      <c r="G1522" s="2" t="str">
        <f ca="1"/>
        <v>SIN IDENTIFICACIÓN</v>
      </c>
      <c r="H1522" s="4"/>
    </row>
    <row r="1523" spans="1:8">
      <c r="A1523" s="5" t="str">
        <f ca="1"/>
        <v/>
      </c>
      <c r="B1523" s="6">
        <v>1144625956</v>
      </c>
      <c r="C1523" s="6" t="s">
        <v>2024</v>
      </c>
      <c r="D1523" s="6" t="s">
        <v>1854</v>
      </c>
      <c r="E1523" s="3"/>
      <c r="F1523" s="6" t="str">
        <f ca="1"/>
        <v>SIN IDENTIFICACIÓN</v>
      </c>
      <c r="G1523" s="6" t="str">
        <f ca="1"/>
        <v>SIN IDENTIFICACIÓN</v>
      </c>
      <c r="H1523" s="10"/>
    </row>
    <row r="1524" spans="1:8">
      <c r="A1524" s="1" t="str">
        <f ca="1"/>
        <v/>
      </c>
      <c r="B1524" s="2">
        <v>1146985845</v>
      </c>
      <c r="C1524" s="2" t="s">
        <v>2025</v>
      </c>
      <c r="D1524" s="2" t="s">
        <v>2022</v>
      </c>
      <c r="E1524" s="3"/>
      <c r="F1524" s="2" t="str">
        <f ca="1"/>
        <v>SIN IDENTIFICACIÓN</v>
      </c>
      <c r="G1524" s="2" t="str">
        <f ca="1"/>
        <v>SIN IDENTIFICACIÓN</v>
      </c>
      <c r="H1524" s="4"/>
    </row>
    <row r="1525" spans="1:8">
      <c r="A1525" s="5" t="str">
        <f ca="1"/>
        <v/>
      </c>
      <c r="B1525" s="6">
        <v>1142060248</v>
      </c>
      <c r="C1525" s="6" t="s">
        <v>2026</v>
      </c>
      <c r="D1525" s="6" t="s">
        <v>1786</v>
      </c>
      <c r="E1525" s="7" t="s">
        <v>12</v>
      </c>
      <c r="F1525" s="6" t="str">
        <f ca="1"/>
        <v>SIN IDENTIFICACIÓN</v>
      </c>
      <c r="G1525" s="6" t="str">
        <f ca="1"/>
        <v>SIN IDENTIFICACIÓN</v>
      </c>
      <c r="H1525" s="6" t="s">
        <v>2027</v>
      </c>
    </row>
    <row r="1526" spans="1:8">
      <c r="A1526" s="1" t="str">
        <f ca="1"/>
        <v/>
      </c>
      <c r="B1526" s="2">
        <v>1144889229</v>
      </c>
      <c r="C1526" s="2" t="s">
        <v>2028</v>
      </c>
      <c r="D1526" s="2" t="s">
        <v>1783</v>
      </c>
      <c r="E1526" s="3"/>
      <c r="F1526" s="2" t="str">
        <f ca="1"/>
        <v>SIN IDENTIFICACIÓN</v>
      </c>
      <c r="G1526" s="2" t="str">
        <f ca="1"/>
        <v>SIN IDENTIFICACIÓN</v>
      </c>
      <c r="H1526" s="4"/>
    </row>
    <row r="1527" spans="1:8">
      <c r="A1527" s="5" t="str">
        <f ca="1"/>
        <v/>
      </c>
      <c r="B1527" s="6">
        <v>2614978931</v>
      </c>
      <c r="C1527" s="6" t="s">
        <v>2029</v>
      </c>
      <c r="D1527" s="6" t="s">
        <v>1414</v>
      </c>
      <c r="E1527" s="3"/>
      <c r="F1527" s="6" t="str">
        <f ca="1"/>
        <v>SIN IDENTIFICACIÓN</v>
      </c>
      <c r="G1527" s="6" t="str">
        <f ca="1"/>
        <v>SIN IDENTIFICACIÓN</v>
      </c>
      <c r="H1527" s="4" t="s">
        <v>7</v>
      </c>
    </row>
    <row r="1528" spans="1:8">
      <c r="A1528" s="1" t="str">
        <f ca="1"/>
        <v/>
      </c>
      <c r="B1528" s="2">
        <v>1142100968</v>
      </c>
      <c r="C1528" s="2" t="s">
        <v>2030</v>
      </c>
      <c r="D1528" s="2" t="s">
        <v>1555</v>
      </c>
      <c r="E1528" s="7" t="s">
        <v>113</v>
      </c>
      <c r="F1528" s="2" t="str">
        <f ca="1"/>
        <v>SIN IDENTIFICACIÓN</v>
      </c>
      <c r="G1528" s="2" t="str">
        <f ca="1"/>
        <v>SIN IDENTIFICACIÓN</v>
      </c>
      <c r="H1528" s="2" t="s">
        <v>2031</v>
      </c>
    </row>
    <row r="1529" spans="1:8">
      <c r="A1529" s="5" t="str">
        <f ca="1"/>
        <v/>
      </c>
      <c r="B1529" s="6">
        <v>1142142395</v>
      </c>
      <c r="C1529" s="6" t="s">
        <v>2032</v>
      </c>
      <c r="D1529" s="6" t="s">
        <v>1646</v>
      </c>
      <c r="E1529" s="3"/>
      <c r="F1529" s="6" t="str">
        <f ca="1"/>
        <v>SIN IDENTIFICACIÓN</v>
      </c>
      <c r="G1529" s="6" t="str">
        <f ca="1"/>
        <v>SIN IDENTIFICACIÓN</v>
      </c>
      <c r="H1529" s="4" t="s">
        <v>7</v>
      </c>
    </row>
    <row r="1530" spans="1:8">
      <c r="A1530" s="1" t="str">
        <f ca="1"/>
        <v/>
      </c>
      <c r="B1530" s="2">
        <v>2644962050</v>
      </c>
      <c r="C1530" s="2" t="s">
        <v>2033</v>
      </c>
      <c r="D1530" s="2" t="s">
        <v>1786</v>
      </c>
      <c r="E1530" s="3"/>
      <c r="F1530" s="2" t="str">
        <f ca="1"/>
        <v>SIN IDENTIFICACIÓN</v>
      </c>
      <c r="G1530" s="2" t="str">
        <f ca="1"/>
        <v>SIN IDENTIFICACIÓN</v>
      </c>
      <c r="H1530" s="4" t="s">
        <v>7</v>
      </c>
    </row>
    <row r="1531" spans="1:8">
      <c r="A1531" s="5" t="str">
        <f ca="1"/>
        <v/>
      </c>
      <c r="B1531" s="6">
        <v>1143980412</v>
      </c>
      <c r="C1531" s="6" t="s">
        <v>2034</v>
      </c>
      <c r="D1531" s="6" t="s">
        <v>1641</v>
      </c>
      <c r="E1531" s="3"/>
      <c r="F1531" s="6" t="str">
        <f ca="1"/>
        <v>SIN IDENTIFICACIÓN</v>
      </c>
      <c r="G1531" s="6" t="str">
        <f ca="1"/>
        <v>SIN IDENTIFICACIÓN</v>
      </c>
      <c r="H1531" s="4" t="s">
        <v>7</v>
      </c>
    </row>
    <row r="1532" spans="1:8">
      <c r="A1532" s="1" t="str">
        <f ca="1"/>
        <v/>
      </c>
      <c r="B1532" s="2">
        <v>2234850014</v>
      </c>
      <c r="C1532" s="2" t="s">
        <v>2035</v>
      </c>
      <c r="D1532" s="2" t="s">
        <v>1381</v>
      </c>
      <c r="E1532" s="3"/>
      <c r="F1532" s="2" t="str">
        <f ca="1"/>
        <v>SIN IDENTIFICACIÓN</v>
      </c>
      <c r="G1532" s="2" t="str">
        <f ca="1"/>
        <v>SIN IDENTIFICACIÓN</v>
      </c>
      <c r="H1532" s="4" t="s">
        <v>7</v>
      </c>
    </row>
    <row r="1533" spans="1:8">
      <c r="A1533" s="5" t="str">
        <f ca="1"/>
        <v/>
      </c>
      <c r="B1533" s="6">
        <v>1144851706</v>
      </c>
      <c r="C1533" s="6" t="s">
        <v>2036</v>
      </c>
      <c r="D1533" s="6" t="s">
        <v>2022</v>
      </c>
      <c r="E1533" s="3"/>
      <c r="F1533" s="6" t="str">
        <f ca="1"/>
        <v>SIN IDENTIFICACIÓN</v>
      </c>
      <c r="G1533" s="6" t="str">
        <f ca="1"/>
        <v>SIN IDENTIFICACIÓN</v>
      </c>
      <c r="H1533" s="10"/>
    </row>
    <row r="1534" spans="1:8">
      <c r="A1534" s="1" t="str">
        <f ca="1"/>
        <v/>
      </c>
      <c r="B1534" s="2">
        <v>2804430747</v>
      </c>
      <c r="C1534" s="2" t="s">
        <v>2037</v>
      </c>
      <c r="D1534" s="2" t="s">
        <v>1655</v>
      </c>
      <c r="E1534" s="3"/>
      <c r="F1534" s="2" t="str">
        <f ca="1"/>
        <v>SIN IDENTIFICACIÓN</v>
      </c>
      <c r="G1534" s="2" t="str">
        <f ca="1"/>
        <v>SIN IDENTIFICACIÓN</v>
      </c>
      <c r="H1534" s="4"/>
    </row>
    <row r="1535" spans="1:8">
      <c r="A1535" s="5" t="str">
        <f ca="1"/>
        <v/>
      </c>
      <c r="B1535" s="6">
        <v>1144510969</v>
      </c>
      <c r="C1535" s="6" t="s">
        <v>2038</v>
      </c>
      <c r="D1535" s="6" t="s">
        <v>2022</v>
      </c>
      <c r="E1535" s="3"/>
      <c r="F1535" s="6" t="str">
        <f ca="1"/>
        <v>SIN IDENTIFICACIÓN</v>
      </c>
      <c r="G1535" s="6" t="str">
        <f ca="1"/>
        <v>SIN IDENTIFICACIÓN</v>
      </c>
      <c r="H1535" s="10"/>
    </row>
    <row r="1536" spans="1:8">
      <c r="A1536" s="1" t="str">
        <f ca="1"/>
        <v/>
      </c>
      <c r="B1536" s="2">
        <v>1142322369</v>
      </c>
      <c r="C1536" s="2" t="s">
        <v>2039</v>
      </c>
      <c r="D1536" s="2" t="s">
        <v>1988</v>
      </c>
      <c r="E1536" s="3"/>
      <c r="F1536" s="2" t="str">
        <f ca="1"/>
        <v>SIN IDENTIFICACIÓN</v>
      </c>
      <c r="G1536" s="2" t="str">
        <f ca="1"/>
        <v>SIN IDENTIFICACIÓN</v>
      </c>
      <c r="H1536" s="4"/>
    </row>
    <row r="1537" spans="1:8">
      <c r="A1537" s="5" t="str">
        <f ca="1"/>
        <v/>
      </c>
      <c r="B1537" s="6">
        <v>2229440734</v>
      </c>
      <c r="C1537" s="6" t="s">
        <v>2040</v>
      </c>
      <c r="D1537" s="6" t="s">
        <v>1555</v>
      </c>
      <c r="E1537" s="3"/>
      <c r="F1537" s="6" t="str">
        <f ca="1"/>
        <v>SIN IDENTIFICACIÓN</v>
      </c>
      <c r="G1537" s="6" t="str">
        <f ca="1"/>
        <v>SIN IDENTIFICACIÓN</v>
      </c>
      <c r="H1537" s="10"/>
    </row>
    <row r="1538" spans="1:8">
      <c r="A1538" s="1" t="str">
        <f ca="1"/>
        <v/>
      </c>
      <c r="B1538" s="2">
        <v>1144640739</v>
      </c>
      <c r="C1538" s="2" t="s">
        <v>2041</v>
      </c>
      <c r="D1538" s="2" t="s">
        <v>1613</v>
      </c>
      <c r="E1538" s="7" t="s">
        <v>91</v>
      </c>
      <c r="F1538" s="2" t="str">
        <f ca="1"/>
        <v>SIN IDENTIFICACIÓN</v>
      </c>
      <c r="G1538" s="2" t="str">
        <f ca="1"/>
        <v>SIN IDENTIFICACIÓN</v>
      </c>
      <c r="H1538" s="2" t="s">
        <v>2042</v>
      </c>
    </row>
    <row r="1539" spans="1:8">
      <c r="A1539" s="5" t="str">
        <f ca="1"/>
        <v/>
      </c>
      <c r="B1539" s="6">
        <v>1142204433</v>
      </c>
      <c r="C1539" s="6" t="s">
        <v>2043</v>
      </c>
      <c r="D1539" s="6" t="s">
        <v>1692</v>
      </c>
      <c r="E1539" s="3"/>
      <c r="F1539" s="6" t="str">
        <f ca="1"/>
        <v>SIN IDENTIFICACIÓN</v>
      </c>
      <c r="G1539" s="6" t="str">
        <f ca="1"/>
        <v>SIN IDENTIFICACIÓN</v>
      </c>
      <c r="H1539" s="10"/>
    </row>
    <row r="1540" spans="1:8">
      <c r="A1540" s="1" t="str">
        <f ca="1"/>
        <v/>
      </c>
      <c r="B1540" s="2">
        <v>1146260010</v>
      </c>
      <c r="C1540" s="2" t="s">
        <v>2044</v>
      </c>
      <c r="D1540" s="2" t="s">
        <v>1847</v>
      </c>
      <c r="E1540" s="3"/>
      <c r="F1540" s="2" t="str">
        <f ca="1"/>
        <v>SIN IDENTIFICACIÓN</v>
      </c>
      <c r="G1540" s="2" t="str">
        <f ca="1"/>
        <v>SIN IDENTIFICACIÓN</v>
      </c>
      <c r="H1540" s="4"/>
    </row>
    <row r="1541" spans="1:8">
      <c r="A1541" s="5" t="str">
        <f ca="1"/>
        <v/>
      </c>
      <c r="B1541" s="6">
        <v>1142490551</v>
      </c>
      <c r="C1541" s="6" t="s">
        <v>2045</v>
      </c>
      <c r="D1541" s="6" t="s">
        <v>1613</v>
      </c>
      <c r="E1541" s="3"/>
      <c r="F1541" s="6" t="str">
        <f ca="1"/>
        <v>SIN IDENTIFICACIÓN</v>
      </c>
      <c r="G1541" s="6" t="str">
        <f ca="1"/>
        <v>SIN IDENTIFICACIÓN</v>
      </c>
      <c r="H1541" s="4" t="s">
        <v>7</v>
      </c>
    </row>
    <row r="1542" spans="1:8">
      <c r="A1542" s="1" t="str">
        <f ca="1"/>
        <v/>
      </c>
      <c r="B1542" s="2">
        <v>1146661472</v>
      </c>
      <c r="C1542" s="2" t="s">
        <v>2046</v>
      </c>
      <c r="D1542" s="2" t="s">
        <v>1613</v>
      </c>
      <c r="E1542" s="3"/>
      <c r="F1542" s="2" t="str">
        <f ca="1"/>
        <v>SIN IDENTIFICACIÓN</v>
      </c>
      <c r="G1542" s="2" t="str">
        <f ca="1"/>
        <v>SIN IDENTIFICACIÓN</v>
      </c>
      <c r="H1542" s="4" t="s">
        <v>7</v>
      </c>
    </row>
    <row r="1543" spans="1:8">
      <c r="A1543" s="5" t="str">
        <f ca="1"/>
        <v/>
      </c>
      <c r="B1543" s="10"/>
      <c r="C1543" s="6" t="s">
        <v>2047</v>
      </c>
      <c r="D1543" s="10"/>
      <c r="E1543" s="3"/>
      <c r="F1543" s="6" t="str">
        <f ca="1"/>
        <v>SIN IDENTIFICACIÓN</v>
      </c>
      <c r="G1543" s="6" t="str">
        <f ca="1"/>
        <v>SIN IDENTIFICACIÓN</v>
      </c>
      <c r="H1543" s="10"/>
    </row>
    <row r="1544" spans="1:8">
      <c r="A1544" s="1" t="str">
        <f ca="1"/>
        <v/>
      </c>
      <c r="B1544" s="2">
        <v>2994421877</v>
      </c>
      <c r="C1544" s="2" t="s">
        <v>2048</v>
      </c>
      <c r="D1544" s="2" t="s">
        <v>1646</v>
      </c>
      <c r="E1544" s="3"/>
      <c r="F1544" s="2" t="str">
        <f ca="1"/>
        <v>SIN IDENTIFICACIÓN</v>
      </c>
      <c r="G1544" s="2" t="str">
        <f ca="1"/>
        <v>SIN IDENTIFICACIÓN</v>
      </c>
      <c r="H1544" s="4" t="s">
        <v>7</v>
      </c>
    </row>
    <row r="1545" spans="1:8">
      <c r="A1545" s="5" t="str">
        <f ca="1"/>
        <v/>
      </c>
      <c r="B1545" s="6">
        <v>1142812088</v>
      </c>
      <c r="C1545" s="6" t="s">
        <v>2049</v>
      </c>
      <c r="D1545" s="6" t="s">
        <v>1558</v>
      </c>
      <c r="E1545" s="3"/>
      <c r="F1545" s="6" t="str">
        <f ca="1"/>
        <v>SIN IDENTIFICACIÓN</v>
      </c>
      <c r="G1545" s="6" t="str">
        <f ca="1"/>
        <v>SIN IDENTIFICACIÓN</v>
      </c>
      <c r="H1545" s="4" t="s">
        <v>7</v>
      </c>
    </row>
    <row r="1546" spans="1:8">
      <c r="A1546" s="1" t="str">
        <f ca="1"/>
        <v/>
      </c>
      <c r="B1546" s="2">
        <v>1149261423</v>
      </c>
      <c r="C1546" s="2" t="s">
        <v>2050</v>
      </c>
      <c r="D1546" s="2" t="s">
        <v>2011</v>
      </c>
      <c r="E1546" s="3"/>
      <c r="F1546" s="2" t="str">
        <f ca="1"/>
        <v>SIN IDENTIFICACIÓN</v>
      </c>
      <c r="G1546" s="2" t="str">
        <f ca="1"/>
        <v>SIN IDENTIFICACIÓN</v>
      </c>
      <c r="H1546" s="4"/>
    </row>
    <row r="1547" spans="1:8">
      <c r="A1547" s="5" t="str">
        <f ca="1"/>
        <v/>
      </c>
      <c r="B1547" s="6">
        <v>1149580437</v>
      </c>
      <c r="C1547" s="6" t="s">
        <v>2051</v>
      </c>
      <c r="D1547" s="6" t="s">
        <v>1544</v>
      </c>
      <c r="E1547" s="3"/>
      <c r="F1547" s="6" t="str">
        <f ca="1"/>
        <v>SIN IDENTIFICACIÓN</v>
      </c>
      <c r="G1547" s="6" t="str">
        <f ca="1"/>
        <v>SIN IDENTIFICACIÓN</v>
      </c>
      <c r="H1547" s="10"/>
    </row>
    <row r="1548" spans="1:8">
      <c r="A1548" s="1" t="str">
        <f ca="1"/>
        <v/>
      </c>
      <c r="B1548" s="2">
        <v>2644346083</v>
      </c>
      <c r="C1548" s="2" t="s">
        <v>2052</v>
      </c>
      <c r="D1548" s="2" t="s">
        <v>1600</v>
      </c>
      <c r="E1548" s="3"/>
      <c r="F1548" s="2" t="str">
        <f ca="1"/>
        <v>SIN IDENTIFICACIÓN</v>
      </c>
      <c r="G1548" s="2" t="str">
        <f ca="1"/>
        <v>SIN IDENTIFICACIÓN</v>
      </c>
      <c r="H1548" s="4" t="s">
        <v>7</v>
      </c>
    </row>
    <row r="1549" spans="1:8">
      <c r="A1549" s="5" t="str">
        <f ca="1"/>
        <v/>
      </c>
      <c r="B1549" s="6">
        <v>2214512692</v>
      </c>
      <c r="C1549" s="6" t="s">
        <v>2053</v>
      </c>
      <c r="D1549" s="6" t="s">
        <v>1641</v>
      </c>
      <c r="E1549" s="3"/>
      <c r="F1549" s="6" t="str">
        <f ca="1"/>
        <v>SIN IDENTIFICACIÓN</v>
      </c>
      <c r="G1549" s="6" t="str">
        <f ca="1"/>
        <v>SIN IDENTIFICACIÓN</v>
      </c>
      <c r="H1549" s="4" t="s">
        <v>7</v>
      </c>
    </row>
    <row r="1550" spans="1:8">
      <c r="A1550" s="1" t="str">
        <f ca="1"/>
        <v/>
      </c>
      <c r="B1550" s="2">
        <v>1144819672</v>
      </c>
      <c r="C1550" s="2" t="s">
        <v>2054</v>
      </c>
      <c r="D1550" s="2" t="s">
        <v>1655</v>
      </c>
      <c r="E1550" s="3"/>
      <c r="F1550" s="2" t="str">
        <f ca="1"/>
        <v>SIN IDENTIFICACIÓN</v>
      </c>
      <c r="G1550" s="2" t="str">
        <f ca="1"/>
        <v>SIN IDENTIFICACIÓN</v>
      </c>
      <c r="H1550" s="4"/>
    </row>
    <row r="1551" spans="1:8">
      <c r="A1551" s="5" t="str">
        <f ca="1"/>
        <v/>
      </c>
      <c r="B1551" s="6">
        <v>1146587448</v>
      </c>
      <c r="C1551" s="6" t="s">
        <v>2055</v>
      </c>
      <c r="D1551" s="6" t="s">
        <v>1655</v>
      </c>
      <c r="E1551" s="3"/>
      <c r="F1551" s="6" t="str">
        <f ca="1"/>
        <v>SIN IDENTIFICACIÓN</v>
      </c>
      <c r="G1551" s="6" t="str">
        <f ca="1"/>
        <v>SIN IDENTIFICACIÓN</v>
      </c>
      <c r="H1551" s="10"/>
    </row>
    <row r="1552" spans="1:8">
      <c r="A1552" s="1" t="str">
        <f ca="1"/>
        <v/>
      </c>
      <c r="B1552" s="2">
        <v>2225421535</v>
      </c>
      <c r="C1552" s="2" t="s">
        <v>2056</v>
      </c>
      <c r="D1552" s="2" t="s">
        <v>1646</v>
      </c>
      <c r="E1552" s="3"/>
      <c r="F1552" s="2" t="str">
        <f ca="1"/>
        <v>SIN IDENTIFICACIÓN</v>
      </c>
      <c r="G1552" s="2" t="str">
        <f ca="1"/>
        <v>SIN IDENTIFICACIÓN</v>
      </c>
      <c r="H1552" s="4" t="s">
        <v>7</v>
      </c>
    </row>
    <row r="1553" spans="1:8">
      <c r="A1553" s="5" t="str">
        <f ca="1"/>
        <v/>
      </c>
      <c r="B1553" s="6">
        <v>1146620021</v>
      </c>
      <c r="C1553" s="6" t="s">
        <v>2057</v>
      </c>
      <c r="D1553" s="6" t="s">
        <v>2058</v>
      </c>
      <c r="E1553" s="3"/>
      <c r="F1553" s="6" t="str">
        <f ca="1"/>
        <v>SIN IDENTIFICACIÓN</v>
      </c>
      <c r="G1553" s="6" t="str">
        <f ca="1"/>
        <v>SIN IDENTIFICACIÓN</v>
      </c>
      <c r="H1553" s="10"/>
    </row>
    <row r="1554" spans="1:8">
      <c r="A1554" s="1" t="str">
        <f ca="1"/>
        <v/>
      </c>
      <c r="B1554" s="2">
        <v>2274450412</v>
      </c>
      <c r="C1554" s="2" t="s">
        <v>2059</v>
      </c>
      <c r="D1554" s="2" t="s">
        <v>1641</v>
      </c>
      <c r="E1554" s="3"/>
      <c r="F1554" s="2" t="str">
        <f ca="1"/>
        <v>SIN IDENTIFICACIÓN</v>
      </c>
      <c r="G1554" s="2" t="str">
        <f ca="1"/>
        <v>SIN IDENTIFICACIÓN</v>
      </c>
      <c r="H1554" s="4"/>
    </row>
    <row r="1555" spans="1:8">
      <c r="A1555" s="5" t="str">
        <f ca="1"/>
        <v/>
      </c>
      <c r="B1555" s="6">
        <v>1149127784</v>
      </c>
      <c r="C1555" s="6" t="s">
        <v>2060</v>
      </c>
      <c r="D1555" s="6" t="s">
        <v>2011</v>
      </c>
      <c r="E1555" s="3"/>
      <c r="F1555" s="6" t="str">
        <f ca="1"/>
        <v>SIN IDENTIFICACIÓN</v>
      </c>
      <c r="G1555" s="6" t="str">
        <f ca="1"/>
        <v>SIN IDENTIFICACIÓN</v>
      </c>
      <c r="H1555" s="10"/>
    </row>
    <row r="1556" spans="1:8">
      <c r="A1556" s="1" t="str">
        <f ca="1"/>
        <v/>
      </c>
      <c r="B1556" s="2">
        <v>2234840487</v>
      </c>
      <c r="C1556" s="2" t="s">
        <v>2061</v>
      </c>
      <c r="D1556" s="2" t="s">
        <v>1600</v>
      </c>
      <c r="E1556" s="3"/>
      <c r="F1556" s="2" t="str">
        <f ca="1"/>
        <v>SIN IDENTIFICACIÓN</v>
      </c>
      <c r="G1556" s="2" t="str">
        <f ca="1"/>
        <v>SIN IDENTIFICACIÓN</v>
      </c>
      <c r="H1556" s="4" t="s">
        <v>7</v>
      </c>
    </row>
    <row r="1557" spans="1:8">
      <c r="A1557" s="5" t="str">
        <f ca="1"/>
        <v/>
      </c>
      <c r="B1557" s="6">
        <v>3484416874</v>
      </c>
      <c r="C1557" s="6" t="s">
        <v>2062</v>
      </c>
      <c r="D1557" s="6" t="s">
        <v>1641</v>
      </c>
      <c r="E1557" s="3"/>
      <c r="F1557" s="6" t="str">
        <f ca="1"/>
        <v>SIN IDENTIFICACIÓN</v>
      </c>
      <c r="G1557" s="6" t="str">
        <f ca="1"/>
        <v>SIN IDENTIFICACIÓN</v>
      </c>
      <c r="H1557" s="4" t="s">
        <v>7</v>
      </c>
    </row>
    <row r="1558" spans="1:8">
      <c r="A1558" s="1" t="str">
        <f ca="1"/>
        <v/>
      </c>
      <c r="B1558" s="2">
        <v>1144414588</v>
      </c>
      <c r="C1558" s="2" t="s">
        <v>2063</v>
      </c>
      <c r="D1558" s="2" t="s">
        <v>1703</v>
      </c>
      <c r="E1558" s="3"/>
      <c r="F1558" s="2" t="str">
        <f ca="1"/>
        <v>SIN IDENTIFICACIÓN</v>
      </c>
      <c r="G1558" s="2" t="str">
        <f ca="1"/>
        <v>SIN IDENTIFICACIÓN</v>
      </c>
      <c r="H1558" s="4"/>
    </row>
    <row r="1559" spans="1:8">
      <c r="A1559" s="5" t="str">
        <f ca="1"/>
        <v/>
      </c>
      <c r="B1559" s="6">
        <v>1128206293</v>
      </c>
      <c r="C1559" s="6" t="s">
        <v>2064</v>
      </c>
      <c r="D1559" s="6" t="s">
        <v>1699</v>
      </c>
      <c r="E1559" s="3"/>
      <c r="F1559" s="6" t="str">
        <f ca="1"/>
        <v>SIN IDENTIFICACIÓN</v>
      </c>
      <c r="G1559" s="6" t="str">
        <f ca="1"/>
        <v>SIN IDENTIFICACIÓN</v>
      </c>
      <c r="H1559" s="4" t="s">
        <v>7</v>
      </c>
    </row>
    <row r="1560" spans="1:8">
      <c r="A1560" s="1" t="str">
        <f ca="1"/>
        <v/>
      </c>
      <c r="B1560" s="2">
        <v>2614911185</v>
      </c>
      <c r="C1560" s="2" t="s">
        <v>2065</v>
      </c>
      <c r="D1560" s="2" t="s">
        <v>1646</v>
      </c>
      <c r="E1560" s="3"/>
      <c r="F1560" s="4" t="str">
        <f ca="1"/>
        <v>SIN IDENTIFICACIÓN</v>
      </c>
      <c r="G1560" s="4" t="str">
        <f ca="1"/>
        <v>SIN IDENTIFICACIÓN</v>
      </c>
      <c r="H1560" s="4" t="s">
        <v>7</v>
      </c>
    </row>
    <row r="1561" spans="1:8">
      <c r="A1561" s="5" t="str">
        <f ca="1"/>
        <v/>
      </c>
      <c r="B1561" s="6">
        <v>2215120829</v>
      </c>
      <c r="C1561" s="6" t="s">
        <v>2066</v>
      </c>
      <c r="D1561" s="6" t="s">
        <v>1600</v>
      </c>
      <c r="E1561" s="3"/>
      <c r="F1561" s="6" t="str">
        <f ca="1"/>
        <v>SIN IDENTIFICACIÓN</v>
      </c>
      <c r="G1561" s="6" t="str">
        <f ca="1"/>
        <v>SIN IDENTIFICACIÓN</v>
      </c>
      <c r="H1561" s="4" t="s">
        <v>7</v>
      </c>
    </row>
    <row r="1562" spans="1:8">
      <c r="A1562" s="1" t="str">
        <f ca="1"/>
        <v/>
      </c>
      <c r="B1562" s="2">
        <v>1146220094</v>
      </c>
      <c r="C1562" s="2" t="s">
        <v>2067</v>
      </c>
      <c r="D1562" s="2" t="s">
        <v>1804</v>
      </c>
      <c r="E1562" s="3"/>
      <c r="F1562" s="2" t="str">
        <f ca="1"/>
        <v>SIN IDENTIFICACIÓN</v>
      </c>
      <c r="G1562" s="2" t="str">
        <f ca="1"/>
        <v>SIN IDENTIFICACIÓN</v>
      </c>
      <c r="H1562" s="4"/>
    </row>
    <row r="1563" spans="1:8">
      <c r="A1563" s="5" t="str">
        <f ca="1"/>
        <v/>
      </c>
      <c r="B1563" s="6">
        <v>2644286825</v>
      </c>
      <c r="C1563" s="6" t="s">
        <v>2068</v>
      </c>
      <c r="D1563" s="6" t="s">
        <v>1558</v>
      </c>
      <c r="E1563" s="3"/>
      <c r="F1563" s="6" t="str">
        <f ca="1"/>
        <v>SIN IDENTIFICACIÓN</v>
      </c>
      <c r="G1563" s="6" t="str">
        <f ca="1"/>
        <v>SIN IDENTIFICACIÓN</v>
      </c>
      <c r="H1563" s="4" t="s">
        <v>7</v>
      </c>
    </row>
    <row r="1564" spans="1:8">
      <c r="A1564" s="1" t="str">
        <f ca="1"/>
        <v/>
      </c>
      <c r="B1564" s="2">
        <v>1142341092</v>
      </c>
      <c r="C1564" s="2" t="s">
        <v>2069</v>
      </c>
      <c r="D1564" s="2" t="s">
        <v>2070</v>
      </c>
      <c r="E1564" s="3"/>
      <c r="F1564" s="2" t="str">
        <f ca="1"/>
        <v>SIN IDENTIFICACIÓN</v>
      </c>
      <c r="G1564" s="2" t="str">
        <f ca="1"/>
        <v>SIN IDENTIFICACIÓN</v>
      </c>
      <c r="H1564" s="4"/>
    </row>
    <row r="1565" spans="1:8">
      <c r="A1565" s="5" t="str">
        <f ca="1"/>
        <v/>
      </c>
      <c r="B1565" s="6">
        <v>2214865236</v>
      </c>
      <c r="C1565" s="6" t="s">
        <v>2071</v>
      </c>
      <c r="D1565" s="6" t="s">
        <v>1414</v>
      </c>
      <c r="E1565" s="3"/>
      <c r="F1565" s="6" t="str">
        <f ca="1"/>
        <v>SIN IDENTIFICACIÓN</v>
      </c>
      <c r="G1565" s="6" t="str">
        <f ca="1"/>
        <v>SIN IDENTIFICACIÓN</v>
      </c>
      <c r="H1565" s="4" t="s">
        <v>7</v>
      </c>
    </row>
    <row r="1566" spans="1:8">
      <c r="A1566" s="1" t="str">
        <f ca="1"/>
        <v/>
      </c>
      <c r="B1566" s="2">
        <v>2224489536</v>
      </c>
      <c r="C1566" s="2" t="s">
        <v>2072</v>
      </c>
      <c r="D1566" s="2" t="s">
        <v>1600</v>
      </c>
      <c r="E1566" s="3"/>
      <c r="F1566" s="2" t="str">
        <f ca="1"/>
        <v>SIN IDENTIFICACIÓN</v>
      </c>
      <c r="G1566" s="2" t="str">
        <f ca="1"/>
        <v>SIN IDENTIFICACIÓN</v>
      </c>
      <c r="H1566" s="4" t="s">
        <v>7</v>
      </c>
    </row>
    <row r="1567" spans="1:8">
      <c r="A1567" s="5" t="str">
        <f ca="1"/>
        <v/>
      </c>
      <c r="B1567" s="6">
        <v>1160789318</v>
      </c>
      <c r="C1567" s="6" t="s">
        <v>2073</v>
      </c>
      <c r="D1567" s="6" t="s">
        <v>1786</v>
      </c>
      <c r="E1567" s="3"/>
      <c r="F1567" s="6" t="str">
        <f ca="1"/>
        <v>SIN IDENTIFICACIÓN</v>
      </c>
      <c r="G1567" s="6" t="str">
        <f ca="1"/>
        <v>SIN IDENTIFICACIÓN</v>
      </c>
      <c r="H1567" s="4" t="s">
        <v>7</v>
      </c>
    </row>
    <row r="1568" spans="1:8">
      <c r="A1568" s="1" t="str">
        <f ca="1"/>
        <v/>
      </c>
      <c r="B1568" s="2">
        <v>2644347140</v>
      </c>
      <c r="C1568" s="2" t="s">
        <v>2074</v>
      </c>
      <c r="D1568" s="2" t="s">
        <v>1600</v>
      </c>
      <c r="E1568" s="3"/>
      <c r="F1568" s="2" t="str">
        <f ca="1"/>
        <v>SIN IDENTIFICACIÓN</v>
      </c>
      <c r="G1568" s="2" t="str">
        <f ca="1"/>
        <v>SIN IDENTIFICACIÓN</v>
      </c>
      <c r="H1568" s="4" t="s">
        <v>7</v>
      </c>
    </row>
    <row r="1569" spans="1:8">
      <c r="A1569" s="5" t="str">
        <f ca="1"/>
        <v/>
      </c>
      <c r="B1569" s="6">
        <v>2204945179</v>
      </c>
      <c r="C1569" s="6" t="s">
        <v>2075</v>
      </c>
      <c r="D1569" s="6" t="s">
        <v>1641</v>
      </c>
      <c r="E1569" s="3"/>
      <c r="F1569" s="6" t="str">
        <f ca="1"/>
        <v>SIN IDENTIFICACIÓN</v>
      </c>
      <c r="G1569" s="6" t="str">
        <f ca="1"/>
        <v>SIN IDENTIFICACIÓN</v>
      </c>
      <c r="H1569" s="4" t="s">
        <v>7</v>
      </c>
    </row>
    <row r="1570" spans="1:8">
      <c r="A1570" s="1" t="str">
        <f ca="1"/>
        <v/>
      </c>
      <c r="B1570" s="2">
        <v>1150650776</v>
      </c>
      <c r="C1570" s="2" t="s">
        <v>2076</v>
      </c>
      <c r="D1570" s="2" t="s">
        <v>1847</v>
      </c>
      <c r="E1570" s="3"/>
      <c r="F1570" s="2" t="str">
        <f ca="1"/>
        <v>SIN IDENTIFICACIÓN</v>
      </c>
      <c r="G1570" s="2" t="str">
        <f ca="1"/>
        <v>SIN IDENTIFICACIÓN</v>
      </c>
      <c r="H1570" s="4"/>
    </row>
    <row r="1571" spans="1:8">
      <c r="A1571" s="5" t="str">
        <f ca="1"/>
        <v/>
      </c>
      <c r="B1571" s="6">
        <v>1148620116</v>
      </c>
      <c r="C1571" s="6" t="s">
        <v>2077</v>
      </c>
      <c r="D1571" s="6" t="s">
        <v>1613</v>
      </c>
      <c r="E1571" s="3"/>
      <c r="F1571" s="6" t="str">
        <f ca="1"/>
        <v>SIN IDENTIFICACIÓN</v>
      </c>
      <c r="G1571" s="6" t="str">
        <f ca="1"/>
        <v>SIN IDENTIFICACIÓN</v>
      </c>
      <c r="H1571" s="10"/>
    </row>
    <row r="1572" spans="1:8">
      <c r="A1572" s="1" t="str">
        <f ca="1"/>
        <v/>
      </c>
      <c r="B1572" s="2">
        <v>1142242797</v>
      </c>
      <c r="C1572" s="2" t="s">
        <v>2078</v>
      </c>
      <c r="D1572" s="2" t="s">
        <v>1804</v>
      </c>
      <c r="E1572" s="3"/>
      <c r="F1572" s="2" t="str">
        <f ca="1"/>
        <v>SIN IDENTIFICACIÓN</v>
      </c>
      <c r="G1572" s="2" t="str">
        <f ca="1"/>
        <v>SIN IDENTIFICACIÓN</v>
      </c>
      <c r="H1572" s="4"/>
    </row>
    <row r="1573" spans="1:8">
      <c r="A1573" s="5" t="str">
        <f ca="1"/>
        <v/>
      </c>
      <c r="B1573" s="6">
        <v>1143032018</v>
      </c>
      <c r="C1573" s="6" t="s">
        <v>2079</v>
      </c>
      <c r="D1573" s="6" t="s">
        <v>93</v>
      </c>
      <c r="E1573" s="3"/>
      <c r="F1573" s="6" t="str">
        <f ca="1"/>
        <v>SIN IDENTIFICACIÓN</v>
      </c>
      <c r="G1573" s="6" t="str">
        <f ca="1"/>
        <v>SIN IDENTIFICACIÓN</v>
      </c>
      <c r="H1573" s="4" t="s">
        <v>7</v>
      </c>
    </row>
    <row r="1574" spans="1:8">
      <c r="A1574" s="1" t="str">
        <f ca="1"/>
        <v/>
      </c>
      <c r="B1574" s="2">
        <v>2224475994</v>
      </c>
      <c r="C1574" s="2" t="s">
        <v>2080</v>
      </c>
      <c r="D1574" s="2" t="s">
        <v>1600</v>
      </c>
      <c r="E1574" s="3"/>
      <c r="F1574" s="2" t="str">
        <f ca="1"/>
        <v>SIN IDENTIFICACIÓN</v>
      </c>
      <c r="G1574" s="2" t="str">
        <f ca="1"/>
        <v>SIN IDENTIFICACIÓN</v>
      </c>
      <c r="H1574" s="4" t="s">
        <v>7</v>
      </c>
    </row>
    <row r="1575" spans="1:8">
      <c r="A1575" s="5" t="str">
        <f ca="1"/>
        <v/>
      </c>
      <c r="B1575" s="10"/>
      <c r="C1575" s="6" t="s">
        <v>2081</v>
      </c>
      <c r="D1575" s="10"/>
      <c r="E1575" s="3"/>
      <c r="F1575" s="6" t="str">
        <f ca="1"/>
        <v>SIN IDENTIFICACIÓN</v>
      </c>
      <c r="G1575" s="6" t="str">
        <f ca="1"/>
        <v>SIN IDENTIFICACIÓN</v>
      </c>
      <c r="H1575" s="10"/>
    </row>
    <row r="1576" spans="1:8">
      <c r="A1576" s="1" t="str">
        <f ca="1"/>
        <v/>
      </c>
      <c r="B1576" s="2">
        <v>2614202727</v>
      </c>
      <c r="C1576" s="2" t="s">
        <v>2082</v>
      </c>
      <c r="D1576" s="2" t="s">
        <v>1786</v>
      </c>
      <c r="E1576" s="3"/>
      <c r="F1576" s="2" t="str">
        <f ca="1"/>
        <v>SIN IDENTIFICACIÓN</v>
      </c>
      <c r="G1576" s="2" t="str">
        <f ca="1"/>
        <v>SIN IDENTIFICACIÓN</v>
      </c>
      <c r="H1576" s="4" t="s">
        <v>7</v>
      </c>
    </row>
    <row r="1577" spans="1:8">
      <c r="A1577" s="5" t="str">
        <f ca="1"/>
        <v/>
      </c>
      <c r="B1577" s="6">
        <v>1142640918</v>
      </c>
      <c r="C1577" s="6" t="s">
        <v>2083</v>
      </c>
      <c r="D1577" s="6" t="s">
        <v>1555</v>
      </c>
      <c r="E1577" s="7" t="s">
        <v>12</v>
      </c>
      <c r="F1577" s="6" t="str">
        <f ca="1"/>
        <v>SIN IDENTIFICACIÓN</v>
      </c>
      <c r="G1577" s="6" t="str">
        <f ca="1"/>
        <v>SIN IDENTIFICACIÓN</v>
      </c>
      <c r="H1577" s="6" t="s">
        <v>2084</v>
      </c>
    </row>
    <row r="1578" spans="1:8">
      <c r="A1578" s="1" t="str">
        <f ca="1"/>
        <v/>
      </c>
      <c r="B1578" s="2">
        <v>1148120573</v>
      </c>
      <c r="C1578" s="2" t="s">
        <v>2085</v>
      </c>
      <c r="D1578" s="2" t="s">
        <v>1783</v>
      </c>
      <c r="E1578" s="3"/>
      <c r="F1578" s="2" t="str">
        <f ca="1"/>
        <v>SIN IDENTIFICACIÓN</v>
      </c>
      <c r="G1578" s="2" t="str">
        <f ca="1"/>
        <v>SIN IDENTIFICACIÓN</v>
      </c>
      <c r="H1578" s="2" t="s">
        <v>2086</v>
      </c>
    </row>
    <row r="1579" spans="1:8">
      <c r="A1579" s="5" t="str">
        <f ca="1"/>
        <v/>
      </c>
      <c r="B1579" s="6">
        <v>1144561513</v>
      </c>
      <c r="C1579" s="6" t="s">
        <v>2087</v>
      </c>
      <c r="D1579" s="6" t="s">
        <v>1847</v>
      </c>
      <c r="E1579" s="3"/>
      <c r="F1579" s="6" t="str">
        <f ca="1"/>
        <v>SIN IDENTIFICACIÓN</v>
      </c>
      <c r="G1579" s="6" t="str">
        <f ca="1"/>
        <v>SIN IDENTIFICACIÓN</v>
      </c>
      <c r="H1579" s="10"/>
    </row>
    <row r="1580" spans="1:8">
      <c r="A1580" s="1" t="str">
        <f ca="1"/>
        <v/>
      </c>
      <c r="B1580" s="2">
        <v>1143711344</v>
      </c>
      <c r="C1580" s="2" t="s">
        <v>2088</v>
      </c>
      <c r="D1580" s="2" t="s">
        <v>1613</v>
      </c>
      <c r="E1580" s="3"/>
      <c r="F1580" s="2" t="str">
        <f ca="1"/>
        <v>SIN IDENTIFICACIÓN</v>
      </c>
      <c r="G1580" s="2" t="str">
        <f ca="1"/>
        <v>SIN IDENTIFICACIÓN</v>
      </c>
      <c r="H1580" s="4" t="s">
        <v>7</v>
      </c>
    </row>
    <row r="1581" spans="1:8">
      <c r="A1581" s="5" t="str">
        <f ca="1"/>
        <v/>
      </c>
      <c r="B1581" s="6">
        <v>2274450516</v>
      </c>
      <c r="C1581" s="6" t="s">
        <v>2089</v>
      </c>
      <c r="D1581" s="6" t="s">
        <v>1646</v>
      </c>
      <c r="E1581" s="3"/>
      <c r="F1581" s="6" t="str">
        <f ca="1"/>
        <v>SIN IDENTIFICACIÓN</v>
      </c>
      <c r="G1581" s="6" t="str">
        <f ca="1"/>
        <v>SIN IDENTIFICACIÓN</v>
      </c>
      <c r="H1581" s="4" t="s">
        <v>7</v>
      </c>
    </row>
    <row r="1582" spans="1:8">
      <c r="A1582" s="1" t="str">
        <f ca="1"/>
        <v/>
      </c>
      <c r="B1582" s="2">
        <v>2614307741</v>
      </c>
      <c r="C1582" s="2" t="s">
        <v>2090</v>
      </c>
      <c r="D1582" s="2" t="s">
        <v>1600</v>
      </c>
      <c r="E1582" s="3"/>
      <c r="F1582" s="2" t="str">
        <f ca="1"/>
        <v>SIN IDENTIFICACIÓN</v>
      </c>
      <c r="G1582" s="2" t="str">
        <f ca="1"/>
        <v>SIN IDENTIFICACIÓN</v>
      </c>
      <c r="H1582" s="4" t="s">
        <v>7</v>
      </c>
    </row>
    <row r="1583" spans="1:8">
      <c r="A1583" s="5" t="str">
        <f ca="1"/>
        <v/>
      </c>
      <c r="B1583" s="6">
        <v>1146001939</v>
      </c>
      <c r="C1583" s="6" t="s">
        <v>2091</v>
      </c>
      <c r="D1583" s="6" t="s">
        <v>1581</v>
      </c>
      <c r="E1583" s="3"/>
      <c r="F1583" s="6" t="str">
        <f ca="1"/>
        <v>SIN IDENTIFICACIÓN</v>
      </c>
      <c r="G1583" s="6" t="str">
        <f ca="1"/>
        <v>SIN IDENTIFICACIÓN</v>
      </c>
      <c r="H1583" s="4" t="s">
        <v>7</v>
      </c>
    </row>
    <row r="1584" spans="1:8">
      <c r="A1584" s="1" t="str">
        <f ca="1"/>
        <v/>
      </c>
      <c r="B1584" s="2">
        <v>2214520769</v>
      </c>
      <c r="C1584" s="2" t="s">
        <v>2092</v>
      </c>
      <c r="D1584" s="2" t="s">
        <v>1646</v>
      </c>
      <c r="E1584" s="7" t="s">
        <v>91</v>
      </c>
      <c r="F1584" s="2" t="str">
        <f ca="1"/>
        <v>SIN IDENTIFICACIÓN</v>
      </c>
      <c r="G1584" s="2" t="str">
        <f ca="1"/>
        <v>SIN IDENTIFICACIÓN</v>
      </c>
      <c r="H1584" s="2" t="s">
        <v>461</v>
      </c>
    </row>
    <row r="1585" spans="1:8">
      <c r="A1585" s="5" t="str">
        <f ca="1"/>
        <v/>
      </c>
      <c r="B1585" s="6">
        <v>1146004794</v>
      </c>
      <c r="C1585" s="6" t="s">
        <v>2093</v>
      </c>
      <c r="D1585" s="6" t="s">
        <v>2094</v>
      </c>
      <c r="E1585" s="3"/>
      <c r="F1585" s="6" t="str">
        <f ca="1"/>
        <v>SIN IDENTIFICACIÓN</v>
      </c>
      <c r="G1585" s="6" t="str">
        <f ca="1"/>
        <v>SIN IDENTIFICACIÓN</v>
      </c>
      <c r="H1585" s="10"/>
    </row>
    <row r="1586" spans="1:8">
      <c r="A1586" s="1" t="str">
        <f ca="1"/>
        <v/>
      </c>
      <c r="B1586" s="2">
        <v>2234870219</v>
      </c>
      <c r="C1586" s="2" t="s">
        <v>2095</v>
      </c>
      <c r="D1586" s="2" t="s">
        <v>1633</v>
      </c>
      <c r="E1586" s="3"/>
      <c r="F1586" s="2" t="str">
        <f ca="1"/>
        <v>SIN IDENTIFICACIÓN</v>
      </c>
      <c r="G1586" s="2" t="str">
        <f ca="1"/>
        <v>SIN IDENTIFICACIÓN</v>
      </c>
      <c r="H1586" s="4" t="s">
        <v>7</v>
      </c>
    </row>
    <row r="1587" spans="1:8">
      <c r="A1587" s="5" t="str">
        <f ca="1"/>
        <v/>
      </c>
      <c r="B1587" s="6">
        <v>1160789358</v>
      </c>
      <c r="C1587" s="6" t="s">
        <v>2096</v>
      </c>
      <c r="D1587" s="6" t="s">
        <v>1903</v>
      </c>
      <c r="E1587" s="3"/>
      <c r="F1587" s="6" t="str">
        <f ca="1"/>
        <v>SIN IDENTIFICACIÓN</v>
      </c>
      <c r="G1587" s="6" t="str">
        <f ca="1"/>
        <v>SIN IDENTIFICACIÓN</v>
      </c>
      <c r="H1587" s="10"/>
    </row>
    <row r="1588" spans="1:8">
      <c r="A1588" s="1" t="str">
        <f ca="1"/>
        <v/>
      </c>
      <c r="B1588" s="2">
        <v>1160789369</v>
      </c>
      <c r="C1588" s="2" t="s">
        <v>2097</v>
      </c>
      <c r="D1588" s="2" t="s">
        <v>1699</v>
      </c>
      <c r="E1588" s="7" t="s">
        <v>12</v>
      </c>
      <c r="F1588" s="2" t="str">
        <f ca="1"/>
        <v>SIN IDENTIFICACIÓN</v>
      </c>
      <c r="G1588" s="2" t="str">
        <f ca="1"/>
        <v>SIN IDENTIFICACIÓN</v>
      </c>
      <c r="H1588" s="2" t="s">
        <v>2098</v>
      </c>
    </row>
    <row r="1589" spans="1:8">
      <c r="A1589" s="5" t="str">
        <f ca="1"/>
        <v/>
      </c>
      <c r="B1589" s="6">
        <v>1160789371</v>
      </c>
      <c r="C1589" s="6" t="s">
        <v>2099</v>
      </c>
      <c r="D1589" s="6" t="s">
        <v>1558</v>
      </c>
      <c r="E1589" s="3"/>
      <c r="F1589" s="6" t="str">
        <f ca="1"/>
        <v>SIN IDENTIFICACIÓN</v>
      </c>
      <c r="G1589" s="6" t="str">
        <f ca="1"/>
        <v>SIN IDENTIFICACIÓN</v>
      </c>
      <c r="H1589" s="4" t="s">
        <v>7</v>
      </c>
    </row>
    <row r="1590" spans="1:8">
      <c r="A1590" s="1" t="str">
        <f ca="1"/>
        <v/>
      </c>
      <c r="B1590" s="2">
        <v>1137506927</v>
      </c>
      <c r="C1590" s="2" t="s">
        <v>2100</v>
      </c>
      <c r="D1590" s="2" t="s">
        <v>1703</v>
      </c>
      <c r="E1590" s="3"/>
      <c r="F1590" s="2" t="str">
        <f ca="1"/>
        <v>SIN IDENTIFICACIÓN</v>
      </c>
      <c r="G1590" s="2" t="str">
        <f ca="1"/>
        <v>SIN IDENTIFICACIÓN</v>
      </c>
      <c r="H1590" s="4"/>
    </row>
    <row r="1591" spans="1:8">
      <c r="A1591" s="5" t="str">
        <f ca="1"/>
        <v/>
      </c>
      <c r="B1591" s="10"/>
      <c r="C1591" s="6" t="s">
        <v>2101</v>
      </c>
      <c r="D1591" s="6" t="s">
        <v>1646</v>
      </c>
      <c r="E1591" s="3"/>
      <c r="F1591" s="6" t="str">
        <f ca="1"/>
        <v>SIN IDENTIFICACIÓN</v>
      </c>
      <c r="G1591" s="6" t="str">
        <f ca="1"/>
        <v>SIN IDENTIFICACIÓN</v>
      </c>
      <c r="H1591" s="4" t="s">
        <v>7</v>
      </c>
    </row>
    <row r="1592" spans="1:8">
      <c r="A1592" s="1" t="str">
        <f ca="1"/>
        <v/>
      </c>
      <c r="B1592" s="4"/>
      <c r="C1592" s="2" t="s">
        <v>2102</v>
      </c>
      <c r="D1592" s="4"/>
      <c r="E1592" s="3"/>
      <c r="F1592" s="2" t="str">
        <f ca="1"/>
        <v>SIN IDENTIFICACIÓN</v>
      </c>
      <c r="G1592" s="2" t="str">
        <f ca="1"/>
        <v>SIN IDENTIFICACIÓN</v>
      </c>
      <c r="H1592" s="4"/>
    </row>
    <row r="1593" spans="1:8">
      <c r="A1593" s="5" t="str">
        <f ca="1"/>
        <v/>
      </c>
      <c r="B1593" s="6">
        <v>3327561278</v>
      </c>
      <c r="C1593" s="6" t="s">
        <v>2103</v>
      </c>
      <c r="D1593" s="6" t="s">
        <v>2104</v>
      </c>
      <c r="E1593" s="3"/>
      <c r="F1593" s="6" t="str">
        <f ca="1"/>
        <v>SIN IDENTIFICACIÓN</v>
      </c>
      <c r="G1593" s="6" t="str">
        <f ca="1"/>
        <v>SIN IDENTIFICACIÓN</v>
      </c>
      <c r="H1593" s="10"/>
    </row>
    <row r="1594" spans="1:8">
      <c r="A1594" s="1" t="str">
        <f ca="1"/>
        <v/>
      </c>
      <c r="B1594" s="4"/>
      <c r="C1594" s="2" t="s">
        <v>2105</v>
      </c>
      <c r="D1594" s="4"/>
      <c r="E1594" s="3"/>
      <c r="F1594" s="2" t="str">
        <f ca="1"/>
        <v>SIN IDENTIFICACIÓN</v>
      </c>
      <c r="G1594" s="2" t="str">
        <f ca="1"/>
        <v>SIN IDENTIFICACIÓN</v>
      </c>
      <c r="H1594" s="4"/>
    </row>
    <row r="1595" spans="1:8">
      <c r="A1595" s="5" t="str">
        <f ca="1"/>
        <v/>
      </c>
      <c r="B1595" s="6">
        <v>2234770533</v>
      </c>
      <c r="C1595" s="6" t="s">
        <v>2106</v>
      </c>
      <c r="D1595" s="6" t="s">
        <v>990</v>
      </c>
      <c r="E1595" s="3"/>
      <c r="F1595" s="6" t="str">
        <f ca="1"/>
        <v>SIN IDENTIFICACIÓN</v>
      </c>
      <c r="G1595" s="6" t="str">
        <f ca="1"/>
        <v>SIN IDENTIFICACIÓN</v>
      </c>
      <c r="H1595" s="4" t="s">
        <v>7</v>
      </c>
    </row>
    <row r="1596" spans="1:8">
      <c r="A1596" s="1" t="str">
        <f ca="1"/>
        <v/>
      </c>
      <c r="B1596" s="2">
        <v>1142707839</v>
      </c>
      <c r="C1596" s="2" t="s">
        <v>2107</v>
      </c>
      <c r="D1596" s="2" t="s">
        <v>1555</v>
      </c>
      <c r="E1596" s="7" t="s">
        <v>91</v>
      </c>
      <c r="F1596" s="2" t="str">
        <f ca="1"/>
        <v>SIN IDENTIFICACIÓN</v>
      </c>
      <c r="G1596" s="2" t="str">
        <f ca="1"/>
        <v>SIN IDENTIFICACIÓN</v>
      </c>
      <c r="H1596" s="2" t="s">
        <v>2108</v>
      </c>
    </row>
    <row r="1597" spans="1:8">
      <c r="A1597" s="5" t="str">
        <f ca="1"/>
        <v/>
      </c>
      <c r="B1597" s="6">
        <v>1142707639</v>
      </c>
      <c r="C1597" s="6" t="s">
        <v>2109</v>
      </c>
      <c r="D1597" s="6" t="s">
        <v>1613</v>
      </c>
      <c r="E1597" s="7" t="s">
        <v>12</v>
      </c>
      <c r="F1597" s="6" t="str">
        <f ca="1"/>
        <v>SIN IDENTIFICACIÓN</v>
      </c>
      <c r="G1597" s="6" t="str">
        <f ca="1"/>
        <v>SIN IDENTIFICACIÓN</v>
      </c>
      <c r="H1597" s="6" t="s">
        <v>2110</v>
      </c>
    </row>
    <row r="1598" spans="1:8">
      <c r="A1598" s="1" t="str">
        <f ca="1"/>
        <v/>
      </c>
      <c r="B1598" s="2">
        <v>2204820748</v>
      </c>
      <c r="C1598" s="2" t="s">
        <v>2111</v>
      </c>
      <c r="D1598" s="2" t="s">
        <v>1613</v>
      </c>
      <c r="E1598" s="3"/>
      <c r="F1598" s="2" t="str">
        <f ca="1"/>
        <v>SIN IDENTIFICACIÓN</v>
      </c>
      <c r="G1598" s="2" t="str">
        <f ca="1"/>
        <v>SIN IDENTIFICACIÓN</v>
      </c>
      <c r="H1598" s="4" t="s">
        <v>7</v>
      </c>
    </row>
    <row r="1599" spans="1:8">
      <c r="A1599" s="5" t="str">
        <f ca="1"/>
        <v/>
      </c>
      <c r="B1599" s="6">
        <v>1142314684</v>
      </c>
      <c r="C1599" s="6" t="s">
        <v>2112</v>
      </c>
      <c r="D1599" s="6" t="s">
        <v>1699</v>
      </c>
      <c r="E1599" s="3"/>
      <c r="F1599" s="6" t="str">
        <f ca="1"/>
        <v>SIN IDENTIFICACIÓN</v>
      </c>
      <c r="G1599" s="6" t="str">
        <f ca="1"/>
        <v>SIN IDENTIFICACIÓN</v>
      </c>
      <c r="H1599" s="10"/>
    </row>
    <row r="1600" spans="1:8">
      <c r="A1600" s="1" t="str">
        <f ca="1"/>
        <v/>
      </c>
      <c r="B1600" s="2">
        <v>2214516684</v>
      </c>
      <c r="C1600" s="2" t="s">
        <v>2113</v>
      </c>
      <c r="D1600" s="2" t="s">
        <v>1414</v>
      </c>
      <c r="E1600" s="3"/>
      <c r="F1600" s="2" t="str">
        <f ca="1"/>
        <v>SIN IDENTIFICACIÓN</v>
      </c>
      <c r="G1600" s="2" t="str">
        <f ca="1"/>
        <v>SIN IDENTIFICACIÓN</v>
      </c>
      <c r="H1600" s="4" t="s">
        <v>7</v>
      </c>
    </row>
    <row r="1601" spans="1:8">
      <c r="A1601" s="5" t="str">
        <f ca="1"/>
        <v/>
      </c>
      <c r="B1601" s="6">
        <v>2204941899</v>
      </c>
      <c r="C1601" s="6" t="s">
        <v>2114</v>
      </c>
      <c r="D1601" s="6" t="s">
        <v>2022</v>
      </c>
      <c r="E1601" s="3"/>
      <c r="F1601" s="6" t="str">
        <f ca="1"/>
        <v>SIN IDENTIFICACIÓN</v>
      </c>
      <c r="G1601" s="6" t="str">
        <f ca="1"/>
        <v>SIN IDENTIFICACIÓN</v>
      </c>
      <c r="H1601" s="10"/>
    </row>
    <row r="1602" spans="1:8">
      <c r="A1602" s="1" t="str">
        <f ca="1"/>
        <v/>
      </c>
      <c r="B1602" s="2">
        <v>1142709065</v>
      </c>
      <c r="C1602" s="2" t="s">
        <v>2115</v>
      </c>
      <c r="D1602" s="2" t="s">
        <v>1697</v>
      </c>
      <c r="E1602" s="3"/>
      <c r="F1602" s="2" t="str">
        <f ca="1"/>
        <v>SIN IDENTIFICACIÓN</v>
      </c>
      <c r="G1602" s="2" t="str">
        <f ca="1"/>
        <v>SIN IDENTIFICACIÓN</v>
      </c>
      <c r="H1602" s="4"/>
    </row>
    <row r="1603" spans="1:8">
      <c r="A1603" s="5" t="str">
        <f ca="1"/>
        <v/>
      </c>
      <c r="B1603" s="10"/>
      <c r="C1603" s="6" t="s">
        <v>2116</v>
      </c>
      <c r="D1603" s="6" t="s">
        <v>1896</v>
      </c>
      <c r="E1603" s="3"/>
      <c r="F1603" s="6" t="str">
        <f ca="1"/>
        <v>SIN IDENTIFICACIÓN</v>
      </c>
      <c r="G1603" s="6" t="str">
        <f ca="1"/>
        <v>SIN IDENTIFICACIÓN</v>
      </c>
      <c r="H1603" s="6" t="s">
        <v>2117</v>
      </c>
    </row>
    <row r="1604" spans="1:8">
      <c r="A1604" s="1" t="str">
        <f ca="1"/>
        <v/>
      </c>
      <c r="B1604" s="2">
        <v>1142708081</v>
      </c>
      <c r="C1604" s="2" t="s">
        <v>2118</v>
      </c>
      <c r="D1604" s="2" t="s">
        <v>1692</v>
      </c>
      <c r="E1604" s="3"/>
      <c r="F1604" s="2" t="str">
        <f ca="1"/>
        <v>SIN IDENTIFICACIÓN</v>
      </c>
      <c r="G1604" s="2" t="str">
        <f ca="1"/>
        <v>SIN IDENTIFICACIÓN</v>
      </c>
      <c r="H1604" s="4" t="s">
        <v>7</v>
      </c>
    </row>
    <row r="1605" spans="1:8">
      <c r="A1605" s="5" t="str">
        <f ca="1"/>
        <v/>
      </c>
      <c r="B1605" s="6">
        <v>1142195525</v>
      </c>
      <c r="C1605" s="6" t="s">
        <v>2119</v>
      </c>
      <c r="D1605" s="6" t="s">
        <v>1613</v>
      </c>
      <c r="E1605" s="3"/>
      <c r="F1605" s="6" t="str">
        <f ca="1"/>
        <v>SIN IDENTIFICACIÓN</v>
      </c>
      <c r="G1605" s="6" t="str">
        <f ca="1"/>
        <v>SIN IDENTIFICACIÓN</v>
      </c>
      <c r="H1605" s="4" t="s">
        <v>7</v>
      </c>
    </row>
    <row r="1606" spans="1:8">
      <c r="A1606" s="1" t="str">
        <f ca="1"/>
        <v/>
      </c>
      <c r="B1606" s="2">
        <v>2204121739</v>
      </c>
      <c r="C1606" s="2" t="s">
        <v>2120</v>
      </c>
      <c r="D1606" s="2" t="s">
        <v>1613</v>
      </c>
      <c r="E1606" s="3"/>
      <c r="F1606" s="2" t="str">
        <f ca="1"/>
        <v>SIN IDENTIFICACIÓN</v>
      </c>
      <c r="G1606" s="2" t="str">
        <f ca="1"/>
        <v>SIN IDENTIFICACIÓN</v>
      </c>
      <c r="H1606" s="4" t="s">
        <v>7</v>
      </c>
    </row>
    <row r="1607" spans="1:8">
      <c r="A1607" s="5" t="str">
        <f ca="1"/>
        <v/>
      </c>
      <c r="B1607" s="6">
        <v>1142367000</v>
      </c>
      <c r="C1607" s="6" t="s">
        <v>2121</v>
      </c>
      <c r="D1607" s="6" t="s">
        <v>2011</v>
      </c>
      <c r="E1607" s="3"/>
      <c r="F1607" s="6" t="str">
        <f ca="1"/>
        <v>SIN IDENTIFICACIÓN</v>
      </c>
      <c r="G1607" s="6" t="str">
        <f ca="1"/>
        <v>SIN IDENTIFICACIÓN</v>
      </c>
      <c r="H1607" s="10"/>
    </row>
    <row r="1608" spans="1:8">
      <c r="A1608" s="1" t="str">
        <f ca="1"/>
        <v/>
      </c>
      <c r="B1608" s="18">
        <v>1142709759</v>
      </c>
      <c r="C1608" s="2" t="s">
        <v>2122</v>
      </c>
      <c r="D1608" s="2" t="s">
        <v>1544</v>
      </c>
      <c r="E1608" s="3"/>
      <c r="F1608" s="2" t="str">
        <f ca="1"/>
        <v>SIN IDENTIFICACIÓN</v>
      </c>
      <c r="G1608" s="2" t="str">
        <f ca="1"/>
        <v>SIN IDENTIFICACIÓN</v>
      </c>
      <c r="H1608" s="4" t="s">
        <v>7</v>
      </c>
    </row>
    <row r="1609" spans="1:8">
      <c r="A1609" s="5" t="str">
        <f ca="1"/>
        <v/>
      </c>
      <c r="B1609" s="6">
        <v>1142368883</v>
      </c>
      <c r="C1609" s="6" t="s">
        <v>2123</v>
      </c>
      <c r="D1609" s="6" t="s">
        <v>1544</v>
      </c>
      <c r="E1609" s="3"/>
      <c r="F1609" s="6" t="str">
        <f ca="1"/>
        <v>SIN IDENTIFICACIÓN</v>
      </c>
      <c r="G1609" s="6" t="str">
        <f ca="1"/>
        <v>SIN IDENTIFICACIÓN</v>
      </c>
      <c r="H1609" s="10"/>
    </row>
    <row r="1610" spans="1:8">
      <c r="A1610" s="1" t="str">
        <f ca="1"/>
        <v/>
      </c>
      <c r="B1610" s="2">
        <v>2214860934</v>
      </c>
      <c r="C1610" s="2" t="s">
        <v>2124</v>
      </c>
      <c r="D1610" s="2" t="s">
        <v>1452</v>
      </c>
      <c r="E1610" s="3"/>
      <c r="F1610" s="2" t="str">
        <f ca="1"/>
        <v>SIN IDENTIFICACIÓN</v>
      </c>
      <c r="G1610" s="2" t="str">
        <f ca="1"/>
        <v>SIN IDENTIFICACIÓN</v>
      </c>
      <c r="H1610" s="4" t="s">
        <v>7</v>
      </c>
    </row>
    <row r="1611" spans="1:8">
      <c r="A1611" s="5" t="str">
        <f ca="1"/>
        <v/>
      </c>
      <c r="B1611" s="6">
        <v>1160689723</v>
      </c>
      <c r="C1611" s="6" t="s">
        <v>2125</v>
      </c>
      <c r="D1611" s="6" t="s">
        <v>93</v>
      </c>
      <c r="E1611" s="3"/>
      <c r="F1611" s="6" t="str">
        <f ca="1"/>
        <v>SIN IDENTIFICACIÓN</v>
      </c>
      <c r="G1611" s="6" t="str">
        <f ca="1"/>
        <v>SIN IDENTIFICACIÓN</v>
      </c>
      <c r="H1611" s="4" t="s">
        <v>7</v>
      </c>
    </row>
    <row r="1612" spans="1:8">
      <c r="A1612" s="1" t="str">
        <f ca="1"/>
        <v/>
      </c>
      <c r="B1612" s="2">
        <v>2614200467</v>
      </c>
      <c r="C1612" s="2" t="s">
        <v>2126</v>
      </c>
      <c r="D1612" s="2" t="s">
        <v>1555</v>
      </c>
      <c r="E1612" s="3"/>
      <c r="F1612" s="2" t="str">
        <f ca="1"/>
        <v>SIN IDENTIFICACIÓN</v>
      </c>
      <c r="G1612" s="2" t="str">
        <f ca="1"/>
        <v>SIN IDENTIFICACIÓN</v>
      </c>
      <c r="H1612" s="4"/>
    </row>
    <row r="1613" spans="1:8">
      <c r="A1613" s="5" t="str">
        <f ca="1"/>
        <v/>
      </c>
      <c r="B1613" s="6">
        <v>1144855634</v>
      </c>
      <c r="C1613" s="6" t="s">
        <v>2127</v>
      </c>
      <c r="D1613" s="6" t="s">
        <v>1600</v>
      </c>
      <c r="E1613" s="3"/>
      <c r="F1613" s="6" t="str">
        <f ca="1"/>
        <v>SIN IDENTIFICACIÓN</v>
      </c>
      <c r="G1613" s="6" t="str">
        <f ca="1"/>
        <v>SIN IDENTIFICACIÓN</v>
      </c>
      <c r="H1613" s="4" t="s">
        <v>7</v>
      </c>
    </row>
    <row r="1614" spans="1:8">
      <c r="A1614" s="1" t="str">
        <f ca="1"/>
        <v/>
      </c>
      <c r="B1614" s="2">
        <v>2214564725</v>
      </c>
      <c r="C1614" s="2" t="s">
        <v>2128</v>
      </c>
      <c r="D1614" s="2" t="s">
        <v>93</v>
      </c>
      <c r="E1614" s="3"/>
      <c r="F1614" s="2" t="str">
        <f ca="1"/>
        <v>SIN IDENTIFICACIÓN</v>
      </c>
      <c r="G1614" s="2" t="str">
        <f ca="1"/>
        <v>SIN IDENTIFICACIÓN</v>
      </c>
      <c r="H1614" s="4" t="s">
        <v>7</v>
      </c>
    </row>
    <row r="1615" spans="1:8">
      <c r="A1615" s="5" t="str">
        <f ca="1"/>
        <v/>
      </c>
      <c r="B1615" s="6">
        <v>2204868326</v>
      </c>
      <c r="C1615" s="6" t="s">
        <v>2129</v>
      </c>
      <c r="D1615" s="6" t="s">
        <v>1740</v>
      </c>
      <c r="E1615" s="3"/>
      <c r="F1615" s="6" t="str">
        <f ca="1"/>
        <v>SIN IDENTIFICACIÓN</v>
      </c>
      <c r="G1615" s="6" t="str">
        <f ca="1"/>
        <v>SIN IDENTIFICACIÓN</v>
      </c>
      <c r="H1615" s="10"/>
    </row>
    <row r="1616" spans="1:8">
      <c r="A1616" s="1" t="str">
        <f ca="1"/>
        <v/>
      </c>
      <c r="B1616" s="2">
        <v>2644317117</v>
      </c>
      <c r="C1616" s="2" t="s">
        <v>2130</v>
      </c>
      <c r="D1616" s="2" t="s">
        <v>1555</v>
      </c>
      <c r="E1616" s="7" t="s">
        <v>12</v>
      </c>
      <c r="F1616" s="2" t="str">
        <f ca="1"/>
        <v>SIN IDENTIFICACIÓN</v>
      </c>
      <c r="G1616" s="2" t="str">
        <f ca="1"/>
        <v>SIN IDENTIFICACIÓN</v>
      </c>
      <c r="H1616" s="2" t="s">
        <v>2131</v>
      </c>
    </row>
    <row r="1617" spans="1:8">
      <c r="A1617" s="5" t="str">
        <f ca="1"/>
        <v/>
      </c>
      <c r="B1617" s="6">
        <v>2614912513</v>
      </c>
      <c r="C1617" s="6" t="s">
        <v>2132</v>
      </c>
      <c r="D1617" s="6" t="s">
        <v>1600</v>
      </c>
      <c r="E1617" s="3"/>
      <c r="F1617" s="6" t="str">
        <f ca="1"/>
        <v>SIN IDENTIFICACIÓN</v>
      </c>
      <c r="G1617" s="6" t="str">
        <f ca="1"/>
        <v>SIN IDENTIFICACIÓN</v>
      </c>
      <c r="H1617" s="4" t="s">
        <v>7</v>
      </c>
    </row>
    <row r="1618" spans="1:8">
      <c r="A1618" s="1" t="str">
        <f ca="1"/>
        <v/>
      </c>
      <c r="B1618" s="2">
        <v>1144864465</v>
      </c>
      <c r="C1618" s="11" t="s">
        <v>2133</v>
      </c>
      <c r="D1618" s="2" t="s">
        <v>1544</v>
      </c>
      <c r="E1618" s="3"/>
      <c r="F1618" s="2" t="str">
        <f ca="1"/>
        <v>SIN IDENTIFICACIÓN</v>
      </c>
      <c r="G1618" s="2" t="str">
        <f ca="1"/>
        <v>SIN IDENTIFICACIÓN</v>
      </c>
      <c r="H1618" s="4" t="s">
        <v>7</v>
      </c>
    </row>
    <row r="1619" spans="1:8">
      <c r="A1619" s="5" t="str">
        <f ca="1"/>
        <v/>
      </c>
      <c r="B1619" s="6">
        <v>1144868549</v>
      </c>
      <c r="C1619" s="6" t="s">
        <v>2134</v>
      </c>
      <c r="D1619" s="6" t="s">
        <v>1854</v>
      </c>
      <c r="E1619" s="3"/>
      <c r="F1619" s="6" t="str">
        <f ca="1"/>
        <v>SIN IDENTIFICACIÓN</v>
      </c>
      <c r="G1619" s="6" t="str">
        <f ca="1"/>
        <v>SIN IDENTIFICACIÓN</v>
      </c>
      <c r="H1619" s="10"/>
    </row>
    <row r="1620" spans="1:8">
      <c r="A1620" s="1" t="str">
        <f ca="1"/>
        <v/>
      </c>
      <c r="B1620" s="2">
        <v>2234870627</v>
      </c>
      <c r="C1620" s="2" t="s">
        <v>2135</v>
      </c>
      <c r="D1620" s="2" t="s">
        <v>1452</v>
      </c>
      <c r="E1620" s="3"/>
      <c r="F1620" s="2" t="str">
        <f ca="1"/>
        <v>SIN IDENTIFICACIÓN</v>
      </c>
      <c r="G1620" s="2" t="str">
        <f ca="1"/>
        <v>SIN IDENTIFICACIÓN</v>
      </c>
      <c r="H1620" s="4" t="s">
        <v>7</v>
      </c>
    </row>
    <row r="1621" spans="1:8">
      <c r="A1621" s="5" t="str">
        <f ca="1"/>
        <v/>
      </c>
      <c r="B1621" s="6">
        <v>2644317161</v>
      </c>
      <c r="C1621" s="6" t="s">
        <v>2136</v>
      </c>
      <c r="D1621" s="6" t="s">
        <v>1452</v>
      </c>
      <c r="E1621" s="3"/>
      <c r="F1621" s="6" t="str">
        <f ca="1"/>
        <v>SIN IDENTIFICACIÓN</v>
      </c>
      <c r="G1621" s="6" t="str">
        <f ca="1"/>
        <v>SIN IDENTIFICACIÓN</v>
      </c>
      <c r="H1621" s="4" t="s">
        <v>7</v>
      </c>
    </row>
    <row r="1622" spans="1:8">
      <c r="A1622" s="1" t="str">
        <f ca="1"/>
        <v/>
      </c>
      <c r="B1622" s="2">
        <v>2214712220</v>
      </c>
      <c r="C1622" s="2" t="s">
        <v>2137</v>
      </c>
      <c r="D1622" s="2" t="s">
        <v>1646</v>
      </c>
      <c r="E1622" s="3"/>
      <c r="F1622" s="2" t="str">
        <f ca="1"/>
        <v>SIN IDENTIFICACIÓN</v>
      </c>
      <c r="G1622" s="2" t="str">
        <f ca="1"/>
        <v>SIN IDENTIFICACIÓN</v>
      </c>
      <c r="H1622" s="4" t="s">
        <v>7</v>
      </c>
    </row>
    <row r="1623" spans="1:8">
      <c r="A1623" s="5" t="str">
        <f ca="1"/>
        <v/>
      </c>
      <c r="B1623" s="6">
        <v>1142361440</v>
      </c>
      <c r="C1623" s="6" t="s">
        <v>2138</v>
      </c>
      <c r="D1623" s="6" t="s">
        <v>1646</v>
      </c>
      <c r="E1623" s="3"/>
      <c r="F1623" s="6" t="str">
        <f ca="1"/>
        <v>SIN IDENTIFICACIÓN</v>
      </c>
      <c r="G1623" s="6" t="str">
        <f ca="1"/>
        <v>SIN IDENTIFICACIÓN</v>
      </c>
      <c r="H1623" s="4" t="s">
        <v>7</v>
      </c>
    </row>
    <row r="1624" spans="1:8">
      <c r="A1624" s="1" t="str">
        <f ca="1"/>
        <v/>
      </c>
      <c r="B1624" s="2">
        <v>2644317170</v>
      </c>
      <c r="C1624" s="2" t="s">
        <v>2139</v>
      </c>
      <c r="D1624" s="2" t="s">
        <v>1646</v>
      </c>
      <c r="E1624" s="7" t="s">
        <v>113</v>
      </c>
      <c r="F1624" s="2" t="str">
        <f ca="1"/>
        <v>SIN IDENTIFICACIÓN</v>
      </c>
      <c r="G1624" s="2" t="str">
        <f ca="1"/>
        <v>SIN IDENTIFICACIÓN</v>
      </c>
      <c r="H1624" s="14" t="s">
        <v>2140</v>
      </c>
    </row>
    <row r="1625" spans="1:8">
      <c r="A1625" s="5" t="str">
        <f ca="1"/>
        <v/>
      </c>
      <c r="B1625" s="6">
        <v>1146693469</v>
      </c>
      <c r="C1625" s="6" t="s">
        <v>2141</v>
      </c>
      <c r="D1625" s="6" t="s">
        <v>2011</v>
      </c>
      <c r="E1625" s="3"/>
      <c r="F1625" s="6" t="str">
        <f ca="1"/>
        <v>SIN IDENTIFICACIÓN</v>
      </c>
      <c r="G1625" s="6" t="str">
        <f ca="1"/>
        <v>SIN IDENTIFICACIÓN</v>
      </c>
      <c r="H1625" s="10"/>
    </row>
    <row r="1626" spans="1:8">
      <c r="A1626" s="1" t="str">
        <f ca="1"/>
        <v/>
      </c>
      <c r="B1626" s="19">
        <v>1146698790</v>
      </c>
      <c r="C1626" s="2" t="s">
        <v>2142</v>
      </c>
      <c r="D1626" s="2" t="s">
        <v>1544</v>
      </c>
      <c r="E1626" s="3"/>
      <c r="F1626" s="2" t="str">
        <f ca="1"/>
        <v>SIN IDENTIFICACIÓN</v>
      </c>
      <c r="G1626" s="2" t="str">
        <f ca="1"/>
        <v>SIN IDENTIFICACIÓN</v>
      </c>
      <c r="H1626" s="4" t="s">
        <v>7</v>
      </c>
    </row>
    <row r="1627" spans="1:8">
      <c r="A1627" s="5" t="str">
        <f ca="1"/>
        <v/>
      </c>
      <c r="B1627" s="6">
        <v>2204820832</v>
      </c>
      <c r="C1627" s="6" t="s">
        <v>2143</v>
      </c>
      <c r="D1627" s="6" t="s">
        <v>2104</v>
      </c>
      <c r="E1627" s="3"/>
      <c r="F1627" s="6" t="str">
        <f ca="1"/>
        <v>SIN IDENTIFICACIÓN</v>
      </c>
      <c r="G1627" s="6" t="str">
        <f ca="1"/>
        <v>SIN IDENTIFICACIÓN</v>
      </c>
      <c r="H1627" s="10"/>
    </row>
    <row r="1628" spans="1:8">
      <c r="A1628" s="1" t="str">
        <f ca="1"/>
        <v/>
      </c>
      <c r="B1628" s="2">
        <v>2204949463</v>
      </c>
      <c r="C1628" s="2" t="s">
        <v>2144</v>
      </c>
      <c r="D1628" s="2" t="s">
        <v>2104</v>
      </c>
      <c r="E1628" s="3"/>
      <c r="F1628" s="2" t="str">
        <f ca="1"/>
        <v>SIN IDENTIFICACIÓN</v>
      </c>
      <c r="G1628" s="2" t="str">
        <f ca="1"/>
        <v>SIN IDENTIFICACIÓN</v>
      </c>
      <c r="H1628" s="4"/>
    </row>
    <row r="1629" spans="1:8">
      <c r="A1629" s="5" t="str">
        <f ca="1"/>
        <v/>
      </c>
      <c r="B1629" s="6">
        <v>2644242366</v>
      </c>
      <c r="C1629" s="6" t="s">
        <v>2145</v>
      </c>
      <c r="D1629" s="6" t="s">
        <v>93</v>
      </c>
      <c r="E1629" s="3"/>
      <c r="F1629" s="6" t="str">
        <f ca="1"/>
        <v>SIN IDENTIFICACIÓN</v>
      </c>
      <c r="G1629" s="6" t="str">
        <f ca="1"/>
        <v>SIN IDENTIFICACIÓN</v>
      </c>
      <c r="H1629" s="10"/>
    </row>
    <row r="1630" spans="1:8">
      <c r="A1630" s="1" t="str">
        <f ca="1"/>
        <v/>
      </c>
      <c r="B1630" s="2">
        <v>1146254019</v>
      </c>
      <c r="C1630" s="2" t="s">
        <v>2146</v>
      </c>
      <c r="D1630" s="2" t="s">
        <v>1847</v>
      </c>
      <c r="E1630" s="3"/>
      <c r="F1630" s="2" t="str">
        <f ca="1"/>
        <v>SIN IDENTIFICACIÓN</v>
      </c>
      <c r="G1630" s="2" t="str">
        <f ca="1"/>
        <v>SIN IDENTIFICACIÓN</v>
      </c>
      <c r="H1630" s="4"/>
    </row>
    <row r="1631" spans="1:8">
      <c r="A1631" s="5" t="str">
        <f ca="1"/>
        <v/>
      </c>
      <c r="B1631" s="6">
        <v>1137225090</v>
      </c>
      <c r="C1631" s="6" t="s">
        <v>2147</v>
      </c>
      <c r="D1631" s="6" t="s">
        <v>1743</v>
      </c>
      <c r="E1631" s="3"/>
      <c r="F1631" s="6" t="str">
        <f ca="1"/>
        <v>SIN IDENTIFICACIÓN</v>
      </c>
      <c r="G1631" s="6" t="str">
        <f ca="1"/>
        <v>SIN IDENTIFICACIÓN</v>
      </c>
      <c r="H1631" s="10"/>
    </row>
    <row r="1632" spans="1:8">
      <c r="A1632" s="1" t="str">
        <f ca="1"/>
        <v/>
      </c>
      <c r="B1632" s="2">
        <v>2942423185</v>
      </c>
      <c r="C1632" s="2" t="s">
        <v>2148</v>
      </c>
      <c r="D1632" s="2" t="s">
        <v>990</v>
      </c>
      <c r="E1632" s="3"/>
      <c r="F1632" s="2" t="str">
        <f ca="1"/>
        <v>SIN IDENTIFICACIÓN</v>
      </c>
      <c r="G1632" s="2" t="str">
        <f ca="1"/>
        <v>SIN IDENTIFICACIÓN</v>
      </c>
      <c r="H1632" s="4"/>
    </row>
    <row r="1633" spans="1:8">
      <c r="A1633" s="5" t="str">
        <f ca="1"/>
        <v/>
      </c>
      <c r="B1633" s="6">
        <v>1137222234</v>
      </c>
      <c r="C1633" s="11" t="s">
        <v>2149</v>
      </c>
      <c r="D1633" s="6" t="s">
        <v>1650</v>
      </c>
      <c r="E1633" s="3"/>
      <c r="F1633" s="6" t="str">
        <f ca="1"/>
        <v>SIN IDENTIFICACIÓN</v>
      </c>
      <c r="G1633" s="6" t="str">
        <f ca="1"/>
        <v>SIN IDENTIFICACIÓN</v>
      </c>
      <c r="H1633" s="4" t="s">
        <v>7</v>
      </c>
    </row>
    <row r="1634" spans="1:8">
      <c r="A1634" s="1" t="str">
        <f ca="1"/>
        <v/>
      </c>
      <c r="B1634" s="2">
        <v>1137222799</v>
      </c>
      <c r="C1634" s="2" t="s">
        <v>2150</v>
      </c>
      <c r="D1634" s="2" t="s">
        <v>1810</v>
      </c>
      <c r="E1634" s="3"/>
      <c r="F1634" s="2" t="str">
        <f ca="1"/>
        <v>SIN IDENTIFICACIÓN</v>
      </c>
      <c r="G1634" s="2" t="str">
        <f ca="1"/>
        <v>SIN IDENTIFICACIÓN</v>
      </c>
      <c r="H1634" s="4"/>
    </row>
    <row r="1635" spans="1:8">
      <c r="A1635" s="5" t="str">
        <f ca="1"/>
        <v/>
      </c>
      <c r="B1635" s="6">
        <v>2942423185</v>
      </c>
      <c r="C1635" s="6" t="s">
        <v>2151</v>
      </c>
      <c r="D1635" s="6" t="s">
        <v>990</v>
      </c>
      <c r="E1635" s="7" t="s">
        <v>91</v>
      </c>
      <c r="F1635" s="6" t="str">
        <f ca="1"/>
        <v>SIN IDENTIFICACIÓN</v>
      </c>
      <c r="G1635" s="6" t="str">
        <f ca="1"/>
        <v>SIN IDENTIFICACIÓN</v>
      </c>
      <c r="H1635" s="6" t="s">
        <v>2152</v>
      </c>
    </row>
    <row r="1636" spans="1:8">
      <c r="A1636" s="1" t="str">
        <f ca="1"/>
        <v/>
      </c>
      <c r="B1636" s="2">
        <v>1160789373</v>
      </c>
      <c r="C1636" s="2" t="s">
        <v>2153</v>
      </c>
      <c r="D1636" s="2" t="s">
        <v>1699</v>
      </c>
      <c r="E1636" s="3"/>
      <c r="F1636" s="2" t="str">
        <f ca="1"/>
        <v>SIN IDENTIFICACIÓN</v>
      </c>
      <c r="G1636" s="2" t="str">
        <f ca="1"/>
        <v>SIN IDENTIFICACIÓN</v>
      </c>
      <c r="H1636" s="4"/>
    </row>
    <row r="1637" spans="1:8">
      <c r="A1637" s="5" t="str">
        <f ca="1"/>
        <v/>
      </c>
      <c r="B1637" s="6">
        <v>1144602363</v>
      </c>
      <c r="C1637" s="11" t="s">
        <v>1620</v>
      </c>
      <c r="D1637" s="6" t="s">
        <v>1055</v>
      </c>
      <c r="E1637" s="3"/>
      <c r="F1637" s="6" t="str">
        <f ca="1"/>
        <v>SIN IDENTIFICACIÓN</v>
      </c>
      <c r="G1637" s="6" t="str">
        <f ca="1"/>
        <v>SIN IDENTIFICACIÓN</v>
      </c>
      <c r="H1637" s="10"/>
    </row>
    <row r="1638" spans="1:8">
      <c r="A1638" s="1" t="str">
        <f ca="1"/>
        <v/>
      </c>
      <c r="B1638" s="2">
        <v>1146252252</v>
      </c>
      <c r="C1638" s="2" t="s">
        <v>2154</v>
      </c>
      <c r="D1638" s="2" t="s">
        <v>2058</v>
      </c>
      <c r="E1638" s="3"/>
      <c r="F1638" s="2" t="str">
        <f ca="1"/>
        <v>SIN IDENTIFICACIÓN</v>
      </c>
      <c r="G1638" s="2" t="str">
        <f ca="1"/>
        <v>SIN IDENTIFICACIÓN</v>
      </c>
      <c r="H1638" s="4"/>
    </row>
    <row r="1639" spans="1:8">
      <c r="A1639" s="5" t="str">
        <f ca="1"/>
        <v/>
      </c>
      <c r="B1639" s="6">
        <v>1137223307</v>
      </c>
      <c r="C1639" s="6" t="s">
        <v>2155</v>
      </c>
      <c r="D1639" s="6" t="s">
        <v>1743</v>
      </c>
      <c r="E1639" s="3"/>
      <c r="F1639" s="6" t="str">
        <f ca="1"/>
        <v>SIN IDENTIFICACIÓN</v>
      </c>
      <c r="G1639" s="6" t="str">
        <f ca="1"/>
        <v>SIN IDENTIFICACIÓN</v>
      </c>
      <c r="H1639" s="10"/>
    </row>
    <row r="1640" spans="1:8">
      <c r="A1640" s="1" t="str">
        <f ca="1"/>
        <v/>
      </c>
      <c r="B1640" s="4"/>
      <c r="C1640" s="2" t="s">
        <v>2156</v>
      </c>
      <c r="D1640" s="4"/>
      <c r="E1640" s="3"/>
      <c r="F1640" s="2" t="str">
        <f ca="1"/>
        <v>SIN IDENTIFICACIÓN</v>
      </c>
      <c r="G1640" s="2" t="str">
        <f ca="1"/>
        <v>SIN IDENTIFICACIÓN</v>
      </c>
      <c r="H1640" s="4"/>
    </row>
    <row r="1641" spans="1:8">
      <c r="A1641" s="5" t="str">
        <f ca="1"/>
        <v/>
      </c>
      <c r="B1641" s="6">
        <v>2204868583</v>
      </c>
      <c r="C1641" s="6" t="s">
        <v>2157</v>
      </c>
      <c r="D1641" s="6" t="s">
        <v>736</v>
      </c>
      <c r="E1641" s="3"/>
      <c r="F1641" s="6" t="str">
        <f ca="1"/>
        <v>SIN IDENTIFICACIÓN</v>
      </c>
      <c r="G1641" s="6" t="str">
        <f ca="1"/>
        <v>SIN IDENTIFICACIÓN</v>
      </c>
      <c r="H1641" s="4" t="s">
        <v>7</v>
      </c>
    </row>
    <row r="1642" spans="1:8">
      <c r="A1642" s="1" t="str">
        <f ca="1"/>
        <v/>
      </c>
      <c r="B1642" s="2">
        <v>1137225134</v>
      </c>
      <c r="C1642" s="2" t="s">
        <v>2158</v>
      </c>
      <c r="D1642" s="2" t="s">
        <v>1650</v>
      </c>
      <c r="E1642" s="3"/>
      <c r="F1642" s="2" t="str">
        <f ca="1"/>
        <v>SIN IDENTIFICACIÓN</v>
      </c>
      <c r="G1642" s="2" t="str">
        <f ca="1"/>
        <v>SIN IDENTIFICACIÓN</v>
      </c>
      <c r="H1642" s="4" t="s">
        <v>7</v>
      </c>
    </row>
    <row r="1643" spans="1:8">
      <c r="A1643" s="5" t="str">
        <f ca="1"/>
        <v/>
      </c>
      <c r="B1643" s="6">
        <v>1137222234</v>
      </c>
      <c r="C1643" s="11" t="s">
        <v>2149</v>
      </c>
      <c r="D1643" s="6" t="s">
        <v>1650</v>
      </c>
      <c r="E1643" s="3"/>
      <c r="F1643" s="6" t="str">
        <f ca="1"/>
        <v>SIN IDENTIFICACIÓN</v>
      </c>
      <c r="G1643" s="6" t="str">
        <f ca="1"/>
        <v>SIN IDENTIFICACIÓN</v>
      </c>
      <c r="H1643" s="4" t="s">
        <v>7</v>
      </c>
    </row>
    <row r="1644" spans="1:8">
      <c r="A1644" s="1" t="str">
        <f ca="1"/>
        <v/>
      </c>
      <c r="B1644" s="2">
        <v>1146695120</v>
      </c>
      <c r="C1644" s="2" t="s">
        <v>2159</v>
      </c>
      <c r="D1644" s="2" t="s">
        <v>2104</v>
      </c>
      <c r="E1644" s="3"/>
      <c r="F1644" s="2" t="str">
        <f ca="1"/>
        <v>SIN IDENTIFICACIÓN</v>
      </c>
      <c r="G1644" s="2" t="str">
        <f ca="1"/>
        <v>SIN IDENTIFICACIÓN</v>
      </c>
      <c r="H1644" s="4"/>
    </row>
    <row r="1645" spans="1:8">
      <c r="A1645" s="5" t="str">
        <f ca="1"/>
        <v/>
      </c>
      <c r="B1645" s="6">
        <v>2214705317</v>
      </c>
      <c r="C1645" s="6" t="s">
        <v>2160</v>
      </c>
      <c r="D1645" s="6" t="s">
        <v>1646</v>
      </c>
      <c r="E1645" s="3"/>
      <c r="F1645" s="6" t="str">
        <f ca="1"/>
        <v>SIN IDENTIFICACIÓN</v>
      </c>
      <c r="G1645" s="6" t="str">
        <f ca="1"/>
        <v>SIN IDENTIFICACIÓN</v>
      </c>
      <c r="H1645" s="4" t="s">
        <v>7</v>
      </c>
    </row>
    <row r="1646" spans="1:8">
      <c r="A1646" s="1" t="str">
        <f ca="1"/>
        <v/>
      </c>
      <c r="B1646" s="2">
        <v>1160888218</v>
      </c>
      <c r="C1646" s="2" t="s">
        <v>2161</v>
      </c>
      <c r="D1646" s="2" t="s">
        <v>2162</v>
      </c>
      <c r="E1646" s="3"/>
      <c r="F1646" s="2" t="str">
        <f ca="1"/>
        <v>SIN IDENTIFICACIÓN</v>
      </c>
      <c r="G1646" s="2" t="str">
        <f ca="1"/>
        <v>SIN IDENTIFICACIÓN</v>
      </c>
      <c r="H1646" s="4"/>
    </row>
    <row r="1647" spans="1:8">
      <c r="A1647" s="5" t="str">
        <f ca="1"/>
        <v/>
      </c>
      <c r="B1647" s="6">
        <v>1160887350</v>
      </c>
      <c r="C1647" s="6" t="s">
        <v>2163</v>
      </c>
      <c r="D1647" s="6" t="s">
        <v>1544</v>
      </c>
      <c r="E1647" s="3"/>
      <c r="F1647" s="6" t="str">
        <f ca="1"/>
        <v>SIN IDENTIFICACIÓN</v>
      </c>
      <c r="G1647" s="6" t="str">
        <f ca="1"/>
        <v>SIN IDENTIFICACIÓN</v>
      </c>
      <c r="H1647" s="10"/>
    </row>
    <row r="1648" spans="1:8">
      <c r="A1648" s="1" t="str">
        <f ca="1"/>
        <v/>
      </c>
      <c r="B1648" s="4"/>
      <c r="C1648" s="2" t="s">
        <v>2164</v>
      </c>
      <c r="D1648" s="2" t="s">
        <v>2104</v>
      </c>
      <c r="E1648" s="3"/>
      <c r="F1648" s="2" t="str">
        <f ca="1"/>
        <v>SIN IDENTIFICACIÓN</v>
      </c>
      <c r="G1648" s="2" t="str">
        <f ca="1"/>
        <v>SIN IDENTIFICACIÓN</v>
      </c>
      <c r="H1648" s="4"/>
    </row>
    <row r="1649" spans="1:8">
      <c r="A1649" s="5" t="str">
        <f ca="1"/>
        <v/>
      </c>
      <c r="B1649" s="6">
        <v>2229440768</v>
      </c>
      <c r="C1649" s="6" t="s">
        <v>2165</v>
      </c>
      <c r="D1649" s="6" t="s">
        <v>1743</v>
      </c>
      <c r="E1649" s="3"/>
      <c r="F1649" s="6" t="str">
        <f ca="1"/>
        <v>SIN IDENTIFICACIÓN</v>
      </c>
      <c r="G1649" s="6" t="str">
        <f ca="1"/>
        <v>SIN IDENTIFICACIÓN</v>
      </c>
      <c r="H1649" s="10"/>
    </row>
    <row r="1650" spans="1:8">
      <c r="A1650" s="1" t="str">
        <f ca="1"/>
        <v/>
      </c>
      <c r="B1650" s="2">
        <v>1160789474</v>
      </c>
      <c r="C1650" s="2" t="s">
        <v>2166</v>
      </c>
      <c r="D1650" s="2" t="s">
        <v>1796</v>
      </c>
      <c r="E1650" s="3"/>
      <c r="F1650" s="2" t="str">
        <f ca="1"/>
        <v>SIN IDENTIFICACIÓN</v>
      </c>
      <c r="G1650" s="2" t="str">
        <f ca="1"/>
        <v>SIN IDENTIFICACIÓN</v>
      </c>
      <c r="H1650" s="4"/>
    </row>
    <row r="1651" spans="1:8">
      <c r="A1651" s="5" t="str">
        <f ca="1"/>
        <v/>
      </c>
      <c r="B1651" s="6">
        <v>2202452796</v>
      </c>
      <c r="C1651" s="6" t="s">
        <v>2167</v>
      </c>
      <c r="D1651" s="6" t="s">
        <v>1600</v>
      </c>
      <c r="E1651" s="3"/>
      <c r="F1651" s="6" t="str">
        <f ca="1"/>
        <v>SIN IDENTIFICACIÓN</v>
      </c>
      <c r="G1651" s="6" t="str">
        <f ca="1"/>
        <v>SIN IDENTIFICACIÓN</v>
      </c>
      <c r="H1651" s="4" t="s">
        <v>7</v>
      </c>
    </row>
    <row r="1652" spans="1:8">
      <c r="A1652" s="1" t="str">
        <f ca="1"/>
        <v/>
      </c>
      <c r="B1652" s="4"/>
      <c r="C1652" s="2" t="s">
        <v>2168</v>
      </c>
      <c r="D1652" s="2" t="s">
        <v>2094</v>
      </c>
      <c r="E1652" s="3"/>
      <c r="F1652" s="2" t="str">
        <f ca="1"/>
        <v>SIN IDENTIFICACIÓN</v>
      </c>
      <c r="G1652" s="2" t="str">
        <f ca="1"/>
        <v>SIN IDENTIFICACIÓN</v>
      </c>
      <c r="H1652" s="2" t="s">
        <v>2169</v>
      </c>
    </row>
    <row r="1653" spans="1:8">
      <c r="A1653" s="5" t="str">
        <f ca="1"/>
        <v/>
      </c>
      <c r="B1653" s="6">
        <v>1160889258</v>
      </c>
      <c r="C1653" s="6" t="s">
        <v>2170</v>
      </c>
      <c r="D1653" s="6" t="s">
        <v>93</v>
      </c>
      <c r="E1653" s="3"/>
      <c r="F1653" s="6" t="str">
        <f ca="1"/>
        <v>SIN IDENTIFICACIÓN</v>
      </c>
      <c r="G1653" s="6" t="str">
        <f ca="1"/>
        <v>SIN IDENTIFICACIÓN</v>
      </c>
      <c r="H1653" s="10"/>
    </row>
    <row r="1654" spans="1:8">
      <c r="A1654" s="1" t="str">
        <f ca="1"/>
        <v/>
      </c>
      <c r="B1654" s="2">
        <v>1160889557</v>
      </c>
      <c r="C1654" s="2" t="s">
        <v>2171</v>
      </c>
      <c r="D1654" s="2" t="s">
        <v>1703</v>
      </c>
      <c r="E1654" s="3"/>
      <c r="F1654" s="2" t="str">
        <f ca="1"/>
        <v>SIN IDENTIFICACIÓN</v>
      </c>
      <c r="G1654" s="2" t="str">
        <f ca="1"/>
        <v>SIN IDENTIFICACIÓN</v>
      </c>
      <c r="H1654" s="4"/>
    </row>
    <row r="1655" spans="1:8">
      <c r="A1655" s="5" t="str">
        <f ca="1"/>
        <v/>
      </c>
      <c r="B1655" s="6">
        <v>1146250559</v>
      </c>
      <c r="C1655" s="6" t="s">
        <v>2172</v>
      </c>
      <c r="D1655" s="6" t="s">
        <v>1544</v>
      </c>
      <c r="E1655" s="3"/>
      <c r="F1655" s="6" t="str">
        <f ca="1"/>
        <v>SIN IDENTIFICACIÓN</v>
      </c>
      <c r="G1655" s="6" t="str">
        <f ca="1"/>
        <v>SIN IDENTIFICACIÓN</v>
      </c>
      <c r="H1655" s="10"/>
    </row>
    <row r="1656" spans="1:8">
      <c r="A1656" s="1" t="str">
        <f ca="1"/>
        <v/>
      </c>
      <c r="B1656" s="2">
        <v>1160881835</v>
      </c>
      <c r="C1656" s="2" t="s">
        <v>2173</v>
      </c>
      <c r="D1656" s="2" t="s">
        <v>1847</v>
      </c>
      <c r="E1656" s="3"/>
      <c r="F1656" s="2" t="str">
        <f ca="1"/>
        <v>SIN IDENTIFICACIÓN</v>
      </c>
      <c r="G1656" s="2" t="str">
        <f ca="1"/>
        <v>SIN IDENTIFICACIÓN</v>
      </c>
      <c r="H1656" s="4"/>
    </row>
    <row r="1657" spans="1:8">
      <c r="A1657" s="5" t="str">
        <f ca="1"/>
        <v/>
      </c>
      <c r="B1657" s="6">
        <v>1160624018</v>
      </c>
      <c r="C1657" s="6" t="s">
        <v>2174</v>
      </c>
      <c r="D1657" s="6" t="s">
        <v>2175</v>
      </c>
      <c r="E1657" s="3"/>
      <c r="F1657" s="6" t="str">
        <f ca="1"/>
        <v>SIN IDENTIFICACIÓN</v>
      </c>
      <c r="G1657" s="6" t="str">
        <f ca="1"/>
        <v>SIN IDENTIFICACIÓN</v>
      </c>
      <c r="H1657" s="10"/>
    </row>
    <row r="1658" spans="1:8">
      <c r="A1658" s="1" t="str">
        <f ca="1"/>
        <v/>
      </c>
      <c r="B1658" s="2">
        <v>2204820786</v>
      </c>
      <c r="C1658" s="2" t="s">
        <v>2176</v>
      </c>
      <c r="D1658" s="2" t="s">
        <v>1810</v>
      </c>
      <c r="E1658" s="3"/>
      <c r="F1658" s="2" t="str">
        <f ca="1"/>
        <v>SIN IDENTIFICACIÓN</v>
      </c>
      <c r="G1658" s="2" t="str">
        <f ca="1"/>
        <v>SIN IDENTIFICACIÓN</v>
      </c>
      <c r="H1658" s="4"/>
    </row>
    <row r="1659" spans="1:8">
      <c r="A1659" s="5" t="str">
        <f ca="1"/>
        <v/>
      </c>
      <c r="B1659" s="6">
        <v>2214867169</v>
      </c>
      <c r="C1659" s="6" t="s">
        <v>2177</v>
      </c>
      <c r="D1659" s="6" t="s">
        <v>1452</v>
      </c>
      <c r="E1659" s="7" t="s">
        <v>91</v>
      </c>
      <c r="F1659" s="6" t="str">
        <f ca="1"/>
        <v>SIN IDENTIFICACIÓN</v>
      </c>
      <c r="G1659" s="6" t="str">
        <f ca="1"/>
        <v>SIN IDENTIFICACIÓN</v>
      </c>
      <c r="H1659" s="6" t="s">
        <v>2178</v>
      </c>
    </row>
    <row r="1660" spans="1:8">
      <c r="A1660" s="1" t="str">
        <f ca="1"/>
        <v/>
      </c>
      <c r="B1660" s="2">
        <v>2214512777</v>
      </c>
      <c r="C1660" s="2" t="s">
        <v>2179</v>
      </c>
      <c r="D1660" s="2" t="s">
        <v>1544</v>
      </c>
      <c r="E1660" s="7" t="s">
        <v>12</v>
      </c>
      <c r="F1660" s="2" t="str">
        <f ca="1"/>
        <v>SIN IDENTIFICACIÓN</v>
      </c>
      <c r="G1660" s="2" t="str">
        <f ca="1"/>
        <v>SIN IDENTIFICACIÓN</v>
      </c>
      <c r="H1660" s="2" t="s">
        <v>2180</v>
      </c>
    </row>
    <row r="1661" spans="1:8">
      <c r="A1661" s="5" t="str">
        <f ca="1"/>
        <v/>
      </c>
      <c r="B1661" s="6">
        <v>1160867648</v>
      </c>
      <c r="C1661" s="6" t="s">
        <v>2181</v>
      </c>
      <c r="D1661" s="6" t="s">
        <v>1810</v>
      </c>
      <c r="E1661" s="3"/>
      <c r="F1661" s="6" t="str">
        <f ca="1"/>
        <v>SIN IDENTIFICACIÓN</v>
      </c>
      <c r="G1661" s="6" t="str">
        <f ca="1"/>
        <v>SIN IDENTIFICACIÓN</v>
      </c>
      <c r="H1661" s="10"/>
    </row>
    <row r="1662" spans="1:8">
      <c r="A1662" s="1" t="str">
        <f ca="1"/>
        <v/>
      </c>
      <c r="B1662" s="2">
        <v>2942431625</v>
      </c>
      <c r="C1662" s="2" t="s">
        <v>2182</v>
      </c>
      <c r="D1662" s="2" t="s">
        <v>1452</v>
      </c>
      <c r="E1662" s="3"/>
      <c r="F1662" s="2" t="str">
        <f ca="1"/>
        <v>SIN IDENTIFICACIÓN</v>
      </c>
      <c r="G1662" s="2" t="str">
        <f ca="1"/>
        <v>SIN IDENTIFICACIÓN</v>
      </c>
      <c r="H1662" s="4" t="s">
        <v>7</v>
      </c>
    </row>
    <row r="1663" spans="1:8">
      <c r="A1663" s="5" t="str">
        <f ca="1"/>
        <v/>
      </c>
      <c r="B1663" s="6">
        <v>3327560457</v>
      </c>
      <c r="C1663" s="6" t="s">
        <v>2183</v>
      </c>
      <c r="D1663" s="6" t="s">
        <v>1804</v>
      </c>
      <c r="E1663" s="3"/>
      <c r="F1663" s="6" t="str">
        <f ca="1"/>
        <v>SIN IDENTIFICACIÓN</v>
      </c>
      <c r="G1663" s="6" t="str">
        <f ca="1"/>
        <v>SIN IDENTIFICACIÓN</v>
      </c>
      <c r="H1663" s="10"/>
    </row>
    <row r="1664" spans="1:8">
      <c r="A1664" s="1" t="str">
        <f ca="1"/>
        <v/>
      </c>
      <c r="B1664" s="2">
        <v>2374813170</v>
      </c>
      <c r="C1664" s="2" t="s">
        <v>2184</v>
      </c>
      <c r="D1664" s="2" t="s">
        <v>1641</v>
      </c>
      <c r="E1664" s="7" t="s">
        <v>12</v>
      </c>
      <c r="F1664" s="2" t="str">
        <f ca="1"/>
        <v>SIN IDENTIFICACIÓN</v>
      </c>
      <c r="G1664" s="2" t="str">
        <f ca="1"/>
        <v>SIN IDENTIFICACIÓN</v>
      </c>
      <c r="H1664" s="2" t="s">
        <v>693</v>
      </c>
    </row>
    <row r="1665" spans="1:8">
      <c r="A1665" s="5" t="str">
        <f ca="1"/>
        <v/>
      </c>
      <c r="B1665" s="6">
        <v>1142708394</v>
      </c>
      <c r="C1665" s="6" t="s">
        <v>2185</v>
      </c>
      <c r="D1665" s="6" t="s">
        <v>1581</v>
      </c>
      <c r="E1665" s="3"/>
      <c r="F1665" s="6" t="str">
        <f ca="1"/>
        <v>SIN IDENTIFICACIÓN</v>
      </c>
      <c r="G1665" s="6" t="str">
        <f ca="1"/>
        <v>SIN IDENTIFICACIÓN</v>
      </c>
      <c r="H1665" s="4" t="s">
        <v>7</v>
      </c>
    </row>
    <row r="1666" spans="1:8">
      <c r="A1666" s="1" t="str">
        <f ca="1"/>
        <v/>
      </c>
      <c r="B1666" s="2">
        <v>1142192588</v>
      </c>
      <c r="C1666" s="2" t="s">
        <v>2186</v>
      </c>
      <c r="D1666" s="2" t="s">
        <v>1613</v>
      </c>
      <c r="E1666" s="7" t="s">
        <v>12</v>
      </c>
      <c r="F1666" s="2" t="str">
        <f ca="1"/>
        <v>SIN IDENTIFICACIÓN</v>
      </c>
      <c r="G1666" s="2" t="str">
        <f ca="1"/>
        <v>SIN IDENTIFICACIÓN</v>
      </c>
      <c r="H1666" s="2" t="s">
        <v>2187</v>
      </c>
    </row>
    <row r="1667" spans="1:8">
      <c r="A1667" s="5" t="str">
        <f ca="1"/>
        <v/>
      </c>
      <c r="B1667" s="6">
        <v>1144853126</v>
      </c>
      <c r="C1667" s="6" t="s">
        <v>2188</v>
      </c>
      <c r="D1667" s="6" t="s">
        <v>1613</v>
      </c>
      <c r="E1667" s="7" t="s">
        <v>12</v>
      </c>
      <c r="F1667" s="6" t="str">
        <f ca="1"/>
        <v>SIN IDENTIFICACIÓN</v>
      </c>
      <c r="G1667" s="6" t="str">
        <f ca="1"/>
        <v>SIN IDENTIFICACIÓN</v>
      </c>
      <c r="H1667" s="10"/>
    </row>
    <row r="1668" spans="1:8">
      <c r="A1668" s="1" t="str">
        <f ca="1"/>
        <v/>
      </c>
      <c r="B1668" s="2">
        <v>2285419883</v>
      </c>
      <c r="C1668" s="2" t="s">
        <v>2189</v>
      </c>
      <c r="D1668" s="2" t="s">
        <v>2190</v>
      </c>
      <c r="E1668" s="3"/>
      <c r="F1668" s="2" t="str">
        <f ca="1"/>
        <v>SIN IDENTIFICACIÓN</v>
      </c>
      <c r="G1668" s="2" t="str">
        <f ca="1"/>
        <v>SIN IDENTIFICACIÓN</v>
      </c>
      <c r="H1668" s="4"/>
    </row>
    <row r="1669" spans="1:8">
      <c r="A1669" s="5" t="str">
        <f ca="1"/>
        <v/>
      </c>
      <c r="B1669" s="6">
        <v>1137225669</v>
      </c>
      <c r="C1669" s="6" t="s">
        <v>2191</v>
      </c>
      <c r="D1669" s="6" t="s">
        <v>1544</v>
      </c>
      <c r="E1669" s="3"/>
      <c r="F1669" s="6" t="str">
        <f ca="1"/>
        <v>SIN IDENTIFICACIÓN</v>
      </c>
      <c r="G1669" s="6" t="str">
        <f ca="1"/>
        <v>SIN IDENTIFICACIÓN</v>
      </c>
      <c r="H1669" s="4" t="s">
        <v>7</v>
      </c>
    </row>
    <row r="1670" spans="1:8">
      <c r="A1670" s="1" t="str">
        <f ca="1"/>
        <v/>
      </c>
      <c r="B1670" s="2">
        <v>1146698532</v>
      </c>
      <c r="C1670" s="2" t="s">
        <v>2192</v>
      </c>
      <c r="D1670" s="2" t="s">
        <v>1655</v>
      </c>
      <c r="E1670" s="3"/>
      <c r="F1670" s="2" t="str">
        <f ca="1"/>
        <v>SIN IDENTIFICACIÓN</v>
      </c>
      <c r="G1670" s="2" t="str">
        <f ca="1"/>
        <v>SIN IDENTIFICACIÓN</v>
      </c>
      <c r="H1670" s="4"/>
    </row>
    <row r="1671" spans="1:8">
      <c r="A1671" s="5" t="str">
        <f ca="1"/>
        <v/>
      </c>
      <c r="B1671" s="6">
        <v>2323423036</v>
      </c>
      <c r="C1671" s="6" t="s">
        <v>2193</v>
      </c>
      <c r="D1671" s="6" t="s">
        <v>1600</v>
      </c>
      <c r="E1671" s="3"/>
      <c r="F1671" s="10" t="str">
        <f ca="1"/>
        <v>SIN IDENTIFICACIÓN</v>
      </c>
      <c r="G1671" s="10" t="str">
        <f ca="1"/>
        <v>SIN IDENTIFICACIÓN</v>
      </c>
      <c r="H1671" s="4" t="s">
        <v>7</v>
      </c>
    </row>
    <row r="1672" spans="1:8">
      <c r="A1672" s="1" t="str">
        <f ca="1"/>
        <v/>
      </c>
      <c r="B1672" s="2">
        <v>1146691517</v>
      </c>
      <c r="C1672" s="2" t="s">
        <v>2194</v>
      </c>
      <c r="D1672" s="2" t="s">
        <v>1796</v>
      </c>
      <c r="E1672" s="3"/>
      <c r="F1672" s="2" t="str">
        <f ca="1"/>
        <v>SIN IDENTIFICACIÓN</v>
      </c>
      <c r="G1672" s="2" t="str">
        <f ca="1"/>
        <v>SIN IDENTIFICACIÓN</v>
      </c>
      <c r="H1672" s="4"/>
    </row>
    <row r="1673" spans="1:8">
      <c r="A1673" s="5" t="str">
        <f ca="1"/>
        <v/>
      </c>
      <c r="B1673" s="6">
        <v>2234834021</v>
      </c>
      <c r="C1673" s="6" t="s">
        <v>2195</v>
      </c>
      <c r="D1673" s="6" t="s">
        <v>1600</v>
      </c>
      <c r="E1673" s="3"/>
      <c r="F1673" s="6" t="str">
        <f ca="1"/>
        <v>SIN IDENTIFICACIÓN</v>
      </c>
      <c r="G1673" s="6" t="str">
        <f ca="1"/>
        <v>SIN IDENTIFICACIÓN</v>
      </c>
      <c r="H1673" s="4" t="s">
        <v>7</v>
      </c>
    </row>
    <row r="1674" spans="1:8">
      <c r="A1674" s="1" t="str">
        <f ca="1"/>
        <v/>
      </c>
      <c r="B1674" s="2">
        <v>1179170745</v>
      </c>
      <c r="C1674" s="2" t="s">
        <v>2196</v>
      </c>
      <c r="D1674" s="2" t="s">
        <v>1896</v>
      </c>
      <c r="E1674" s="3"/>
      <c r="F1674" s="2" t="str">
        <f ca="1"/>
        <v>SIN IDENTIFICACIÓN</v>
      </c>
      <c r="G1674" s="2" t="str">
        <f ca="1"/>
        <v>SIN IDENTIFICACIÓN</v>
      </c>
      <c r="H1674" s="4"/>
    </row>
    <row r="1675" spans="1:8">
      <c r="A1675" s="5" t="str">
        <f ca="1"/>
        <v/>
      </c>
      <c r="B1675" s="6">
        <v>1160609784</v>
      </c>
      <c r="C1675" s="6" t="s">
        <v>2197</v>
      </c>
      <c r="D1675" s="6" t="s">
        <v>2011</v>
      </c>
      <c r="E1675" s="3"/>
      <c r="F1675" s="6" t="str">
        <f ca="1"/>
        <v>SIN IDENTIFICACIÓN</v>
      </c>
      <c r="G1675" s="6" t="str">
        <f ca="1"/>
        <v>SIN IDENTIFICACIÓN</v>
      </c>
      <c r="H1675" s="10"/>
    </row>
    <row r="1676" spans="1:8">
      <c r="A1676" s="1" t="str">
        <f ca="1"/>
        <v/>
      </c>
      <c r="B1676" s="2">
        <v>2215120073</v>
      </c>
      <c r="C1676" s="2" t="s">
        <v>2198</v>
      </c>
      <c r="D1676" s="2" t="s">
        <v>1796</v>
      </c>
      <c r="E1676" s="3"/>
      <c r="F1676" s="2" t="str">
        <f ca="1"/>
        <v>SIN IDENTIFICACIÓN</v>
      </c>
      <c r="G1676" s="2" t="str">
        <f ca="1"/>
        <v>SIN IDENTIFICACIÓN</v>
      </c>
      <c r="H1676" s="4"/>
    </row>
    <row r="1677" spans="1:8">
      <c r="A1677" s="5" t="str">
        <f ca="1"/>
        <v/>
      </c>
      <c r="B1677" s="6">
        <v>2644317319</v>
      </c>
      <c r="C1677" s="6" t="s">
        <v>2199</v>
      </c>
      <c r="D1677" s="6" t="s">
        <v>1646</v>
      </c>
      <c r="E1677" s="3"/>
      <c r="F1677" s="6" t="str">
        <f ca="1"/>
        <v>SIN IDENTIFICACIÓN</v>
      </c>
      <c r="G1677" s="6" t="str">
        <f ca="1"/>
        <v>SIN IDENTIFICACIÓN</v>
      </c>
      <c r="H1677" s="4" t="s">
        <v>7</v>
      </c>
    </row>
    <row r="1678" spans="1:8">
      <c r="A1678" s="1" t="str">
        <f ca="1"/>
        <v/>
      </c>
      <c r="B1678" s="2">
        <v>1160789015</v>
      </c>
      <c r="C1678" s="2" t="s">
        <v>2200</v>
      </c>
      <c r="D1678" s="2" t="s">
        <v>1896</v>
      </c>
      <c r="E1678" s="3"/>
      <c r="F1678" s="2" t="str">
        <f ca="1"/>
        <v>SIN IDENTIFICACIÓN</v>
      </c>
      <c r="G1678" s="2" t="str">
        <f ca="1"/>
        <v>SIN IDENTIFICACIÓN</v>
      </c>
      <c r="H1678" s="4"/>
    </row>
    <row r="1679" spans="1:8">
      <c r="A1679" s="5" t="str">
        <f ca="1"/>
        <v/>
      </c>
      <c r="B1679" s="6">
        <v>1160615545</v>
      </c>
      <c r="C1679" s="6" t="s">
        <v>2201</v>
      </c>
      <c r="D1679" s="6" t="s">
        <v>1896</v>
      </c>
      <c r="E1679" s="3"/>
      <c r="F1679" s="6" t="str">
        <f ca="1"/>
        <v>SIN IDENTIFICACIÓN</v>
      </c>
      <c r="G1679" s="6" t="str">
        <f ca="1"/>
        <v>SIN IDENTIFICACIÓN</v>
      </c>
      <c r="H1679" s="10"/>
    </row>
    <row r="1680" spans="1:8">
      <c r="A1680" s="1" t="str">
        <f ca="1"/>
        <v/>
      </c>
      <c r="B1680" s="4"/>
      <c r="C1680" s="2" t="s">
        <v>2202</v>
      </c>
      <c r="D1680" s="4"/>
      <c r="E1680" s="3"/>
      <c r="F1680" s="2" t="str">
        <f ca="1"/>
        <v>SIN IDENTIFICACIÓN</v>
      </c>
      <c r="G1680" s="2" t="str">
        <f ca="1"/>
        <v>SIN IDENTIFICACIÓN</v>
      </c>
      <c r="H1680" s="4"/>
    </row>
    <row r="1681" spans="1:8">
      <c r="A1681" s="5" t="str">
        <f ca="1"/>
        <v/>
      </c>
      <c r="B1681" s="10"/>
      <c r="C1681" s="6" t="s">
        <v>2203</v>
      </c>
      <c r="D1681" s="10"/>
      <c r="E1681" s="3"/>
      <c r="F1681" s="6" t="str">
        <f ca="1"/>
        <v>SIN IDENTIFICACIÓN</v>
      </c>
      <c r="G1681" s="6" t="str">
        <f ca="1"/>
        <v>SIN IDENTIFICACIÓN</v>
      </c>
      <c r="H1681" s="10"/>
    </row>
    <row r="1682" spans="1:8">
      <c r="A1682" s="1" t="str">
        <f ca="1"/>
        <v/>
      </c>
      <c r="B1682" s="4"/>
      <c r="C1682" s="2" t="s">
        <v>2204</v>
      </c>
      <c r="D1682" s="4"/>
      <c r="E1682" s="3"/>
      <c r="F1682" s="2" t="str">
        <f ca="1"/>
        <v>SIN IDENTIFICACIÓN</v>
      </c>
      <c r="G1682" s="2" t="str">
        <f ca="1"/>
        <v>SIN IDENTIFICACIÓN</v>
      </c>
      <c r="H1682" s="4"/>
    </row>
    <row r="1683" spans="1:8">
      <c r="A1683" s="5" t="str">
        <f ca="1"/>
        <v/>
      </c>
      <c r="B1683" s="10"/>
      <c r="C1683" s="6" t="s">
        <v>2205</v>
      </c>
      <c r="D1683" s="10"/>
      <c r="E1683" s="3"/>
      <c r="F1683" s="6" t="str">
        <f ca="1"/>
        <v>SIN IDENTIFICACIÓN</v>
      </c>
      <c r="G1683" s="6" t="str">
        <f ca="1"/>
        <v>SIN IDENTIFICACIÓN</v>
      </c>
      <c r="H1683" s="10"/>
    </row>
    <row r="1684" spans="1:8">
      <c r="A1684" s="1" t="str">
        <f ca="1"/>
        <v/>
      </c>
      <c r="B1684" s="4"/>
      <c r="C1684" s="2" t="s">
        <v>2206</v>
      </c>
      <c r="D1684" s="4"/>
      <c r="E1684" s="3"/>
      <c r="F1684" s="2" t="str">
        <f ca="1"/>
        <v>SIN IDENTIFICACIÓN</v>
      </c>
      <c r="G1684" s="2" t="str">
        <f ca="1"/>
        <v>SIN IDENTIFICACIÓN</v>
      </c>
      <c r="H1684" s="4"/>
    </row>
    <row r="1685" spans="1:8">
      <c r="A1685" s="5" t="str">
        <f ca="1"/>
        <v/>
      </c>
      <c r="B1685" s="10"/>
      <c r="C1685" s="6" t="s">
        <v>2207</v>
      </c>
      <c r="D1685" s="10"/>
      <c r="E1685" s="3"/>
      <c r="F1685" s="6" t="str">
        <f ca="1"/>
        <v>SIN IDENTIFICACIÓN</v>
      </c>
      <c r="G1685" s="6" t="str">
        <f ca="1"/>
        <v>SIN IDENTIFICACIÓN</v>
      </c>
      <c r="H1685" s="10"/>
    </row>
    <row r="1686" spans="1:8">
      <c r="A1686" s="1" t="str">
        <f ca="1"/>
        <v/>
      </c>
      <c r="B1686" s="4"/>
      <c r="C1686" s="2" t="s">
        <v>2208</v>
      </c>
      <c r="D1686" s="4"/>
      <c r="E1686" s="3"/>
      <c r="F1686" s="2" t="str">
        <f ca="1"/>
        <v>SIN IDENTIFICACIÓN</v>
      </c>
      <c r="G1686" s="2" t="str">
        <f ca="1"/>
        <v>SIN IDENTIFICACIÓN</v>
      </c>
      <c r="H1686" s="4"/>
    </row>
    <row r="1687" spans="1:8">
      <c r="A1687" s="5" t="str">
        <f ca="1"/>
        <v/>
      </c>
      <c r="B1687" s="10"/>
      <c r="C1687" s="6" t="s">
        <v>2209</v>
      </c>
      <c r="D1687" s="10"/>
      <c r="E1687" s="3"/>
      <c r="F1687" s="6" t="str">
        <f ca="1"/>
        <v>SIN IDENTIFICACIÓN</v>
      </c>
      <c r="G1687" s="6" t="str">
        <f ca="1"/>
        <v>SIN IDENTIFICACIÓN</v>
      </c>
      <c r="H1687" s="10"/>
    </row>
    <row r="1688" spans="1:8">
      <c r="A1688" s="1" t="str">
        <f ca="1"/>
        <v/>
      </c>
      <c r="B1688" s="4"/>
      <c r="C1688" s="2" t="s">
        <v>2210</v>
      </c>
      <c r="D1688" s="4"/>
      <c r="E1688" s="3"/>
      <c r="F1688" s="2" t="str">
        <f ca="1"/>
        <v>SIN IDENTIFICACIÓN</v>
      </c>
      <c r="G1688" s="2" t="str">
        <f ca="1"/>
        <v>SIN IDENTIFICACIÓN</v>
      </c>
      <c r="H1688" s="4"/>
    </row>
    <row r="1689" spans="1:8">
      <c r="A1689" s="5" t="str">
        <f ca="1"/>
        <v/>
      </c>
      <c r="B1689" s="10"/>
      <c r="C1689" s="6" t="s">
        <v>2211</v>
      </c>
      <c r="D1689" s="10"/>
      <c r="E1689" s="3"/>
      <c r="F1689" s="6" t="str">
        <f ca="1"/>
        <v>SIN IDENTIFICACIÓN</v>
      </c>
      <c r="G1689" s="6" t="str">
        <f ca="1"/>
        <v>SIN IDENTIFICACIÓN</v>
      </c>
      <c r="H1689" s="10"/>
    </row>
    <row r="1690" spans="1:8">
      <c r="A1690" s="1" t="str">
        <f ca="1"/>
        <v/>
      </c>
      <c r="B1690" s="4"/>
      <c r="C1690" s="2" t="s">
        <v>2212</v>
      </c>
      <c r="D1690" s="4"/>
      <c r="E1690" s="3"/>
      <c r="F1690" s="2" t="str">
        <f ca="1"/>
        <v>SIN IDENTIFICACIÓN</v>
      </c>
      <c r="G1690" s="2" t="str">
        <f ca="1"/>
        <v>SIN IDENTIFICACIÓN</v>
      </c>
      <c r="H1690" s="4"/>
    </row>
    <row r="1691" spans="1:8">
      <c r="A1691" s="5" t="str">
        <f ca="1"/>
        <v/>
      </c>
      <c r="B1691" s="10"/>
      <c r="C1691" s="6" t="s">
        <v>2213</v>
      </c>
      <c r="D1691" s="10"/>
      <c r="E1691" s="3"/>
      <c r="F1691" s="6" t="str">
        <f ca="1"/>
        <v>SIN IDENTIFICACIÓN</v>
      </c>
      <c r="G1691" s="6" t="str">
        <f ca="1"/>
        <v>SIN IDENTIFICACIÓN</v>
      </c>
      <c r="H1691" s="10"/>
    </row>
    <row r="1692" spans="1:8">
      <c r="A1692" s="1" t="str">
        <f ca="1"/>
        <v/>
      </c>
      <c r="B1692" s="4"/>
      <c r="C1692" s="2" t="s">
        <v>2214</v>
      </c>
      <c r="D1692" s="4"/>
      <c r="E1692" s="3"/>
      <c r="F1692" s="2" t="str">
        <f ca="1"/>
        <v>SIN IDENTIFICACIÓN</v>
      </c>
      <c r="G1692" s="2" t="str">
        <f ca="1"/>
        <v>SIN IDENTIFICACIÓN</v>
      </c>
      <c r="H1692" s="4"/>
    </row>
    <row r="1693" spans="1:8">
      <c r="A1693" s="5" t="str">
        <f ca="1"/>
        <v/>
      </c>
      <c r="B1693" s="10"/>
      <c r="C1693" s="6" t="s">
        <v>2215</v>
      </c>
      <c r="D1693" s="10"/>
      <c r="E1693" s="3"/>
      <c r="F1693" s="6" t="str">
        <f ca="1"/>
        <v>SIN IDENTIFICACIÓN</v>
      </c>
      <c r="G1693" s="6" t="str">
        <f ca="1"/>
        <v>SIN IDENTIFICACIÓN</v>
      </c>
      <c r="H1693" s="10"/>
    </row>
    <row r="1694" spans="1:8">
      <c r="A1694" s="1" t="str">
        <f ca="1"/>
        <v/>
      </c>
      <c r="B1694" s="4"/>
      <c r="C1694" s="2" t="s">
        <v>2216</v>
      </c>
      <c r="D1694" s="4"/>
      <c r="E1694" s="3"/>
      <c r="F1694" s="2" t="str">
        <f ca="1"/>
        <v>SIN IDENTIFICACIÓN</v>
      </c>
      <c r="G1694" s="2" t="str">
        <f ca="1"/>
        <v>SIN IDENTIFICACIÓN</v>
      </c>
      <c r="H1694" s="4"/>
    </row>
    <row r="1695" spans="1:8">
      <c r="A1695" s="5" t="str">
        <f ca="1"/>
        <v/>
      </c>
      <c r="B1695" s="10"/>
      <c r="C1695" s="6" t="s">
        <v>2217</v>
      </c>
      <c r="D1695" s="10"/>
      <c r="E1695" s="3"/>
      <c r="F1695" s="6" t="str">
        <f ca="1"/>
        <v>SIN IDENTIFICACIÓN</v>
      </c>
      <c r="G1695" s="6" t="str">
        <f ca="1"/>
        <v>SIN IDENTIFICACIÓN</v>
      </c>
      <c r="H1695" s="10"/>
    </row>
    <row r="1696" spans="1:8">
      <c r="A1696" s="1" t="str">
        <f ca="1"/>
        <v/>
      </c>
      <c r="B1696" s="4"/>
      <c r="C1696" s="2" t="s">
        <v>2218</v>
      </c>
      <c r="D1696" s="4"/>
      <c r="E1696" s="3"/>
      <c r="F1696" s="2" t="str">
        <f ca="1"/>
        <v>SIN IDENTIFICACIÓN</v>
      </c>
      <c r="G1696" s="2" t="str">
        <f ca="1"/>
        <v>SIN IDENTIFICACIÓN</v>
      </c>
      <c r="H1696" s="4"/>
    </row>
    <row r="1697" spans="1:8">
      <c r="A1697" s="5" t="str">
        <f ca="1"/>
        <v/>
      </c>
      <c r="B1697" s="10"/>
      <c r="C1697" s="6" t="s">
        <v>2219</v>
      </c>
      <c r="D1697" s="10"/>
      <c r="E1697" s="3"/>
      <c r="F1697" s="6" t="str">
        <f ca="1"/>
        <v>SIN IDENTIFICACIÓN</v>
      </c>
      <c r="G1697" s="6" t="str">
        <f ca="1"/>
        <v>SIN IDENTIFICACIÓN</v>
      </c>
      <c r="H1697" s="10"/>
    </row>
    <row r="1698" spans="1:8">
      <c r="A1698" s="1" t="str">
        <f ca="1"/>
        <v/>
      </c>
      <c r="B1698" s="4"/>
      <c r="C1698" s="2" t="s">
        <v>2220</v>
      </c>
      <c r="D1698" s="4"/>
      <c r="E1698" s="3"/>
      <c r="F1698" s="2" t="str">
        <f ca="1"/>
        <v>SIN IDENTIFICACIÓN</v>
      </c>
      <c r="G1698" s="2" t="str">
        <f ca="1"/>
        <v>SIN IDENTIFICACIÓN</v>
      </c>
      <c r="H1698" s="4"/>
    </row>
    <row r="1699" spans="1:8">
      <c r="A1699" s="5" t="str">
        <f ca="1"/>
        <v/>
      </c>
      <c r="B1699" s="10"/>
      <c r="C1699" s="6" t="s">
        <v>2221</v>
      </c>
      <c r="D1699" s="10"/>
      <c r="E1699" s="3"/>
      <c r="F1699" s="6" t="str">
        <f ca="1"/>
        <v>SIN IDENTIFICACIÓN</v>
      </c>
      <c r="G1699" s="6" t="str">
        <f ca="1"/>
        <v>SIN IDENTIFICACIÓN</v>
      </c>
      <c r="H1699" s="10"/>
    </row>
    <row r="1700" spans="1:8">
      <c r="A1700" s="1" t="str">
        <f ca="1"/>
        <v/>
      </c>
      <c r="B1700" s="4"/>
      <c r="C1700" s="2" t="s">
        <v>2222</v>
      </c>
      <c r="D1700" s="4"/>
      <c r="E1700" s="3"/>
      <c r="F1700" s="2" t="str">
        <f ca="1"/>
        <v>SIN IDENTIFICACIÓN</v>
      </c>
      <c r="G1700" s="2" t="str">
        <f ca="1"/>
        <v>SIN IDENTIFICACIÓN</v>
      </c>
      <c r="H1700" s="4"/>
    </row>
    <row r="1701" spans="1:8">
      <c r="A1701" s="5" t="str">
        <f ca="1"/>
        <v/>
      </c>
      <c r="B1701" s="10"/>
      <c r="C1701" s="6" t="s">
        <v>2223</v>
      </c>
      <c r="D1701" s="10"/>
      <c r="E1701" s="3"/>
      <c r="F1701" s="6" t="str">
        <f ca="1"/>
        <v>SIN IDENTIFICACIÓN</v>
      </c>
      <c r="G1701" s="6" t="str">
        <f ca="1"/>
        <v>SIN IDENTIFICACIÓN</v>
      </c>
      <c r="H1701" s="10"/>
    </row>
    <row r="1702" spans="1:8">
      <c r="A1702" s="1" t="str">
        <f ca="1"/>
        <v/>
      </c>
      <c r="B1702" s="4"/>
      <c r="C1702" s="2" t="s">
        <v>2224</v>
      </c>
      <c r="D1702" s="4"/>
      <c r="E1702" s="3"/>
      <c r="F1702" s="2" t="str">
        <f ca="1"/>
        <v>SIN IDENTIFICACIÓN</v>
      </c>
      <c r="G1702" s="2" t="str">
        <f ca="1"/>
        <v>SIN IDENTIFICACIÓN</v>
      </c>
      <c r="H1702" s="4"/>
    </row>
    <row r="1703" spans="1:8">
      <c r="A1703" s="5" t="str">
        <f ca="1"/>
        <v/>
      </c>
      <c r="B1703" s="10"/>
      <c r="C1703" s="6" t="s">
        <v>2225</v>
      </c>
      <c r="D1703" s="10"/>
      <c r="E1703" s="3"/>
      <c r="F1703" s="6" t="str">
        <f ca="1"/>
        <v>SIN IDENTIFICACIÓN</v>
      </c>
      <c r="G1703" s="6" t="str">
        <f ca="1"/>
        <v>SIN IDENTIFICACIÓN</v>
      </c>
      <c r="H1703" s="10"/>
    </row>
    <row r="1704" spans="1:8">
      <c r="A1704" s="1" t="str">
        <f ca="1"/>
        <v/>
      </c>
      <c r="B1704" s="4"/>
      <c r="C1704" s="2" t="s">
        <v>2226</v>
      </c>
      <c r="D1704" s="4"/>
      <c r="E1704" s="3"/>
      <c r="F1704" s="2" t="str">
        <f ca="1"/>
        <v>SIN IDENTIFICACIÓN</v>
      </c>
      <c r="G1704" s="2" t="str">
        <f ca="1"/>
        <v>SIN IDENTIFICACIÓN</v>
      </c>
      <c r="H1704" s="4"/>
    </row>
    <row r="1705" spans="1:8">
      <c r="A1705" s="5" t="str">
        <f ca="1"/>
        <v/>
      </c>
      <c r="B1705" s="10"/>
      <c r="C1705" s="6" t="s">
        <v>2227</v>
      </c>
      <c r="D1705" s="10"/>
      <c r="E1705" s="3"/>
      <c r="F1705" s="6" t="str">
        <f ca="1"/>
        <v>SIN IDENTIFICACIÓN</v>
      </c>
      <c r="G1705" s="6" t="str">
        <f ca="1"/>
        <v>SIN IDENTIFICACIÓN</v>
      </c>
      <c r="H1705" s="10"/>
    </row>
    <row r="1706" spans="1:8">
      <c r="A1706" s="1" t="str">
        <f ca="1"/>
        <v/>
      </c>
      <c r="B1706" s="4"/>
      <c r="C1706" s="2" t="s">
        <v>2228</v>
      </c>
      <c r="D1706" s="4"/>
      <c r="E1706" s="3"/>
      <c r="F1706" s="2" t="str">
        <f ca="1"/>
        <v>SIN IDENTIFICACIÓN</v>
      </c>
      <c r="G1706" s="2" t="str">
        <f ca="1"/>
        <v>SIN IDENTIFICACIÓN</v>
      </c>
      <c r="H1706" s="4"/>
    </row>
    <row r="1707" spans="1:8">
      <c r="A1707" s="5" t="str">
        <f ca="1"/>
        <v/>
      </c>
      <c r="B1707" s="10"/>
      <c r="C1707" s="6" t="s">
        <v>2229</v>
      </c>
      <c r="D1707" s="10"/>
      <c r="E1707" s="3"/>
      <c r="F1707" s="6" t="str">
        <f ca="1"/>
        <v>SIN IDENTIFICACIÓN</v>
      </c>
      <c r="G1707" s="6" t="str">
        <f ca="1"/>
        <v>SIN IDENTIFICACIÓN</v>
      </c>
      <c r="H1707" s="10"/>
    </row>
    <row r="1708" spans="1:8">
      <c r="A1708" s="1" t="str">
        <f ca="1"/>
        <v/>
      </c>
      <c r="B1708" s="4"/>
      <c r="C1708" s="2" t="s">
        <v>2230</v>
      </c>
      <c r="D1708" s="4"/>
      <c r="E1708" s="3"/>
      <c r="F1708" s="2" t="str">
        <f ca="1"/>
        <v>SIN IDENTIFICACIÓN</v>
      </c>
      <c r="G1708" s="2" t="str">
        <f ca="1"/>
        <v>SIN IDENTIFICACIÓN</v>
      </c>
      <c r="H1708" s="4"/>
    </row>
    <row r="1709" spans="1:8">
      <c r="A1709" s="5" t="str">
        <f ca="1"/>
        <v/>
      </c>
      <c r="B1709" s="10"/>
      <c r="C1709" s="6" t="s">
        <v>2231</v>
      </c>
      <c r="D1709" s="10"/>
      <c r="E1709" s="3"/>
      <c r="F1709" s="6" t="str">
        <f ca="1"/>
        <v>SIN IDENTIFICACIÓN</v>
      </c>
      <c r="G1709" s="6" t="str">
        <f ca="1"/>
        <v>SIN IDENTIFICACIÓN</v>
      </c>
      <c r="H1709" s="10"/>
    </row>
    <row r="1710" spans="1:8">
      <c r="A1710" s="1" t="str">
        <f ca="1"/>
        <v/>
      </c>
      <c r="B1710" s="4"/>
      <c r="C1710" s="2" t="s">
        <v>2232</v>
      </c>
      <c r="D1710" s="4"/>
      <c r="E1710" s="3"/>
      <c r="F1710" s="2" t="str">
        <f ca="1"/>
        <v>SIN IDENTIFICACIÓN</v>
      </c>
      <c r="G1710" s="2" t="str">
        <f ca="1"/>
        <v>SIN IDENTIFICACIÓN</v>
      </c>
      <c r="H1710" s="4"/>
    </row>
    <row r="1711" spans="1:8">
      <c r="A1711" s="5" t="str">
        <f ca="1"/>
        <v/>
      </c>
      <c r="B1711" s="10"/>
      <c r="C1711" s="6" t="s">
        <v>2233</v>
      </c>
      <c r="D1711" s="10"/>
      <c r="E1711" s="3"/>
      <c r="F1711" s="6" t="str">
        <f ca="1"/>
        <v>SIN IDENTIFICACIÓN</v>
      </c>
      <c r="G1711" s="6" t="str">
        <f ca="1"/>
        <v>SIN IDENTIFICACIÓN</v>
      </c>
      <c r="H1711" s="10"/>
    </row>
    <row r="1712" spans="1:8">
      <c r="A1712" s="1" t="str">
        <f ca="1"/>
        <v/>
      </c>
      <c r="B1712" s="4"/>
      <c r="C1712" s="2" t="s">
        <v>2234</v>
      </c>
      <c r="D1712" s="4"/>
      <c r="E1712" s="3"/>
      <c r="F1712" s="2" t="str">
        <f ca="1"/>
        <v>SIN IDENTIFICACIÓN</v>
      </c>
      <c r="G1712" s="2" t="str">
        <f ca="1"/>
        <v>SIN IDENTIFICACIÓN</v>
      </c>
      <c r="H1712" s="4"/>
    </row>
    <row r="1713" spans="1:8">
      <c r="A1713" s="5" t="str">
        <f ca="1"/>
        <v/>
      </c>
      <c r="B1713" s="10"/>
      <c r="C1713" s="6" t="s">
        <v>2235</v>
      </c>
      <c r="D1713" s="10"/>
      <c r="E1713" s="3"/>
      <c r="F1713" s="6" t="str">
        <f ca="1"/>
        <v>SIN IDENTIFICACIÓN</v>
      </c>
      <c r="G1713" s="6" t="str">
        <f ca="1"/>
        <v>SIN IDENTIFICACIÓN</v>
      </c>
      <c r="H1713" s="10"/>
    </row>
    <row r="1714" spans="1:8">
      <c r="A1714" s="1" t="str">
        <f ca="1"/>
        <v/>
      </c>
      <c r="B1714" s="4"/>
      <c r="C1714" s="2" t="s">
        <v>2236</v>
      </c>
      <c r="D1714" s="4"/>
      <c r="E1714" s="3"/>
      <c r="F1714" s="2" t="str">
        <f ca="1"/>
        <v>SIN IDENTIFICACIÓN</v>
      </c>
      <c r="G1714" s="2" t="str">
        <f ca="1"/>
        <v>SIN IDENTIFICACIÓN</v>
      </c>
      <c r="H1714" s="4"/>
    </row>
    <row r="1715" spans="1:8">
      <c r="A1715" s="5" t="str">
        <f ca="1"/>
        <v/>
      </c>
      <c r="B1715" s="10"/>
      <c r="C1715" s="11" t="s">
        <v>2237</v>
      </c>
      <c r="D1715" s="10"/>
      <c r="E1715" s="3"/>
      <c r="F1715" s="6" t="str">
        <f ca="1"/>
        <v>SIN IDENTIFICACIÓN</v>
      </c>
      <c r="G1715" s="6" t="str">
        <f ca="1"/>
        <v>SIN IDENTIFICACIÓN</v>
      </c>
      <c r="H1715" s="10"/>
    </row>
    <row r="1716" spans="1:8">
      <c r="A1716" s="1" t="str">
        <f ca="1"/>
        <v/>
      </c>
      <c r="B1716" s="4"/>
      <c r="C1716" s="2" t="s">
        <v>2238</v>
      </c>
      <c r="D1716" s="4"/>
      <c r="E1716" s="3"/>
      <c r="F1716" s="2" t="str">
        <f ca="1"/>
        <v>SIN IDENTIFICACIÓN</v>
      </c>
      <c r="G1716" s="2" t="str">
        <f ca="1"/>
        <v>SIN IDENTIFICACIÓN</v>
      </c>
      <c r="H1716" s="4"/>
    </row>
    <row r="1717" spans="1:8">
      <c r="A1717" s="5" t="str">
        <f ca="1"/>
        <v/>
      </c>
      <c r="B1717" s="10"/>
      <c r="C1717" s="6" t="s">
        <v>2239</v>
      </c>
      <c r="D1717" s="10"/>
      <c r="E1717" s="3"/>
      <c r="F1717" s="6" t="str">
        <f ca="1"/>
        <v>SIN IDENTIFICACIÓN</v>
      </c>
      <c r="G1717" s="6" t="str">
        <f ca="1"/>
        <v>SIN IDENTIFICACIÓN</v>
      </c>
      <c r="H1717" s="10"/>
    </row>
    <row r="1718" spans="1:8">
      <c r="A1718" s="1" t="str">
        <f ca="1"/>
        <v/>
      </c>
      <c r="B1718" s="4"/>
      <c r="C1718" s="2" t="s">
        <v>2240</v>
      </c>
      <c r="D1718" s="4"/>
      <c r="E1718" s="3"/>
      <c r="F1718" s="2" t="str">
        <f ca="1"/>
        <v>SIN IDENTIFICACIÓN</v>
      </c>
      <c r="G1718" s="2" t="str">
        <f ca="1"/>
        <v>SIN IDENTIFICACIÓN</v>
      </c>
      <c r="H1718" s="4"/>
    </row>
    <row r="1719" spans="1:8">
      <c r="A1719" s="5" t="str">
        <f ca="1"/>
        <v/>
      </c>
      <c r="B1719" s="10"/>
      <c r="C1719" s="6" t="s">
        <v>2241</v>
      </c>
      <c r="D1719" s="10"/>
      <c r="E1719" s="3"/>
      <c r="F1719" s="6" t="str">
        <f ca="1"/>
        <v>SIN IDENTIFICACIÓN</v>
      </c>
      <c r="G1719" s="6" t="str">
        <f ca="1"/>
        <v>SIN IDENTIFICACIÓN</v>
      </c>
      <c r="H1719" s="10"/>
    </row>
    <row r="1720" spans="1:8">
      <c r="A1720" s="1" t="str">
        <f ca="1"/>
        <v/>
      </c>
      <c r="B1720" s="4"/>
      <c r="C1720" s="2" t="s">
        <v>2242</v>
      </c>
      <c r="D1720" s="4"/>
      <c r="E1720" s="3"/>
      <c r="F1720" s="2" t="str">
        <f ca="1"/>
        <v>SIN IDENTIFICACIÓN</v>
      </c>
      <c r="G1720" s="2" t="str">
        <f ca="1"/>
        <v>SIN IDENTIFICACIÓN</v>
      </c>
      <c r="H1720" s="4"/>
    </row>
    <row r="1721" spans="1:8">
      <c r="A1721" s="5" t="str">
        <f ca="1"/>
        <v/>
      </c>
      <c r="B1721" s="10"/>
      <c r="C1721" s="6" t="s">
        <v>2243</v>
      </c>
      <c r="D1721" s="10"/>
      <c r="E1721" s="3"/>
      <c r="F1721" s="6" t="str">
        <f ca="1"/>
        <v>SIN IDENTIFICACIÓN</v>
      </c>
      <c r="G1721" s="6" t="str">
        <f ca="1"/>
        <v>SIN IDENTIFICACIÓN</v>
      </c>
      <c r="H1721" s="10"/>
    </row>
    <row r="1722" spans="1:8">
      <c r="A1722" s="1" t="str">
        <f ca="1"/>
        <v/>
      </c>
      <c r="B1722" s="4"/>
      <c r="C1722" s="2" t="s">
        <v>2244</v>
      </c>
      <c r="D1722" s="4"/>
      <c r="E1722" s="3"/>
      <c r="F1722" s="2" t="str">
        <f ca="1"/>
        <v>SIN IDENTIFICACIÓN</v>
      </c>
      <c r="G1722" s="2" t="str">
        <f ca="1"/>
        <v>SIN IDENTIFICACIÓN</v>
      </c>
      <c r="H1722" s="4"/>
    </row>
    <row r="1723" spans="1:8">
      <c r="A1723" s="5" t="str">
        <f ca="1"/>
        <v/>
      </c>
      <c r="B1723" s="10"/>
      <c r="C1723" s="6" t="s">
        <v>2245</v>
      </c>
      <c r="D1723" s="10"/>
      <c r="E1723" s="3"/>
      <c r="F1723" s="6" t="str">
        <f ca="1"/>
        <v>SIN IDENTIFICACIÓN</v>
      </c>
      <c r="G1723" s="6" t="str">
        <f ca="1"/>
        <v>SIN IDENTIFICACIÓN</v>
      </c>
      <c r="H1723" s="10"/>
    </row>
    <row r="1724" spans="1:8">
      <c r="A1724" s="1" t="str">
        <f ca="1"/>
        <v/>
      </c>
      <c r="B1724" s="4"/>
      <c r="C1724" s="2" t="s">
        <v>2246</v>
      </c>
      <c r="D1724" s="4"/>
      <c r="E1724" s="3"/>
      <c r="F1724" s="2" t="str">
        <f ca="1"/>
        <v>SIN IDENTIFICACIÓN</v>
      </c>
      <c r="G1724" s="2" t="str">
        <f ca="1"/>
        <v>SIN IDENTIFICACIÓN</v>
      </c>
      <c r="H1724" s="4"/>
    </row>
    <row r="1725" spans="1:8">
      <c r="A1725" s="5" t="str">
        <f ca="1"/>
        <v/>
      </c>
      <c r="B1725" s="10"/>
      <c r="C1725" s="6" t="s">
        <v>2247</v>
      </c>
      <c r="D1725" s="10"/>
      <c r="E1725" s="3"/>
      <c r="F1725" s="6" t="str">
        <f ca="1"/>
        <v>SIN IDENTIFICACIÓN</v>
      </c>
      <c r="G1725" s="6" t="str">
        <f ca="1"/>
        <v>SIN IDENTIFICACIÓN</v>
      </c>
      <c r="H1725" s="10"/>
    </row>
    <row r="1726" spans="1:8">
      <c r="A1726" s="1" t="str">
        <f ca="1"/>
        <v/>
      </c>
      <c r="B1726" s="4"/>
      <c r="C1726" s="2" t="s">
        <v>2248</v>
      </c>
      <c r="D1726" s="4"/>
      <c r="E1726" s="3"/>
      <c r="F1726" s="2" t="str">
        <f ca="1"/>
        <v>SIN IDENTIFICACIÓN</v>
      </c>
      <c r="G1726" s="2" t="str">
        <f ca="1"/>
        <v>SIN IDENTIFICACIÓN</v>
      </c>
      <c r="H1726" s="4"/>
    </row>
    <row r="1727" spans="1:8">
      <c r="A1727" s="5" t="str">
        <f ca="1"/>
        <v/>
      </c>
      <c r="B1727" s="10"/>
      <c r="C1727" s="6" t="s">
        <v>2249</v>
      </c>
      <c r="D1727" s="10"/>
      <c r="E1727" s="3"/>
      <c r="F1727" s="6" t="str">
        <f ca="1"/>
        <v>SIN IDENTIFICACIÓN</v>
      </c>
      <c r="G1727" s="6" t="str">
        <f ca="1"/>
        <v>SIN IDENTIFICACIÓN</v>
      </c>
      <c r="H1727" s="10"/>
    </row>
    <row r="1728" spans="1:8">
      <c r="A1728" s="1" t="str">
        <f ca="1"/>
        <v/>
      </c>
      <c r="B1728" s="4"/>
      <c r="C1728" s="2" t="s">
        <v>2250</v>
      </c>
      <c r="D1728" s="4"/>
      <c r="E1728" s="3"/>
      <c r="F1728" s="2" t="str">
        <f ca="1"/>
        <v>SIN IDENTIFICACIÓN</v>
      </c>
      <c r="G1728" s="2" t="str">
        <f ca="1"/>
        <v>SIN IDENTIFICACIÓN</v>
      </c>
      <c r="H1728" s="4"/>
    </row>
    <row r="1729" spans="1:8">
      <c r="A1729" s="5" t="str">
        <f ca="1"/>
        <v/>
      </c>
      <c r="B1729" s="10"/>
      <c r="C1729" s="6" t="s">
        <v>2251</v>
      </c>
      <c r="D1729" s="10"/>
      <c r="E1729" s="3"/>
      <c r="F1729" s="6" t="str">
        <f ca="1"/>
        <v>SIN IDENTIFICACIÓN</v>
      </c>
      <c r="G1729" s="6" t="str">
        <f ca="1"/>
        <v>SIN IDENTIFICACIÓN</v>
      </c>
      <c r="H1729" s="10"/>
    </row>
    <row r="1730" spans="1:8">
      <c r="A1730" s="1" t="str">
        <f ca="1"/>
        <v/>
      </c>
      <c r="B1730" s="4"/>
      <c r="C1730" s="2" t="s">
        <v>2252</v>
      </c>
      <c r="D1730" s="4"/>
      <c r="E1730" s="3"/>
      <c r="F1730" s="2" t="str">
        <f ca="1"/>
        <v>SIN IDENTIFICACIÓN</v>
      </c>
      <c r="G1730" s="2" t="str">
        <f ca="1"/>
        <v>SIN IDENTIFICACIÓN</v>
      </c>
      <c r="H1730" s="4"/>
    </row>
    <row r="1731" spans="1:8">
      <c r="A1731" s="5" t="str">
        <f ca="1"/>
        <v/>
      </c>
      <c r="B1731" s="10"/>
      <c r="C1731" s="6" t="s">
        <v>2253</v>
      </c>
      <c r="D1731" s="10"/>
      <c r="E1731" s="3"/>
      <c r="F1731" s="6" t="str">
        <f ca="1"/>
        <v>SIN IDENTIFICACIÓN</v>
      </c>
      <c r="G1731" s="6" t="str">
        <f ca="1"/>
        <v>SIN IDENTIFICACIÓN</v>
      </c>
      <c r="H1731" s="10"/>
    </row>
    <row r="1732" spans="1:8">
      <c r="A1732" s="1" t="str">
        <f ca="1"/>
        <v/>
      </c>
      <c r="B1732" s="4"/>
      <c r="C1732" s="2" t="s">
        <v>2254</v>
      </c>
      <c r="D1732" s="4"/>
      <c r="E1732" s="3"/>
      <c r="F1732" s="2" t="str">
        <f ca="1"/>
        <v>SIN IDENTIFICACIÓN</v>
      </c>
      <c r="G1732" s="2" t="str">
        <f ca="1"/>
        <v>SIN IDENTIFICACIÓN</v>
      </c>
      <c r="H1732" s="4"/>
    </row>
    <row r="1733" spans="1:8">
      <c r="A1733" s="5" t="str">
        <f ca="1"/>
        <v/>
      </c>
      <c r="B1733" s="10"/>
      <c r="C1733" s="6" t="s">
        <v>2255</v>
      </c>
      <c r="D1733" s="10"/>
      <c r="E1733" s="3"/>
      <c r="F1733" s="6" t="str">
        <f ca="1"/>
        <v>SIN IDENTIFICACIÓN</v>
      </c>
      <c r="G1733" s="6" t="str">
        <f ca="1"/>
        <v>SIN IDENTIFICACIÓN</v>
      </c>
      <c r="H1733" s="10"/>
    </row>
    <row r="1734" spans="1:8">
      <c r="A1734" s="1" t="str">
        <f ca="1"/>
        <v/>
      </c>
      <c r="B1734" s="4"/>
      <c r="C1734" s="2" t="s">
        <v>2256</v>
      </c>
      <c r="D1734" s="4"/>
      <c r="E1734" s="3"/>
      <c r="F1734" s="2" t="str">
        <f ca="1"/>
        <v>SIN IDENTIFICACIÓN</v>
      </c>
      <c r="G1734" s="2" t="str">
        <f ca="1"/>
        <v>SIN IDENTIFICACIÓN</v>
      </c>
      <c r="H1734" s="4"/>
    </row>
    <row r="1735" spans="1:8">
      <c r="A1735" s="5" t="str">
        <f ca="1"/>
        <v/>
      </c>
      <c r="B1735" s="10"/>
      <c r="C1735" s="6" t="s">
        <v>2257</v>
      </c>
      <c r="D1735" s="10"/>
      <c r="E1735" s="3"/>
      <c r="F1735" s="6" t="str">
        <f ca="1"/>
        <v>SIN IDENTIFICACIÓN</v>
      </c>
      <c r="G1735" s="6" t="str">
        <f ca="1"/>
        <v>SIN IDENTIFICACIÓN</v>
      </c>
      <c r="H1735" s="10"/>
    </row>
    <row r="1736" spans="1:8">
      <c r="A1736" s="1" t="str">
        <f ca="1"/>
        <v/>
      </c>
      <c r="B1736" s="4"/>
      <c r="C1736" s="2" t="s">
        <v>2258</v>
      </c>
      <c r="D1736" s="4"/>
      <c r="E1736" s="3"/>
      <c r="F1736" s="2" t="str">
        <f ca="1"/>
        <v>SIN IDENTIFICACIÓN</v>
      </c>
      <c r="G1736" s="2" t="str">
        <f ca="1"/>
        <v>SIN IDENTIFICACIÓN</v>
      </c>
      <c r="H1736" s="4"/>
    </row>
    <row r="1737" spans="1:8">
      <c r="A1737" s="5" t="str">
        <f ca="1"/>
        <v/>
      </c>
      <c r="B1737" s="10"/>
      <c r="C1737" s="6" t="s">
        <v>2259</v>
      </c>
      <c r="D1737" s="10"/>
      <c r="E1737" s="3"/>
      <c r="F1737" s="6" t="str">
        <f ca="1"/>
        <v>SIN IDENTIFICACIÓN</v>
      </c>
      <c r="G1737" s="6" t="str">
        <f ca="1"/>
        <v>SIN IDENTIFICACIÓN</v>
      </c>
      <c r="H1737" s="10"/>
    </row>
    <row r="1738" spans="1:8">
      <c r="A1738" s="1" t="str">
        <f ca="1"/>
        <v/>
      </c>
      <c r="B1738" s="4"/>
      <c r="C1738" s="2" t="s">
        <v>2260</v>
      </c>
      <c r="D1738" s="4"/>
      <c r="E1738" s="3"/>
      <c r="F1738" s="2" t="str">
        <f ca="1"/>
        <v>SIN IDENTIFICACIÓN</v>
      </c>
      <c r="G1738" s="2" t="str">
        <f ca="1"/>
        <v>SIN IDENTIFICACIÓN</v>
      </c>
      <c r="H1738" s="4"/>
    </row>
    <row r="1739" spans="1:8">
      <c r="A1739" s="5" t="str">
        <f ca="1"/>
        <v/>
      </c>
      <c r="B1739" s="10"/>
      <c r="C1739" s="6" t="s">
        <v>2261</v>
      </c>
      <c r="D1739" s="10"/>
      <c r="E1739" s="3"/>
      <c r="F1739" s="6" t="str">
        <f ca="1"/>
        <v>SIN IDENTIFICACIÓN</v>
      </c>
      <c r="G1739" s="6" t="str">
        <f ca="1"/>
        <v>SIN IDENTIFICACIÓN</v>
      </c>
      <c r="H1739" s="10"/>
    </row>
    <row r="1740" spans="1:8">
      <c r="A1740" s="1" t="str">
        <f ca="1"/>
        <v/>
      </c>
      <c r="B1740" s="4"/>
      <c r="C1740" s="11" t="s">
        <v>2002</v>
      </c>
      <c r="D1740" s="4"/>
      <c r="E1740" s="3"/>
      <c r="F1740" s="2" t="str">
        <f ca="1"/>
        <v>SIN IDENTIFICACIÓN</v>
      </c>
      <c r="G1740" s="2" t="str">
        <f ca="1"/>
        <v>SIN IDENTIFICACIÓN</v>
      </c>
      <c r="H1740" s="4"/>
    </row>
    <row r="1741" spans="1:8">
      <c r="A1741" s="5" t="str">
        <f ca="1"/>
        <v/>
      </c>
      <c r="B1741" s="10"/>
      <c r="C1741" s="6" t="s">
        <v>2262</v>
      </c>
      <c r="D1741" s="10"/>
      <c r="E1741" s="3"/>
      <c r="F1741" s="6" t="str">
        <f ca="1"/>
        <v>SIN IDENTIFICACIÓN</v>
      </c>
      <c r="G1741" s="6" t="str">
        <f ca="1"/>
        <v>SIN IDENTIFICACIÓN</v>
      </c>
      <c r="H1741" s="10"/>
    </row>
    <row r="1742" spans="1:8">
      <c r="A1742" s="1" t="str">
        <f ca="1"/>
        <v/>
      </c>
      <c r="B1742" s="4"/>
      <c r="C1742" s="2" t="s">
        <v>2263</v>
      </c>
      <c r="D1742" s="4"/>
      <c r="E1742" s="3"/>
      <c r="F1742" s="2" t="str">
        <f ca="1"/>
        <v>SIN IDENTIFICACIÓN</v>
      </c>
      <c r="G1742" s="2" t="str">
        <f ca="1"/>
        <v>SIN IDENTIFICACIÓN</v>
      </c>
      <c r="H1742" s="4"/>
    </row>
    <row r="1743" spans="1:8">
      <c r="A1743" s="5" t="str">
        <f ca="1"/>
        <v/>
      </c>
      <c r="B1743" s="10"/>
      <c r="C1743" s="6" t="s">
        <v>2264</v>
      </c>
      <c r="D1743" s="10"/>
      <c r="E1743" s="3"/>
      <c r="F1743" s="6" t="str">
        <f ca="1"/>
        <v>SIN IDENTIFICACIÓN</v>
      </c>
      <c r="G1743" s="6" t="str">
        <f ca="1"/>
        <v>SIN IDENTIFICACIÓN</v>
      </c>
      <c r="H1743" s="10"/>
    </row>
    <row r="1744" spans="1:8">
      <c r="A1744" s="1" t="str">
        <f ca="1"/>
        <v/>
      </c>
      <c r="B1744" s="4"/>
      <c r="C1744" s="2" t="s">
        <v>2265</v>
      </c>
      <c r="D1744" s="4"/>
      <c r="E1744" s="3"/>
      <c r="F1744" s="2" t="str">
        <f ca="1"/>
        <v>SIN IDENTIFICACIÓN</v>
      </c>
      <c r="G1744" s="2" t="str">
        <f ca="1"/>
        <v>SIN IDENTIFICACIÓN</v>
      </c>
      <c r="H1744" s="4"/>
    </row>
    <row r="1745" spans="1:8">
      <c r="A1745" s="5" t="str">
        <f ca="1"/>
        <v/>
      </c>
      <c r="B1745" s="10"/>
      <c r="C1745" s="6" t="s">
        <v>2266</v>
      </c>
      <c r="D1745" s="10"/>
      <c r="E1745" s="3"/>
      <c r="F1745" s="6" t="str">
        <f ca="1"/>
        <v>SIN IDENTIFICACIÓN</v>
      </c>
      <c r="G1745" s="6" t="str">
        <f ca="1"/>
        <v>SIN IDENTIFICACIÓN</v>
      </c>
      <c r="H1745" s="10"/>
    </row>
    <row r="1746" spans="1:8">
      <c r="A1746" s="1" t="str">
        <f ca="1"/>
        <v/>
      </c>
      <c r="B1746" s="4"/>
      <c r="C1746" s="2" t="s">
        <v>2267</v>
      </c>
      <c r="D1746" s="4"/>
      <c r="E1746" s="3"/>
      <c r="F1746" s="2" t="str">
        <f ca="1"/>
        <v>SIN IDENTIFICACIÓN</v>
      </c>
      <c r="G1746" s="2" t="str">
        <f ca="1"/>
        <v>SIN IDENTIFICACIÓN</v>
      </c>
      <c r="H1746" s="4"/>
    </row>
    <row r="1747" spans="1:8">
      <c r="A1747" s="5" t="str">
        <f ca="1"/>
        <v/>
      </c>
      <c r="B1747" s="10"/>
      <c r="C1747" s="6" t="s">
        <v>2268</v>
      </c>
      <c r="D1747" s="10"/>
      <c r="E1747" s="3"/>
      <c r="F1747" s="6" t="str">
        <f ca="1"/>
        <v>SIN IDENTIFICACIÓN</v>
      </c>
      <c r="G1747" s="6" t="str">
        <f ca="1"/>
        <v>SIN IDENTIFICACIÓN</v>
      </c>
      <c r="H1747" s="10"/>
    </row>
    <row r="1748" spans="1:8">
      <c r="A1748" s="1" t="str">
        <f ca="1"/>
        <v/>
      </c>
      <c r="B1748" s="4"/>
      <c r="C1748" s="2" t="s">
        <v>2269</v>
      </c>
      <c r="D1748" s="4"/>
      <c r="E1748" s="3"/>
      <c r="F1748" s="2" t="str">
        <f ca="1"/>
        <v>SIN IDENTIFICACIÓN</v>
      </c>
      <c r="G1748" s="2" t="str">
        <f ca="1"/>
        <v>SIN IDENTIFICACIÓN</v>
      </c>
      <c r="H1748" s="4"/>
    </row>
    <row r="1749" spans="1:8">
      <c r="A1749" s="5" t="str">
        <f ca="1"/>
        <v/>
      </c>
      <c r="B1749" s="10"/>
      <c r="C1749" s="13" t="s">
        <v>2270</v>
      </c>
      <c r="D1749" s="10"/>
      <c r="E1749" s="3"/>
      <c r="F1749" s="6" t="str">
        <f ca="1"/>
        <v>SIN IDENTIFICACIÓN</v>
      </c>
      <c r="G1749" s="6" t="str">
        <f ca="1"/>
        <v>SIN IDENTIFICACIÓN</v>
      </c>
      <c r="H1749" s="10"/>
    </row>
    <row r="1750" spans="1:8">
      <c r="A1750" s="1" t="str">
        <f ca="1"/>
        <v/>
      </c>
      <c r="B1750" s="4"/>
      <c r="C1750" s="2" t="s">
        <v>2271</v>
      </c>
      <c r="D1750" s="4"/>
      <c r="E1750" s="3"/>
      <c r="F1750" s="2" t="str">
        <f ca="1"/>
        <v>SIN IDENTIFICACIÓN</v>
      </c>
      <c r="G1750" s="2" t="str">
        <f ca="1"/>
        <v>SIN IDENTIFICACIÓN</v>
      </c>
      <c r="H1750" s="4"/>
    </row>
    <row r="1751" spans="1:8">
      <c r="A1751" s="5" t="str">
        <f ca="1"/>
        <v/>
      </c>
      <c r="B1751" s="10"/>
      <c r="C1751" s="6" t="s">
        <v>2272</v>
      </c>
      <c r="D1751" s="10"/>
      <c r="E1751" s="3"/>
      <c r="F1751" s="6" t="str">
        <f ca="1"/>
        <v>SIN IDENTIFICACIÓN</v>
      </c>
      <c r="G1751" s="6" t="str">
        <f ca="1"/>
        <v>SIN IDENTIFICACIÓN</v>
      </c>
      <c r="H1751" s="10"/>
    </row>
    <row r="1752" spans="1:8">
      <c r="A1752" s="1" t="str">
        <f ca="1"/>
        <v/>
      </c>
      <c r="B1752" s="4"/>
      <c r="C1752" s="2" t="s">
        <v>2273</v>
      </c>
      <c r="D1752" s="4"/>
      <c r="E1752" s="3"/>
      <c r="F1752" s="2" t="str">
        <f ca="1"/>
        <v>SIN IDENTIFICACIÓN</v>
      </c>
      <c r="G1752" s="2" t="str">
        <f ca="1"/>
        <v>SIN IDENTIFICACIÓN</v>
      </c>
      <c r="H1752" s="4"/>
    </row>
    <row r="1753" spans="1:8">
      <c r="A1753" s="5" t="str">
        <f ca="1"/>
        <v/>
      </c>
      <c r="B1753" s="10"/>
      <c r="C1753" s="6" t="s">
        <v>2274</v>
      </c>
      <c r="D1753" s="10"/>
      <c r="E1753" s="3"/>
      <c r="F1753" s="6" t="str">
        <f ca="1"/>
        <v>SIN IDENTIFICACIÓN</v>
      </c>
      <c r="G1753" s="6" t="str">
        <f ca="1"/>
        <v>SIN IDENTIFICACIÓN</v>
      </c>
      <c r="H1753" s="10"/>
    </row>
    <row r="1754" spans="1:8">
      <c r="A1754" s="1" t="str">
        <f ca="1"/>
        <v/>
      </c>
      <c r="B1754" s="4"/>
      <c r="C1754" s="2" t="s">
        <v>2275</v>
      </c>
      <c r="D1754" s="4"/>
      <c r="E1754" s="3"/>
      <c r="F1754" s="2" t="str">
        <f ca="1"/>
        <v>SIN IDENTIFICACIÓN</v>
      </c>
      <c r="G1754" s="2" t="str">
        <f ca="1"/>
        <v>SIN IDENTIFICACIÓN</v>
      </c>
      <c r="H1754" s="4"/>
    </row>
    <row r="1755" spans="1:8">
      <c r="A1755" s="5" t="str">
        <f ca="1"/>
        <v/>
      </c>
      <c r="B1755" s="10"/>
      <c r="C1755" s="6" t="s">
        <v>2276</v>
      </c>
      <c r="D1755" s="10"/>
      <c r="E1755" s="3"/>
      <c r="F1755" s="6" t="str">
        <f ca="1"/>
        <v>SIN IDENTIFICACIÓN</v>
      </c>
      <c r="G1755" s="6" t="str">
        <f ca="1"/>
        <v>SIN IDENTIFICACIÓN</v>
      </c>
      <c r="H1755" s="10"/>
    </row>
    <row r="1756" spans="1:8">
      <c r="A1756" s="1" t="str">
        <f ca="1"/>
        <v/>
      </c>
      <c r="B1756" s="4"/>
      <c r="C1756" s="2" t="s">
        <v>2277</v>
      </c>
      <c r="D1756" s="4"/>
      <c r="E1756" s="3"/>
      <c r="F1756" s="2" t="str">
        <f ca="1"/>
        <v>SIN IDENTIFICACIÓN</v>
      </c>
      <c r="G1756" s="2" t="str">
        <f ca="1"/>
        <v>SIN IDENTIFICACIÓN</v>
      </c>
      <c r="H1756" s="4"/>
    </row>
    <row r="1757" spans="1:8">
      <c r="A1757" s="5" t="str">
        <f ca="1"/>
        <v/>
      </c>
      <c r="B1757" s="10"/>
      <c r="C1757" s="6" t="s">
        <v>2278</v>
      </c>
      <c r="D1757" s="10"/>
      <c r="E1757" s="3"/>
      <c r="F1757" s="6" t="str">
        <f ca="1"/>
        <v>SIN IDENTIFICACIÓN</v>
      </c>
      <c r="G1757" s="6" t="str">
        <f ca="1"/>
        <v>SIN IDENTIFICACIÓN</v>
      </c>
      <c r="H1757" s="10"/>
    </row>
    <row r="1758" spans="1:8">
      <c r="A1758" s="1" t="str">
        <f ca="1"/>
        <v/>
      </c>
      <c r="B1758" s="4"/>
      <c r="C1758" s="2" t="s">
        <v>2279</v>
      </c>
      <c r="D1758" s="4"/>
      <c r="E1758" s="3"/>
      <c r="F1758" s="2" t="str">
        <f ca="1"/>
        <v>SIN IDENTIFICACIÓN</v>
      </c>
      <c r="G1758" s="2" t="str">
        <f ca="1"/>
        <v>SIN IDENTIFICACIÓN</v>
      </c>
      <c r="H1758" s="4"/>
    </row>
    <row r="1759" spans="1:8">
      <c r="A1759" s="5" t="str">
        <f ca="1"/>
        <v/>
      </c>
      <c r="B1759" s="10"/>
      <c r="C1759" s="6" t="s">
        <v>2280</v>
      </c>
      <c r="D1759" s="10"/>
      <c r="E1759" s="3"/>
      <c r="F1759" s="6" t="str">
        <f ca="1"/>
        <v>SIN IDENTIFICACIÓN</v>
      </c>
      <c r="G1759" s="6" t="str">
        <f ca="1"/>
        <v>SIN IDENTIFICACIÓN</v>
      </c>
      <c r="H1759" s="10"/>
    </row>
    <row r="1760" spans="1:8">
      <c r="A1760" s="1" t="str">
        <f ca="1"/>
        <v/>
      </c>
      <c r="B1760" s="4"/>
      <c r="C1760" s="2" t="s">
        <v>2281</v>
      </c>
      <c r="D1760" s="4"/>
      <c r="E1760" s="3"/>
      <c r="F1760" s="2" t="str">
        <f ca="1"/>
        <v>SIN IDENTIFICACIÓN</v>
      </c>
      <c r="G1760" s="2" t="str">
        <f ca="1"/>
        <v>SIN IDENTIFICACIÓN</v>
      </c>
      <c r="H1760" s="4"/>
    </row>
    <row r="1761" spans="1:8">
      <c r="A1761" s="5" t="str">
        <f ca="1"/>
        <v/>
      </c>
      <c r="B1761" s="10"/>
      <c r="C1761" s="6" t="s">
        <v>2282</v>
      </c>
      <c r="D1761" s="10"/>
      <c r="E1761" s="3"/>
      <c r="F1761" s="6" t="str">
        <f ca="1"/>
        <v>SIN IDENTIFICACIÓN</v>
      </c>
      <c r="G1761" s="6" t="str">
        <f ca="1"/>
        <v>SIN IDENTIFICACIÓN</v>
      </c>
      <c r="H1761" s="10"/>
    </row>
    <row r="1762" spans="1:8">
      <c r="A1762" s="1" t="str">
        <f ca="1"/>
        <v/>
      </c>
      <c r="B1762" s="4"/>
      <c r="C1762" s="2" t="s">
        <v>2283</v>
      </c>
      <c r="D1762" s="4"/>
      <c r="E1762" s="3"/>
      <c r="F1762" s="2" t="str">
        <f ca="1"/>
        <v>SIN IDENTIFICACIÓN</v>
      </c>
      <c r="G1762" s="2" t="str">
        <f ca="1"/>
        <v>SIN IDENTIFICACIÓN</v>
      </c>
      <c r="H1762" s="4"/>
    </row>
    <row r="1763" spans="1:8">
      <c r="A1763" s="5" t="str">
        <f ca="1"/>
        <v/>
      </c>
      <c r="B1763" s="10"/>
      <c r="C1763" s="6" t="s">
        <v>2284</v>
      </c>
      <c r="D1763" s="10"/>
      <c r="E1763" s="3"/>
      <c r="F1763" s="6" t="str">
        <f ca="1"/>
        <v>SIN IDENTIFICACIÓN</v>
      </c>
      <c r="G1763" s="6" t="str">
        <f ca="1"/>
        <v>SIN IDENTIFICACIÓN</v>
      </c>
      <c r="H1763" s="10"/>
    </row>
    <row r="1764" spans="1:8">
      <c r="A1764" s="1" t="str">
        <f ca="1"/>
        <v/>
      </c>
      <c r="B1764" s="4"/>
      <c r="C1764" s="2" t="s">
        <v>2285</v>
      </c>
      <c r="D1764" s="4"/>
      <c r="E1764" s="3"/>
      <c r="F1764" s="2" t="str">
        <f ca="1"/>
        <v>SIN IDENTIFICACIÓN</v>
      </c>
      <c r="G1764" s="2" t="str">
        <f ca="1"/>
        <v>SIN IDENTIFICACIÓN</v>
      </c>
      <c r="H1764" s="4"/>
    </row>
    <row r="1765" spans="1:8">
      <c r="A1765" s="5" t="str">
        <f ca="1"/>
        <v/>
      </c>
      <c r="B1765" s="10"/>
      <c r="C1765" s="6" t="s">
        <v>2286</v>
      </c>
      <c r="D1765" s="10"/>
      <c r="E1765" s="3"/>
      <c r="F1765" s="6" t="str">
        <f ca="1"/>
        <v>SIN IDENTIFICACIÓN</v>
      </c>
      <c r="G1765" s="6" t="str">
        <f ca="1"/>
        <v>SIN IDENTIFICACIÓN</v>
      </c>
      <c r="H1765" s="10"/>
    </row>
    <row r="1766" spans="1:8">
      <c r="A1766" s="1" t="str">
        <f ca="1"/>
        <v/>
      </c>
      <c r="B1766" s="4"/>
      <c r="C1766" s="2" t="s">
        <v>2287</v>
      </c>
      <c r="D1766" s="4"/>
      <c r="E1766" s="3"/>
      <c r="F1766" s="2" t="str">
        <f ca="1"/>
        <v>SIN IDENTIFICACIÓN</v>
      </c>
      <c r="G1766" s="2" t="str">
        <f ca="1"/>
        <v>SIN IDENTIFICACIÓN</v>
      </c>
      <c r="H1766" s="4"/>
    </row>
    <row r="1767" spans="1:8">
      <c r="A1767" s="5" t="str">
        <f ca="1"/>
        <v/>
      </c>
      <c r="B1767" s="10"/>
      <c r="C1767" s="6" t="s">
        <v>2288</v>
      </c>
      <c r="D1767" s="10"/>
      <c r="E1767" s="3"/>
      <c r="F1767" s="6" t="str">
        <f ca="1"/>
        <v>SIN IDENTIFICACIÓN</v>
      </c>
      <c r="G1767" s="6" t="str">
        <f ca="1"/>
        <v>SIN IDENTIFICACIÓN</v>
      </c>
      <c r="H1767" s="10"/>
    </row>
    <row r="1768" spans="1:8">
      <c r="A1768" s="1" t="str">
        <f ca="1"/>
        <v/>
      </c>
      <c r="B1768" s="4"/>
      <c r="C1768" s="2" t="s">
        <v>2289</v>
      </c>
      <c r="D1768" s="4"/>
      <c r="E1768" s="3"/>
      <c r="F1768" s="2" t="str">
        <f ca="1"/>
        <v>SIN IDENTIFICACIÓN</v>
      </c>
      <c r="G1768" s="2" t="str">
        <f ca="1"/>
        <v>SIN IDENTIFICACIÓN</v>
      </c>
      <c r="H1768" s="4"/>
    </row>
    <row r="1769" spans="1:8">
      <c r="A1769" s="5" t="str">
        <f ca="1"/>
        <v/>
      </c>
      <c r="B1769" s="10"/>
      <c r="C1769" s="6" t="s">
        <v>2290</v>
      </c>
      <c r="D1769" s="10"/>
      <c r="E1769" s="3"/>
      <c r="F1769" s="6" t="str">
        <f ca="1"/>
        <v>SIN IDENTIFICACIÓN</v>
      </c>
      <c r="G1769" s="6" t="str">
        <f ca="1"/>
        <v>SIN IDENTIFICACIÓN</v>
      </c>
      <c r="H1769" s="10"/>
    </row>
    <row r="1770" spans="1:8">
      <c r="A1770" s="1" t="str">
        <f ca="1"/>
        <v/>
      </c>
      <c r="B1770" s="4"/>
      <c r="C1770" s="2" t="s">
        <v>2291</v>
      </c>
      <c r="D1770" s="4"/>
      <c r="E1770" s="3"/>
      <c r="F1770" s="2" t="str">
        <f ca="1"/>
        <v>SIN IDENTIFICACIÓN</v>
      </c>
      <c r="G1770" s="2" t="str">
        <f ca="1"/>
        <v>SIN IDENTIFICACIÓN</v>
      </c>
      <c r="H1770" s="4"/>
    </row>
    <row r="1771" spans="1:8">
      <c r="A1771" s="5" t="str">
        <f ca="1"/>
        <v/>
      </c>
      <c r="B1771" s="10"/>
      <c r="C1771" s="6" t="s">
        <v>2292</v>
      </c>
      <c r="D1771" s="10"/>
      <c r="E1771" s="3"/>
      <c r="F1771" s="6" t="str">
        <f ca="1"/>
        <v>SIN IDENTIFICACIÓN</v>
      </c>
      <c r="G1771" s="6" t="str">
        <f ca="1"/>
        <v>SIN IDENTIFICACIÓN</v>
      </c>
      <c r="H1771" s="10"/>
    </row>
    <row r="1772" spans="1:8">
      <c r="A1772" s="1" t="str">
        <f ca="1"/>
        <v/>
      </c>
      <c r="B1772" s="4"/>
      <c r="C1772" s="2" t="s">
        <v>2293</v>
      </c>
      <c r="D1772" s="4"/>
      <c r="E1772" s="3"/>
      <c r="F1772" s="2" t="str">
        <f ca="1"/>
        <v>SIN IDENTIFICACIÓN</v>
      </c>
      <c r="G1772" s="2" t="str">
        <f ca="1"/>
        <v>SIN IDENTIFICACIÓN</v>
      </c>
      <c r="H1772" s="4"/>
    </row>
    <row r="1773" spans="1:8">
      <c r="A1773" s="5" t="str">
        <f ca="1"/>
        <v/>
      </c>
      <c r="B1773" s="10"/>
      <c r="C1773" s="6" t="s">
        <v>2294</v>
      </c>
      <c r="D1773" s="10"/>
      <c r="E1773" s="3"/>
      <c r="F1773" s="6" t="str">
        <f ca="1"/>
        <v>SIN IDENTIFICACIÓN</v>
      </c>
      <c r="G1773" s="6" t="str">
        <f ca="1"/>
        <v>SIN IDENTIFICACIÓN</v>
      </c>
      <c r="H1773" s="10"/>
    </row>
    <row r="1774" spans="1:8">
      <c r="A1774" s="1" t="str">
        <f ca="1"/>
        <v/>
      </c>
      <c r="B1774" s="4"/>
      <c r="C1774" s="2" t="s">
        <v>2295</v>
      </c>
      <c r="D1774" s="4"/>
      <c r="E1774" s="3"/>
      <c r="F1774" s="2" t="str">
        <f ca="1"/>
        <v>SIN IDENTIFICACIÓN</v>
      </c>
      <c r="G1774" s="2" t="str">
        <f ca="1"/>
        <v>SIN IDENTIFICACIÓN</v>
      </c>
      <c r="H1774" s="4"/>
    </row>
    <row r="1775" spans="1:8">
      <c r="A1775" s="5" t="str">
        <f ca="1"/>
        <v/>
      </c>
      <c r="B1775" s="10"/>
      <c r="C1775" s="6" t="s">
        <v>2296</v>
      </c>
      <c r="D1775" s="10"/>
      <c r="E1775" s="3"/>
      <c r="F1775" s="6" t="str">
        <f ca="1"/>
        <v>SIN IDENTIFICACIÓN</v>
      </c>
      <c r="G1775" s="6" t="str">
        <f ca="1"/>
        <v>SIN IDENTIFICACIÓN</v>
      </c>
      <c r="H1775" s="10"/>
    </row>
    <row r="1776" spans="1:8">
      <c r="A1776" s="1" t="str">
        <f ca="1"/>
        <v/>
      </c>
      <c r="B1776" s="4"/>
      <c r="C1776" s="2" t="s">
        <v>2297</v>
      </c>
      <c r="D1776" s="4"/>
      <c r="E1776" s="3"/>
      <c r="F1776" s="2" t="str">
        <f ca="1"/>
        <v>SIN IDENTIFICACIÓN</v>
      </c>
      <c r="G1776" s="2" t="str">
        <f ca="1"/>
        <v>SIN IDENTIFICACIÓN</v>
      </c>
      <c r="H1776" s="4"/>
    </row>
    <row r="1777" spans="1:8">
      <c r="A1777" s="5" t="str">
        <f ca="1"/>
        <v/>
      </c>
      <c r="B1777" s="10"/>
      <c r="C1777" s="6" t="s">
        <v>2298</v>
      </c>
      <c r="D1777" s="10"/>
      <c r="E1777" s="3"/>
      <c r="F1777" s="6" t="str">
        <f ca="1"/>
        <v>SIN IDENTIFICACIÓN</v>
      </c>
      <c r="G1777" s="6" t="str">
        <f ca="1"/>
        <v>SIN IDENTIFICACIÓN</v>
      </c>
      <c r="H1777" s="10"/>
    </row>
    <row r="1778" spans="1:8">
      <c r="A1778" s="1" t="str">
        <f ca="1"/>
        <v/>
      </c>
      <c r="B1778" s="4"/>
      <c r="C1778" s="2" t="s">
        <v>2299</v>
      </c>
      <c r="D1778" s="4"/>
      <c r="E1778" s="3"/>
      <c r="F1778" s="2" t="str">
        <f ca="1"/>
        <v>SIN IDENTIFICACIÓN</v>
      </c>
      <c r="G1778" s="2" t="str">
        <f ca="1"/>
        <v>SIN IDENTIFICACIÓN</v>
      </c>
      <c r="H1778" s="4"/>
    </row>
    <row r="1779" spans="1:8">
      <c r="A1779" s="5" t="str">
        <f ca="1"/>
        <v/>
      </c>
      <c r="B1779" s="10"/>
      <c r="C1779" s="6" t="s">
        <v>2300</v>
      </c>
      <c r="D1779" s="10"/>
      <c r="E1779" s="3"/>
      <c r="F1779" s="6" t="str">
        <f ca="1"/>
        <v>SIN IDENTIFICACIÓN</v>
      </c>
      <c r="G1779" s="6" t="str">
        <f ca="1"/>
        <v>SIN IDENTIFICACIÓN</v>
      </c>
      <c r="H1779" s="10"/>
    </row>
    <row r="1780" spans="1:8">
      <c r="A1780" s="1" t="str">
        <f ca="1"/>
        <v/>
      </c>
      <c r="B1780" s="4"/>
      <c r="C1780" s="2" t="s">
        <v>2301</v>
      </c>
      <c r="D1780" s="4"/>
      <c r="E1780" s="3"/>
      <c r="F1780" s="2" t="str">
        <f ca="1"/>
        <v>SIN IDENTIFICACIÓN</v>
      </c>
      <c r="G1780" s="2" t="str">
        <f ca="1"/>
        <v>SIN IDENTIFICACIÓN</v>
      </c>
      <c r="H1780" s="4"/>
    </row>
    <row r="1781" spans="1:8">
      <c r="A1781" s="5" t="str">
        <f ca="1"/>
        <v/>
      </c>
      <c r="B1781" s="10"/>
      <c r="C1781" s="6" t="s">
        <v>2302</v>
      </c>
      <c r="D1781" s="10"/>
      <c r="E1781" s="3"/>
      <c r="F1781" s="6" t="str">
        <f ca="1"/>
        <v>SIN IDENTIFICACIÓN</v>
      </c>
      <c r="G1781" s="6" t="str">
        <f ca="1"/>
        <v>SIN IDENTIFICACIÓN</v>
      </c>
      <c r="H1781" s="10"/>
    </row>
    <row r="1782" spans="1:8">
      <c r="A1782" s="1" t="str">
        <f ca="1"/>
        <v/>
      </c>
      <c r="B1782" s="4"/>
      <c r="C1782" s="2" t="s">
        <v>2303</v>
      </c>
      <c r="D1782" s="4"/>
      <c r="E1782" s="3"/>
      <c r="F1782" s="2" t="str">
        <f ca="1"/>
        <v>SIN IDENTIFICACIÓN</v>
      </c>
      <c r="G1782" s="2" t="str">
        <f ca="1"/>
        <v>SIN IDENTIFICACIÓN</v>
      </c>
      <c r="H1782" s="4"/>
    </row>
    <row r="1783" spans="1:8">
      <c r="A1783" s="5" t="str">
        <f ca="1"/>
        <v/>
      </c>
      <c r="B1783" s="10"/>
      <c r="C1783" s="6" t="s">
        <v>2304</v>
      </c>
      <c r="D1783" s="10"/>
      <c r="E1783" s="3"/>
      <c r="F1783" s="6" t="str">
        <f ca="1"/>
        <v>SIN IDENTIFICACIÓN</v>
      </c>
      <c r="G1783" s="6" t="str">
        <f ca="1"/>
        <v>SIN IDENTIFICACIÓN</v>
      </c>
      <c r="H1783" s="10"/>
    </row>
    <row r="1784" spans="1:8">
      <c r="A1784" s="1" t="str">
        <f ca="1"/>
        <v/>
      </c>
      <c r="B1784" s="4"/>
      <c r="C1784" s="2" t="s">
        <v>2305</v>
      </c>
      <c r="D1784" s="4"/>
      <c r="E1784" s="3"/>
      <c r="F1784" s="2" t="str">
        <f ca="1"/>
        <v>SIN IDENTIFICACIÓN</v>
      </c>
      <c r="G1784" s="2" t="str">
        <f ca="1"/>
        <v>SIN IDENTIFICACIÓN</v>
      </c>
      <c r="H1784" s="4"/>
    </row>
    <row r="1785" spans="1:8">
      <c r="A1785" s="5" t="str">
        <f ca="1"/>
        <v/>
      </c>
      <c r="B1785" s="10"/>
      <c r="C1785" s="6" t="s">
        <v>2306</v>
      </c>
      <c r="D1785" s="10"/>
      <c r="E1785" s="3"/>
      <c r="F1785" s="6" t="str">
        <f ca="1"/>
        <v>SIN IDENTIFICACIÓN</v>
      </c>
      <c r="G1785" s="6" t="str">
        <f ca="1"/>
        <v>SIN IDENTIFICACIÓN</v>
      </c>
      <c r="H1785" s="10"/>
    </row>
    <row r="1786" spans="1:8">
      <c r="A1786" s="1" t="str">
        <f ca="1"/>
        <v/>
      </c>
      <c r="B1786" s="4"/>
      <c r="C1786" s="2" t="s">
        <v>2307</v>
      </c>
      <c r="D1786" s="4"/>
      <c r="E1786" s="3"/>
      <c r="F1786" s="2" t="str">
        <f ca="1"/>
        <v>SIN IDENTIFICACIÓN</v>
      </c>
      <c r="G1786" s="2" t="str">
        <f ca="1"/>
        <v>SIN IDENTIFICACIÓN</v>
      </c>
      <c r="H1786" s="4"/>
    </row>
    <row r="1787" spans="1:8">
      <c r="A1787" s="5" t="str">
        <f ca="1"/>
        <v/>
      </c>
      <c r="B1787" s="10"/>
      <c r="C1787" s="6" t="s">
        <v>2308</v>
      </c>
      <c r="D1787" s="10"/>
      <c r="E1787" s="3"/>
      <c r="F1787" s="6" t="str">
        <f ca="1"/>
        <v>SIN IDENTIFICACIÓN</v>
      </c>
      <c r="G1787" s="6" t="str">
        <f ca="1"/>
        <v>SIN IDENTIFICACIÓN</v>
      </c>
      <c r="H1787" s="10"/>
    </row>
    <row r="1788" spans="1:8">
      <c r="A1788" s="1" t="str">
        <f ca="1"/>
        <v/>
      </c>
      <c r="B1788" s="4"/>
      <c r="C1788" s="2" t="s">
        <v>2309</v>
      </c>
      <c r="D1788" s="4"/>
      <c r="E1788" s="3"/>
      <c r="F1788" s="2" t="str">
        <f ca="1"/>
        <v>SIN IDENTIFICACIÓN</v>
      </c>
      <c r="G1788" s="2" t="str">
        <f ca="1"/>
        <v>SIN IDENTIFICACIÓN</v>
      </c>
      <c r="H1788" s="4"/>
    </row>
    <row r="1789" spans="1:8">
      <c r="A1789" s="5" t="str">
        <f ca="1"/>
        <v/>
      </c>
      <c r="B1789" s="10"/>
      <c r="C1789" s="6" t="s">
        <v>2310</v>
      </c>
      <c r="D1789" s="10"/>
      <c r="E1789" s="3"/>
      <c r="F1789" s="6" t="str">
        <f ca="1"/>
        <v>SIN IDENTIFICACIÓN</v>
      </c>
      <c r="G1789" s="6" t="str">
        <f ca="1"/>
        <v>SIN IDENTIFICACIÓN</v>
      </c>
      <c r="H1789" s="10"/>
    </row>
    <row r="1790" spans="1:8">
      <c r="A1790" s="1" t="str">
        <f ca="1"/>
        <v/>
      </c>
      <c r="B1790" s="4"/>
      <c r="C1790" s="2" t="s">
        <v>2311</v>
      </c>
      <c r="D1790" s="4"/>
      <c r="E1790" s="3"/>
      <c r="F1790" s="2" t="str">
        <f ca="1"/>
        <v>SIN IDENTIFICACIÓN</v>
      </c>
      <c r="G1790" s="2" t="str">
        <f ca="1"/>
        <v>SIN IDENTIFICACIÓN</v>
      </c>
      <c r="H1790" s="4"/>
    </row>
    <row r="1791" spans="1:8">
      <c r="A1791" s="5" t="str">
        <f ca="1"/>
        <v/>
      </c>
      <c r="B1791" s="10"/>
      <c r="C1791" s="6" t="s">
        <v>2312</v>
      </c>
      <c r="D1791" s="10"/>
      <c r="E1791" s="3"/>
      <c r="F1791" s="6" t="str">
        <f ca="1"/>
        <v>SIN IDENTIFICACIÓN</v>
      </c>
      <c r="G1791" s="6" t="str">
        <f ca="1"/>
        <v>SIN IDENTIFICACIÓN</v>
      </c>
      <c r="H1791" s="10"/>
    </row>
    <row r="1792" spans="1:8">
      <c r="A1792" s="1" t="str">
        <f ca="1"/>
        <v/>
      </c>
      <c r="B1792" s="4"/>
      <c r="C1792" s="2" t="s">
        <v>2313</v>
      </c>
      <c r="D1792" s="4"/>
      <c r="E1792" s="3"/>
      <c r="F1792" s="2" t="str">
        <f ca="1"/>
        <v>SIN IDENTIFICACIÓN</v>
      </c>
      <c r="G1792" s="2" t="str">
        <f ca="1"/>
        <v>SIN IDENTIFICACIÓN</v>
      </c>
      <c r="H1792" s="4"/>
    </row>
    <row r="1793" spans="1:8">
      <c r="A1793" s="5" t="str">
        <f ca="1"/>
        <v/>
      </c>
      <c r="B1793" s="10"/>
      <c r="C1793" s="6" t="s">
        <v>2314</v>
      </c>
      <c r="D1793" s="10"/>
      <c r="E1793" s="3"/>
      <c r="F1793" s="6" t="str">
        <f ca="1"/>
        <v>SIN IDENTIFICACIÓN</v>
      </c>
      <c r="G1793" s="6" t="str">
        <f ca="1"/>
        <v>SIN IDENTIFICACIÓN</v>
      </c>
      <c r="H1793" s="10"/>
    </row>
    <row r="1794" spans="1:8">
      <c r="A1794" s="1" t="str">
        <f ca="1"/>
        <v/>
      </c>
      <c r="B1794" s="4"/>
      <c r="C1794" s="2" t="s">
        <v>2315</v>
      </c>
      <c r="D1794" s="4"/>
      <c r="E1794" s="3"/>
      <c r="F1794" s="2" t="str">
        <f ca="1"/>
        <v>SIN IDENTIFICACIÓN</v>
      </c>
      <c r="G1794" s="2" t="str">
        <f ca="1"/>
        <v>SIN IDENTIFICACIÓN</v>
      </c>
      <c r="H1794" s="4"/>
    </row>
    <row r="1795" spans="1:8">
      <c r="A1795" s="5" t="str">
        <f ca="1"/>
        <v/>
      </c>
      <c r="B1795" s="10"/>
      <c r="C1795" s="11" t="s">
        <v>2237</v>
      </c>
      <c r="D1795" s="10"/>
      <c r="E1795" s="3"/>
      <c r="F1795" s="6" t="str">
        <f ca="1"/>
        <v>SIN IDENTIFICACIÓN</v>
      </c>
      <c r="G1795" s="6" t="str">
        <f ca="1"/>
        <v>SIN IDENTIFICACIÓN</v>
      </c>
      <c r="H1795" s="10"/>
    </row>
    <row r="1796" spans="1:8">
      <c r="A1796" s="1" t="str">
        <f ca="1"/>
        <v/>
      </c>
      <c r="B1796" s="4"/>
      <c r="C1796" s="11" t="s">
        <v>1649</v>
      </c>
      <c r="D1796" s="4"/>
      <c r="E1796" s="3"/>
      <c r="F1796" s="2" t="str">
        <f ca="1"/>
        <v>SIN IDENTIFICACIÓN</v>
      </c>
      <c r="G1796" s="2" t="str">
        <f ca="1"/>
        <v>SIN IDENTIFICACIÓN</v>
      </c>
      <c r="H1796" s="4"/>
    </row>
    <row r="1797" spans="1:8">
      <c r="A1797" s="5" t="str">
        <f ca="1"/>
        <v/>
      </c>
      <c r="B1797" s="10"/>
      <c r="C1797" s="11" t="s">
        <v>1652</v>
      </c>
      <c r="D1797" s="10"/>
      <c r="E1797" s="3"/>
      <c r="F1797" s="6" t="str">
        <f ca="1"/>
        <v>SIN IDENTIFICACIÓN</v>
      </c>
      <c r="G1797" s="6" t="str">
        <f ca="1"/>
        <v>SIN IDENTIFICACIÓN</v>
      </c>
      <c r="H1797" s="10"/>
    </row>
    <row r="1798" spans="1:8">
      <c r="A1798" s="1" t="str">
        <f ca="1"/>
        <v/>
      </c>
      <c r="B1798" s="4"/>
      <c r="C1798" s="2" t="s">
        <v>2316</v>
      </c>
      <c r="D1798" s="4"/>
      <c r="E1798" s="3"/>
      <c r="F1798" s="2" t="str">
        <f ca="1"/>
        <v>SIN IDENTIFICACIÓN</v>
      </c>
      <c r="G1798" s="2" t="str">
        <f ca="1"/>
        <v>SIN IDENTIFICACIÓN</v>
      </c>
      <c r="H1798" s="4"/>
    </row>
    <row r="1799" spans="1:8">
      <c r="A1799" s="5" t="str">
        <f ca="1"/>
        <v/>
      </c>
      <c r="B1799" s="10"/>
      <c r="C1799" s="6" t="s">
        <v>2317</v>
      </c>
      <c r="D1799" s="10"/>
      <c r="E1799" s="3"/>
      <c r="F1799" s="6" t="str">
        <f ca="1"/>
        <v>SIN IDENTIFICACIÓN</v>
      </c>
      <c r="G1799" s="6" t="str">
        <f ca="1"/>
        <v>SIN IDENTIFICACIÓN</v>
      </c>
      <c r="H1799" s="10"/>
    </row>
    <row r="1800" spans="1:8">
      <c r="A1800" s="1" t="str">
        <f ca="1"/>
        <v/>
      </c>
      <c r="B1800" s="4"/>
      <c r="C1800" s="2" t="s">
        <v>2318</v>
      </c>
      <c r="D1800" s="4"/>
      <c r="E1800" s="3"/>
      <c r="F1800" s="2" t="str">
        <f ca="1"/>
        <v>SIN IDENTIFICACIÓN</v>
      </c>
      <c r="G1800" s="2" t="str">
        <f ca="1"/>
        <v>SIN IDENTIFICACIÓN</v>
      </c>
      <c r="H1800" s="4"/>
    </row>
    <row r="1801" spans="1:8">
      <c r="A1801" s="5" t="str">
        <f ca="1"/>
        <v/>
      </c>
      <c r="B1801" s="10"/>
      <c r="C1801" s="6" t="s">
        <v>2319</v>
      </c>
      <c r="D1801" s="10"/>
      <c r="E1801" s="3"/>
      <c r="F1801" s="6" t="str">
        <f ca="1"/>
        <v>SIN IDENTIFICACIÓN</v>
      </c>
      <c r="G1801" s="6" t="str">
        <f ca="1"/>
        <v>SIN IDENTIFICACIÓN</v>
      </c>
      <c r="H1801" s="10"/>
    </row>
    <row r="1802" spans="1:8">
      <c r="A1802" s="1" t="str">
        <f ca="1"/>
        <v/>
      </c>
      <c r="B1802" s="4"/>
      <c r="C1802" s="2" t="s">
        <v>2320</v>
      </c>
      <c r="D1802" s="4"/>
      <c r="E1802" s="3"/>
      <c r="F1802" s="2" t="str">
        <f ca="1"/>
        <v>SIN IDENTIFICACIÓN</v>
      </c>
      <c r="G1802" s="2" t="str">
        <f ca="1"/>
        <v>SIN IDENTIFICACIÓN</v>
      </c>
      <c r="H1802" s="4"/>
    </row>
    <row r="1803" spans="1:8">
      <c r="A1803" s="5" t="str">
        <f ca="1"/>
        <v/>
      </c>
      <c r="B1803" s="10"/>
      <c r="C1803" s="6" t="s">
        <v>2321</v>
      </c>
      <c r="D1803" s="10"/>
      <c r="E1803" s="3"/>
      <c r="F1803" s="6" t="str">
        <f ca="1"/>
        <v>SIN IDENTIFICACIÓN</v>
      </c>
      <c r="G1803" s="6" t="str">
        <f ca="1"/>
        <v>SIN IDENTIFICACIÓN</v>
      </c>
      <c r="H1803" s="10"/>
    </row>
    <row r="1804" spans="1:8">
      <c r="A1804" s="1" t="str">
        <f ca="1"/>
        <v/>
      </c>
      <c r="B1804" s="4"/>
      <c r="C1804" s="2" t="s">
        <v>2322</v>
      </c>
      <c r="D1804" s="4"/>
      <c r="E1804" s="3"/>
      <c r="F1804" s="2" t="str">
        <f ca="1"/>
        <v>SIN IDENTIFICACIÓN</v>
      </c>
      <c r="G1804" s="2" t="str">
        <f ca="1"/>
        <v>SIN IDENTIFICACIÓN</v>
      </c>
      <c r="H1804" s="4"/>
    </row>
    <row r="1805" spans="1:8">
      <c r="A1805" s="5" t="str">
        <f ca="1"/>
        <v/>
      </c>
      <c r="B1805" s="10"/>
      <c r="C1805" s="6" t="s">
        <v>2323</v>
      </c>
      <c r="D1805" s="10"/>
      <c r="E1805" s="3"/>
      <c r="F1805" s="6" t="str">
        <f ca="1"/>
        <v>SIN IDENTIFICACIÓN</v>
      </c>
      <c r="G1805" s="6" t="str">
        <f ca="1"/>
        <v>SIN IDENTIFICACIÓN</v>
      </c>
      <c r="H1805" s="10"/>
    </row>
    <row r="1806" spans="1:8">
      <c r="A1806" s="1" t="str">
        <f ca="1"/>
        <v/>
      </c>
      <c r="B1806" s="4"/>
      <c r="C1806" s="2" t="s">
        <v>2324</v>
      </c>
      <c r="D1806" s="4"/>
      <c r="E1806" s="3"/>
      <c r="F1806" s="2" t="str">
        <f ca="1"/>
        <v>SIN IDENTIFICACIÓN</v>
      </c>
      <c r="G1806" s="2" t="str">
        <f ca="1"/>
        <v>SIN IDENTIFICACIÓN</v>
      </c>
      <c r="H1806" s="4"/>
    </row>
    <row r="1807" spans="1:8">
      <c r="A1807" s="5" t="str">
        <f ca="1"/>
        <v/>
      </c>
      <c r="B1807" s="10"/>
      <c r="C1807" s="6" t="s">
        <v>2325</v>
      </c>
      <c r="D1807" s="10"/>
      <c r="E1807" s="3"/>
      <c r="F1807" s="6" t="str">
        <f ca="1"/>
        <v>SIN IDENTIFICACIÓN</v>
      </c>
      <c r="G1807" s="6" t="str">
        <f ca="1"/>
        <v>SIN IDENTIFICACIÓN</v>
      </c>
      <c r="H1807" s="10"/>
    </row>
    <row r="1808" spans="1:8">
      <c r="A1808" s="1" t="str">
        <f ca="1"/>
        <v/>
      </c>
      <c r="B1808" s="4"/>
      <c r="C1808" s="2" t="s">
        <v>2326</v>
      </c>
      <c r="D1808" s="4"/>
      <c r="E1808" s="3"/>
      <c r="F1808" s="2" t="str">
        <f ca="1"/>
        <v>SIN IDENTIFICACIÓN</v>
      </c>
      <c r="G1808" s="2" t="str">
        <f ca="1"/>
        <v>SIN IDENTIFICACIÓN</v>
      </c>
      <c r="H1808" s="4"/>
    </row>
    <row r="1809" spans="1:8">
      <c r="A1809" s="5" t="str">
        <f ca="1"/>
        <v/>
      </c>
      <c r="B1809" s="10"/>
      <c r="C1809" s="6" t="s">
        <v>2327</v>
      </c>
      <c r="D1809" s="10"/>
      <c r="E1809" s="3"/>
      <c r="F1809" s="6" t="str">
        <f ca="1"/>
        <v>SIN IDENTIFICACIÓN</v>
      </c>
      <c r="G1809" s="6" t="str">
        <f ca="1"/>
        <v>SIN IDENTIFICACIÓN</v>
      </c>
      <c r="H1809" s="10"/>
    </row>
    <row r="1810" spans="1:8">
      <c r="A1810" s="1" t="str">
        <f ca="1"/>
        <v/>
      </c>
      <c r="B1810" s="4"/>
      <c r="C1810" s="2" t="s">
        <v>2328</v>
      </c>
      <c r="D1810" s="4"/>
      <c r="E1810" s="3"/>
      <c r="F1810" s="2" t="str">
        <f ca="1"/>
        <v>SIN IDENTIFICACIÓN</v>
      </c>
      <c r="G1810" s="2" t="str">
        <f ca="1"/>
        <v>SIN IDENTIFICACIÓN</v>
      </c>
      <c r="H1810" s="4"/>
    </row>
    <row r="1811" spans="1:8">
      <c r="A1811" s="5" t="str">
        <f ca="1"/>
        <v/>
      </c>
      <c r="B1811" s="10"/>
      <c r="C1811" s="6" t="s">
        <v>2329</v>
      </c>
      <c r="D1811" s="10"/>
      <c r="E1811" s="3"/>
      <c r="F1811" s="6" t="str">
        <f ca="1"/>
        <v>SIN IDENTIFICACIÓN</v>
      </c>
      <c r="G1811" s="6" t="str">
        <f ca="1"/>
        <v>SIN IDENTIFICACIÓN</v>
      </c>
      <c r="H1811" s="10"/>
    </row>
    <row r="1812" spans="1:8">
      <c r="A1812" s="1" t="str">
        <f ca="1"/>
        <v/>
      </c>
      <c r="B1812" s="4"/>
      <c r="C1812" s="2" t="s">
        <v>2330</v>
      </c>
      <c r="D1812" s="4"/>
      <c r="E1812" s="3"/>
      <c r="F1812" s="2" t="str">
        <f ca="1"/>
        <v>SIN IDENTIFICACIÓN</v>
      </c>
      <c r="G1812" s="2" t="str">
        <f ca="1"/>
        <v>SIN IDENTIFICACIÓN</v>
      </c>
      <c r="H1812" s="4"/>
    </row>
    <row r="1813" spans="1:8">
      <c r="A1813" s="5" t="str">
        <f ca="1"/>
        <v/>
      </c>
      <c r="B1813" s="10"/>
      <c r="C1813" s="6" t="s">
        <v>2331</v>
      </c>
      <c r="D1813" s="10"/>
      <c r="E1813" s="3"/>
      <c r="F1813" s="6" t="str">
        <f ca="1"/>
        <v>SIN IDENTIFICACIÓN</v>
      </c>
      <c r="G1813" s="6" t="str">
        <f ca="1"/>
        <v>SIN IDENTIFICACIÓN</v>
      </c>
      <c r="H1813" s="10"/>
    </row>
    <row r="1814" spans="1:8">
      <c r="A1814" s="1" t="str">
        <f ca="1"/>
        <v/>
      </c>
      <c r="B1814" s="4"/>
      <c r="C1814" s="2" t="s">
        <v>2332</v>
      </c>
      <c r="D1814" s="4"/>
      <c r="E1814" s="3"/>
      <c r="F1814" s="2" t="str">
        <f ca="1"/>
        <v>SIN IDENTIFICACIÓN</v>
      </c>
      <c r="G1814" s="2" t="str">
        <f ca="1"/>
        <v>SIN IDENTIFICACIÓN</v>
      </c>
      <c r="H1814" s="4"/>
    </row>
    <row r="1815" spans="1:8">
      <c r="A1815" s="5" t="str">
        <f ca="1"/>
        <v/>
      </c>
      <c r="B1815" s="10"/>
      <c r="C1815" s="6" t="s">
        <v>2333</v>
      </c>
      <c r="D1815" s="10"/>
      <c r="E1815" s="3"/>
      <c r="F1815" s="6" t="str">
        <f ca="1"/>
        <v>SIN IDENTIFICACIÓN</v>
      </c>
      <c r="G1815" s="6" t="str">
        <f ca="1"/>
        <v>SIN IDENTIFICACIÓN</v>
      </c>
      <c r="H1815" s="10"/>
    </row>
    <row r="1816" spans="1:8">
      <c r="A1816" s="1" t="str">
        <f ca="1"/>
        <v/>
      </c>
      <c r="B1816" s="4"/>
      <c r="C1816" s="2" t="s">
        <v>2334</v>
      </c>
      <c r="D1816" s="4"/>
      <c r="E1816" s="3"/>
      <c r="F1816" s="2" t="str">
        <f ca="1"/>
        <v>SIN IDENTIFICACIÓN</v>
      </c>
      <c r="G1816" s="2" t="str">
        <f ca="1"/>
        <v>SIN IDENTIFICACIÓN</v>
      </c>
      <c r="H1816" s="4"/>
    </row>
    <row r="1817" spans="1:8">
      <c r="A1817" s="5" t="str">
        <f ca="1"/>
        <v/>
      </c>
      <c r="B1817" s="10"/>
      <c r="C1817" s="6" t="s">
        <v>2335</v>
      </c>
      <c r="D1817" s="10"/>
      <c r="E1817" s="3"/>
      <c r="F1817" s="6" t="str">
        <f ca="1"/>
        <v>SIN IDENTIFICACIÓN</v>
      </c>
      <c r="G1817" s="6" t="str">
        <f ca="1"/>
        <v>SIN IDENTIFICACIÓN</v>
      </c>
      <c r="H1817" s="10"/>
    </row>
    <row r="1818" spans="1:8">
      <c r="A1818" s="1" t="str">
        <f ca="1"/>
        <v/>
      </c>
      <c r="B1818" s="4"/>
      <c r="C1818" s="2" t="s">
        <v>2336</v>
      </c>
      <c r="D1818" s="4"/>
      <c r="E1818" s="3"/>
      <c r="F1818" s="2" t="str">
        <f ca="1"/>
        <v>SIN IDENTIFICACIÓN</v>
      </c>
      <c r="G1818" s="2" t="str">
        <f ca="1"/>
        <v>SIN IDENTIFICACIÓN</v>
      </c>
      <c r="H1818" s="4"/>
    </row>
    <row r="1819" spans="1:8">
      <c r="A1819" s="5" t="str">
        <f ca="1"/>
        <v/>
      </c>
      <c r="B1819" s="10"/>
      <c r="C1819" s="6" t="s">
        <v>2337</v>
      </c>
      <c r="D1819" s="10"/>
      <c r="E1819" s="3"/>
      <c r="F1819" s="6" t="str">
        <f ca="1"/>
        <v>SIN IDENTIFICACIÓN</v>
      </c>
      <c r="G1819" s="6" t="str">
        <f ca="1"/>
        <v>SIN IDENTIFICACIÓN</v>
      </c>
      <c r="H1819" s="10"/>
    </row>
    <row r="1820" spans="1:8">
      <c r="A1820" s="1" t="str">
        <f ca="1"/>
        <v/>
      </c>
      <c r="B1820" s="4"/>
      <c r="C1820" s="2" t="s">
        <v>2338</v>
      </c>
      <c r="D1820" s="4"/>
      <c r="E1820" s="3"/>
      <c r="F1820" s="2" t="str">
        <f ca="1"/>
        <v>SIN IDENTIFICACIÓN</v>
      </c>
      <c r="G1820" s="2" t="str">
        <f ca="1"/>
        <v>SIN IDENTIFICACIÓN</v>
      </c>
      <c r="H1820" s="4"/>
    </row>
    <row r="1821" spans="1:8">
      <c r="A1821" s="5" t="str">
        <f ca="1"/>
        <v/>
      </c>
      <c r="B1821" s="10"/>
      <c r="C1821" s="6" t="s">
        <v>2339</v>
      </c>
      <c r="D1821" s="10"/>
      <c r="E1821" s="3"/>
      <c r="F1821" s="6" t="str">
        <f ca="1"/>
        <v>SIN IDENTIFICACIÓN</v>
      </c>
      <c r="G1821" s="6" t="str">
        <f ca="1"/>
        <v>SIN IDENTIFICACIÓN</v>
      </c>
      <c r="H1821" s="10"/>
    </row>
    <row r="1822" spans="1:8">
      <c r="A1822" s="1" t="str">
        <f ca="1"/>
        <v/>
      </c>
      <c r="B1822" s="4"/>
      <c r="C1822" s="2" t="s">
        <v>2340</v>
      </c>
      <c r="D1822" s="4"/>
      <c r="E1822" s="3"/>
      <c r="F1822" s="2" t="str">
        <f ca="1"/>
        <v>SIN IDENTIFICACIÓN</v>
      </c>
      <c r="G1822" s="2" t="str">
        <f ca="1"/>
        <v>SIN IDENTIFICACIÓN</v>
      </c>
      <c r="H1822" s="4"/>
    </row>
    <row r="1823" spans="1:8">
      <c r="A1823" s="5" t="str">
        <f ca="1"/>
        <v/>
      </c>
      <c r="B1823" s="10"/>
      <c r="C1823" s="6" t="s">
        <v>2341</v>
      </c>
      <c r="D1823" s="10"/>
      <c r="E1823" s="3"/>
      <c r="F1823" s="6" t="str">
        <f ca="1"/>
        <v>SIN IDENTIFICACIÓN</v>
      </c>
      <c r="G1823" s="6" t="str">
        <f ca="1"/>
        <v>SIN IDENTIFICACIÓN</v>
      </c>
      <c r="H1823" s="10"/>
    </row>
    <row r="1824" spans="1:8">
      <c r="A1824" s="1" t="str">
        <f ca="1"/>
        <v/>
      </c>
      <c r="B1824" s="4"/>
      <c r="C1824" s="2" t="s">
        <v>2342</v>
      </c>
      <c r="D1824" s="4"/>
      <c r="E1824" s="3"/>
      <c r="F1824" s="2" t="str">
        <f ca="1"/>
        <v>SIN IDENTIFICACIÓN</v>
      </c>
      <c r="G1824" s="2" t="str">
        <f ca="1"/>
        <v>SIN IDENTIFICACIÓN</v>
      </c>
      <c r="H1824" s="4"/>
    </row>
    <row r="1825" spans="1:8">
      <c r="A1825" s="5" t="str">
        <f ca="1"/>
        <v/>
      </c>
      <c r="B1825" s="10"/>
      <c r="C1825" s="6" t="s">
        <v>2343</v>
      </c>
      <c r="D1825" s="10"/>
      <c r="E1825" s="3"/>
      <c r="F1825" s="6" t="str">
        <f ca="1"/>
        <v>SIN IDENTIFICACIÓN</v>
      </c>
      <c r="G1825" s="6" t="str">
        <f ca="1"/>
        <v>SIN IDENTIFICACIÓN</v>
      </c>
      <c r="H1825" s="10"/>
    </row>
    <row r="1826" spans="1:8">
      <c r="A1826" s="1" t="str">
        <f ca="1"/>
        <v/>
      </c>
      <c r="B1826" s="4"/>
      <c r="C1826" s="2" t="s">
        <v>2344</v>
      </c>
      <c r="D1826" s="4"/>
      <c r="E1826" s="3"/>
      <c r="F1826" s="2" t="str">
        <f ca="1"/>
        <v>SIN IDENTIFICACIÓN</v>
      </c>
      <c r="G1826" s="2" t="str">
        <f ca="1"/>
        <v>SIN IDENTIFICACIÓN</v>
      </c>
      <c r="H1826" s="4"/>
    </row>
    <row r="1827" spans="1:8">
      <c r="A1827" s="5" t="str">
        <f ca="1"/>
        <v/>
      </c>
      <c r="B1827" s="10"/>
      <c r="C1827" s="6" t="s">
        <v>2345</v>
      </c>
      <c r="D1827" s="10"/>
      <c r="E1827" s="3"/>
      <c r="F1827" s="6" t="str">
        <f ca="1"/>
        <v>SIN IDENTIFICACIÓN</v>
      </c>
      <c r="G1827" s="6" t="str">
        <f ca="1"/>
        <v>SIN IDENTIFICACIÓN</v>
      </c>
      <c r="H1827" s="10"/>
    </row>
    <row r="1828" spans="1:8">
      <c r="A1828" s="1" t="str">
        <f ca="1"/>
        <v/>
      </c>
      <c r="B1828" s="4"/>
      <c r="C1828" s="2" t="s">
        <v>2346</v>
      </c>
      <c r="D1828" s="4"/>
      <c r="E1828" s="3"/>
      <c r="F1828" s="2" t="str">
        <f ca="1"/>
        <v>SIN IDENTIFICACIÓN</v>
      </c>
      <c r="G1828" s="2" t="str">
        <f ca="1"/>
        <v>SIN IDENTIFICACIÓN</v>
      </c>
      <c r="H1828" s="4"/>
    </row>
    <row r="1829" spans="1:8">
      <c r="A1829" s="5" t="str">
        <f ca="1"/>
        <v/>
      </c>
      <c r="B1829" s="10"/>
      <c r="C1829" s="6" t="s">
        <v>2347</v>
      </c>
      <c r="D1829" s="10"/>
      <c r="E1829" s="3"/>
      <c r="F1829" s="6" t="str">
        <f ca="1"/>
        <v>SIN IDENTIFICACIÓN</v>
      </c>
      <c r="G1829" s="6" t="str">
        <f ca="1"/>
        <v>SIN IDENTIFICACIÓN</v>
      </c>
      <c r="H1829" s="10"/>
    </row>
    <row r="1830" spans="1:8">
      <c r="A1830" s="1" t="str">
        <f ca="1"/>
        <v/>
      </c>
      <c r="B1830" s="4"/>
      <c r="C1830" s="2" t="s">
        <v>2348</v>
      </c>
      <c r="D1830" s="4"/>
      <c r="E1830" s="3"/>
      <c r="F1830" s="2" t="str">
        <f ca="1"/>
        <v>SIN IDENTIFICACIÓN</v>
      </c>
      <c r="G1830" s="2" t="str">
        <f ca="1"/>
        <v>SIN IDENTIFICACIÓN</v>
      </c>
      <c r="H1830" s="4"/>
    </row>
    <row r="1831" spans="1:8">
      <c r="A1831" s="5" t="str">
        <f ca="1"/>
        <v/>
      </c>
      <c r="B1831" s="10"/>
      <c r="C1831" s="6" t="s">
        <v>2349</v>
      </c>
      <c r="D1831" s="10"/>
      <c r="E1831" s="3"/>
      <c r="F1831" s="6" t="str">
        <f ca="1"/>
        <v>SIN IDENTIFICACIÓN</v>
      </c>
      <c r="G1831" s="6" t="str">
        <f ca="1"/>
        <v>SIN IDENTIFICACIÓN</v>
      </c>
      <c r="H1831" s="10"/>
    </row>
    <row r="1832" spans="1:8">
      <c r="A1832" s="1" t="str">
        <f ca="1"/>
        <v/>
      </c>
      <c r="B1832" s="4"/>
      <c r="C1832" s="2" t="s">
        <v>2350</v>
      </c>
      <c r="D1832" s="4"/>
      <c r="E1832" s="3"/>
      <c r="F1832" s="4" t="str">
        <f ca="1"/>
        <v>SIN IDENTIFICACIÓN</v>
      </c>
      <c r="G1832" s="4" t="str">
        <f ca="1"/>
        <v>SIN IDENTIFICACIÓN</v>
      </c>
      <c r="H1832" s="4"/>
    </row>
    <row r="1833" spans="1:8">
      <c r="A1833" s="5" t="str">
        <f ca="1"/>
        <v/>
      </c>
      <c r="B1833" s="10"/>
      <c r="C1833" s="6" t="s">
        <v>2351</v>
      </c>
      <c r="D1833" s="10"/>
      <c r="E1833" s="3"/>
      <c r="F1833" s="6" t="str">
        <f ca="1"/>
        <v>SIN IDENTIFICACIÓN</v>
      </c>
      <c r="G1833" s="6" t="str">
        <f ca="1"/>
        <v>SIN IDENTIFICACIÓN</v>
      </c>
      <c r="H1833" s="10"/>
    </row>
    <row r="1834" spans="1:8">
      <c r="A1834" s="1" t="str">
        <f ca="1"/>
        <v/>
      </c>
      <c r="B1834" s="4"/>
      <c r="C1834" s="2" t="s">
        <v>2352</v>
      </c>
      <c r="D1834" s="4"/>
      <c r="E1834" s="3"/>
      <c r="F1834" s="2" t="str">
        <f ca="1"/>
        <v>SIN IDENTIFICACIÓN</v>
      </c>
      <c r="G1834" s="2" t="str">
        <f ca="1"/>
        <v>SIN IDENTIFICACIÓN</v>
      </c>
      <c r="H1834" s="4"/>
    </row>
    <row r="1835" spans="1:8">
      <c r="A1835" s="5" t="str">
        <f ca="1"/>
        <v/>
      </c>
      <c r="B1835" s="10"/>
      <c r="C1835" s="6" t="s">
        <v>2353</v>
      </c>
      <c r="D1835" s="10"/>
      <c r="E1835" s="3"/>
      <c r="F1835" s="6" t="str">
        <f ca="1"/>
        <v>SIN IDENTIFICACIÓN</v>
      </c>
      <c r="G1835" s="6" t="str">
        <f ca="1"/>
        <v>SIN IDENTIFICACIÓN</v>
      </c>
      <c r="H1835" s="10"/>
    </row>
    <row r="1836" spans="1:8">
      <c r="A1836" s="1" t="str">
        <f ca="1"/>
        <v/>
      </c>
      <c r="B1836" s="4"/>
      <c r="C1836" s="2" t="s">
        <v>2354</v>
      </c>
      <c r="D1836" s="4"/>
      <c r="E1836" s="3"/>
      <c r="F1836" s="2" t="str">
        <f ca="1"/>
        <v>SIN IDENTIFICACIÓN</v>
      </c>
      <c r="G1836" s="2" t="str">
        <f ca="1"/>
        <v>SIN IDENTIFICACIÓN</v>
      </c>
      <c r="H1836" s="4"/>
    </row>
    <row r="1837" spans="1:8">
      <c r="A1837" s="5" t="str">
        <f ca="1"/>
        <v/>
      </c>
      <c r="B1837" s="10"/>
      <c r="C1837" s="6" t="s">
        <v>2355</v>
      </c>
      <c r="D1837" s="10"/>
      <c r="E1837" s="3"/>
      <c r="F1837" s="6" t="str">
        <f ca="1"/>
        <v>SIN IDENTIFICACIÓN</v>
      </c>
      <c r="G1837" s="6" t="str">
        <f ca="1"/>
        <v>SIN IDENTIFICACIÓN</v>
      </c>
      <c r="H1837" s="10"/>
    </row>
    <row r="1838" spans="1:8">
      <c r="A1838" s="1" t="str">
        <f ca="1"/>
        <v/>
      </c>
      <c r="B1838" s="4"/>
      <c r="C1838" s="2" t="s">
        <v>2356</v>
      </c>
      <c r="D1838" s="4"/>
      <c r="E1838" s="3"/>
      <c r="F1838" s="2" t="str">
        <f ca="1"/>
        <v>SIN IDENTIFICACIÓN</v>
      </c>
      <c r="G1838" s="2" t="str">
        <f ca="1"/>
        <v>SIN IDENTIFICACIÓN</v>
      </c>
      <c r="H1838" s="4"/>
    </row>
    <row r="1839" spans="1:8">
      <c r="A1839" s="5" t="str">
        <f ca="1"/>
        <v/>
      </c>
      <c r="B1839" s="10"/>
      <c r="C1839" s="6" t="s">
        <v>2357</v>
      </c>
      <c r="D1839" s="10"/>
      <c r="E1839" s="3"/>
      <c r="F1839" s="6" t="str">
        <f ca="1"/>
        <v>SIN IDENTIFICACIÓN</v>
      </c>
      <c r="G1839" s="6" t="str">
        <f ca="1"/>
        <v>SIN IDENTIFICACIÓN</v>
      </c>
      <c r="H1839" s="10"/>
    </row>
    <row r="1840" spans="1:8">
      <c r="A1840" s="1" t="str">
        <f ca="1"/>
        <v/>
      </c>
      <c r="B1840" s="4"/>
      <c r="C1840" s="2" t="s">
        <v>2358</v>
      </c>
      <c r="D1840" s="4"/>
      <c r="E1840" s="3"/>
      <c r="F1840" s="2" t="str">
        <f ca="1"/>
        <v>SIN IDENTIFICACIÓN</v>
      </c>
      <c r="G1840" s="2" t="str">
        <f ca="1"/>
        <v>SIN IDENTIFICACIÓN</v>
      </c>
      <c r="H1840" s="4"/>
    </row>
    <row r="1841" spans="1:8">
      <c r="A1841" s="5" t="str">
        <f ca="1"/>
        <v/>
      </c>
      <c r="B1841" s="10"/>
      <c r="C1841" s="6" t="s">
        <v>2359</v>
      </c>
      <c r="D1841" s="10"/>
      <c r="E1841" s="3"/>
      <c r="F1841" s="6" t="str">
        <f ca="1"/>
        <v>SIN IDENTIFICACIÓN</v>
      </c>
      <c r="G1841" s="6" t="str">
        <f ca="1"/>
        <v>SIN IDENTIFICACIÓN</v>
      </c>
      <c r="H1841" s="10"/>
    </row>
    <row r="1842" spans="1:8">
      <c r="A1842" s="1" t="str">
        <f ca="1"/>
        <v/>
      </c>
      <c r="B1842" s="4"/>
      <c r="C1842" s="2" t="s">
        <v>2360</v>
      </c>
      <c r="D1842" s="4"/>
      <c r="E1842" s="3"/>
      <c r="F1842" s="2" t="str">
        <f ca="1"/>
        <v>SIN IDENTIFICACIÓN</v>
      </c>
      <c r="G1842" s="2" t="str">
        <f ca="1"/>
        <v>SIN IDENTIFICACIÓN</v>
      </c>
      <c r="H1842" s="4"/>
    </row>
    <row r="1843" spans="1:8">
      <c r="A1843" s="5" t="str">
        <f ca="1"/>
        <v/>
      </c>
      <c r="B1843" s="10"/>
      <c r="C1843" s="6" t="s">
        <v>2361</v>
      </c>
      <c r="D1843" s="10"/>
      <c r="E1843" s="3"/>
      <c r="F1843" s="6" t="str">
        <f ca="1"/>
        <v>SIN IDENTIFICACIÓN</v>
      </c>
      <c r="G1843" s="6" t="str">
        <f ca="1"/>
        <v>SIN IDENTIFICACIÓN</v>
      </c>
      <c r="H1843" s="10"/>
    </row>
    <row r="1844" spans="1:8">
      <c r="A1844" s="1" t="str">
        <f ca="1"/>
        <v/>
      </c>
      <c r="B1844" s="4"/>
      <c r="C1844" s="2" t="s">
        <v>2362</v>
      </c>
      <c r="D1844" s="4"/>
      <c r="E1844" s="3"/>
      <c r="F1844" s="2" t="str">
        <f ca="1"/>
        <v>SIN IDENTIFICACIÓN</v>
      </c>
      <c r="G1844" s="2" t="str">
        <f ca="1"/>
        <v>SIN IDENTIFICACIÓN</v>
      </c>
      <c r="H1844" s="4"/>
    </row>
    <row r="1845" spans="1:8">
      <c r="A1845" s="5" t="str">
        <f ca="1"/>
        <v/>
      </c>
      <c r="B1845" s="10"/>
      <c r="C1845" s="6" t="s">
        <v>2363</v>
      </c>
      <c r="D1845" s="10"/>
      <c r="E1845" s="3"/>
      <c r="F1845" s="6" t="str">
        <f ca="1"/>
        <v>SIN IDENTIFICACIÓN</v>
      </c>
      <c r="G1845" s="6" t="str">
        <f ca="1"/>
        <v>SIN IDENTIFICACIÓN</v>
      </c>
      <c r="H1845" s="10"/>
    </row>
    <row r="1846" spans="1:8">
      <c r="A1846" s="1" t="str">
        <f ca="1"/>
        <v/>
      </c>
      <c r="B1846" s="4"/>
      <c r="C1846" s="2" t="s">
        <v>2364</v>
      </c>
      <c r="D1846" s="4"/>
      <c r="E1846" s="3"/>
      <c r="F1846" s="2" t="str">
        <f ca="1"/>
        <v>SIN IDENTIFICACIÓN</v>
      </c>
      <c r="G1846" s="2" t="str">
        <f ca="1"/>
        <v>SIN IDENTIFICACIÓN</v>
      </c>
      <c r="H1846" s="4"/>
    </row>
    <row r="1847" spans="1:8">
      <c r="A1847" s="5" t="str">
        <f ca="1"/>
        <v/>
      </c>
      <c r="B1847" s="10"/>
      <c r="C1847" s="6" t="s">
        <v>2365</v>
      </c>
      <c r="D1847" s="10"/>
      <c r="E1847" s="3"/>
      <c r="F1847" s="6" t="str">
        <f ca="1"/>
        <v>SIN IDENTIFICACIÓN</v>
      </c>
      <c r="G1847" s="6" t="str">
        <f ca="1"/>
        <v>SIN IDENTIFICACIÓN</v>
      </c>
      <c r="H1847" s="10"/>
    </row>
    <row r="1848" spans="1:8">
      <c r="A1848" s="1" t="str">
        <f ca="1"/>
        <v/>
      </c>
      <c r="B1848" s="4"/>
      <c r="C1848" s="2" t="s">
        <v>2366</v>
      </c>
      <c r="D1848" s="4"/>
      <c r="E1848" s="3"/>
      <c r="F1848" s="2" t="str">
        <f ca="1"/>
        <v>SIN IDENTIFICACIÓN</v>
      </c>
      <c r="G1848" s="2" t="str">
        <f ca="1"/>
        <v>SIN IDENTIFICACIÓN</v>
      </c>
      <c r="H1848" s="4"/>
    </row>
    <row r="1849" spans="1:8">
      <c r="A1849" s="5" t="str">
        <f ca="1"/>
        <v/>
      </c>
      <c r="B1849" s="10"/>
      <c r="C1849" s="6" t="s">
        <v>2367</v>
      </c>
      <c r="D1849" s="10"/>
      <c r="E1849" s="3"/>
      <c r="F1849" s="6" t="str">
        <f ca="1"/>
        <v>SIN IDENTIFICACIÓN</v>
      </c>
      <c r="G1849" s="6" t="str">
        <f ca="1"/>
        <v>SIN IDENTIFICACIÓN</v>
      </c>
      <c r="H1849" s="10"/>
    </row>
    <row r="1850" spans="1:8">
      <c r="A1850" s="1" t="str">
        <f ca="1"/>
        <v/>
      </c>
      <c r="B1850" s="4"/>
      <c r="C1850" s="2" t="s">
        <v>2368</v>
      </c>
      <c r="D1850" s="4"/>
      <c r="E1850" s="3"/>
      <c r="F1850" s="2" t="str">
        <f ca="1"/>
        <v>SIN IDENTIFICACIÓN</v>
      </c>
      <c r="G1850" s="2" t="str">
        <f ca="1"/>
        <v>SIN IDENTIFICACIÓN</v>
      </c>
      <c r="H1850" s="4"/>
    </row>
    <row r="1851" spans="1:8">
      <c r="A1851" s="5" t="str">
        <f ca="1"/>
        <v/>
      </c>
      <c r="B1851" s="10"/>
      <c r="C1851" s="6" t="s">
        <v>2369</v>
      </c>
      <c r="D1851" s="10"/>
      <c r="E1851" s="3"/>
      <c r="F1851" s="6" t="str">
        <f ca="1"/>
        <v>SIN IDENTIFICACIÓN</v>
      </c>
      <c r="G1851" s="6" t="str">
        <f ca="1"/>
        <v>SIN IDENTIFICACIÓN</v>
      </c>
      <c r="H1851" s="10"/>
    </row>
    <row r="1852" spans="1:8">
      <c r="A1852" s="1" t="str">
        <f ca="1"/>
        <v/>
      </c>
      <c r="B1852" s="4"/>
      <c r="C1852" s="2" t="s">
        <v>2370</v>
      </c>
      <c r="D1852" s="4"/>
      <c r="E1852" s="3"/>
      <c r="F1852" s="2" t="str">
        <f ca="1"/>
        <v>SIN IDENTIFICACIÓN</v>
      </c>
      <c r="G1852" s="2" t="str">
        <f ca="1"/>
        <v>SIN IDENTIFICACIÓN</v>
      </c>
      <c r="H1852" s="4"/>
    </row>
    <row r="1853" spans="1:8">
      <c r="A1853" s="5" t="str">
        <f ca="1"/>
        <v/>
      </c>
      <c r="B1853" s="10"/>
      <c r="C1853" s="6" t="s">
        <v>2371</v>
      </c>
      <c r="D1853" s="10"/>
      <c r="E1853" s="3"/>
      <c r="F1853" s="6" t="str">
        <f ca="1"/>
        <v>SIN IDENTIFICACIÓN</v>
      </c>
      <c r="G1853" s="6" t="str">
        <f ca="1"/>
        <v>SIN IDENTIFICACIÓN</v>
      </c>
      <c r="H1853" s="10"/>
    </row>
    <row r="1854" spans="1:8">
      <c r="A1854" s="1" t="str">
        <f ca="1"/>
        <v/>
      </c>
      <c r="B1854" s="4"/>
      <c r="C1854" s="2" t="s">
        <v>2372</v>
      </c>
      <c r="D1854" s="4"/>
      <c r="E1854" s="3"/>
      <c r="F1854" s="2" t="str">
        <f ca="1"/>
        <v>SIN IDENTIFICACIÓN</v>
      </c>
      <c r="G1854" s="2" t="str">
        <f ca="1"/>
        <v>SIN IDENTIFICACIÓN</v>
      </c>
      <c r="H1854" s="4"/>
    </row>
    <row r="1855" spans="1:8">
      <c r="A1855" s="5" t="str">
        <f ca="1"/>
        <v/>
      </c>
      <c r="B1855" s="10"/>
      <c r="C1855" s="6" t="s">
        <v>2373</v>
      </c>
      <c r="D1855" s="10"/>
      <c r="E1855" s="3"/>
      <c r="F1855" s="6" t="str">
        <f ca="1"/>
        <v>SIN IDENTIFICACIÓN</v>
      </c>
      <c r="G1855" s="6" t="str">
        <f ca="1"/>
        <v>SIN IDENTIFICACIÓN</v>
      </c>
      <c r="H1855" s="10"/>
    </row>
    <row r="1856" spans="1:8">
      <c r="A1856" s="1" t="str">
        <f ca="1"/>
        <v/>
      </c>
      <c r="B1856" s="4"/>
      <c r="C1856" s="2" t="s">
        <v>2374</v>
      </c>
      <c r="D1856" s="4"/>
      <c r="E1856" s="3"/>
      <c r="F1856" s="2" t="str">
        <f ca="1"/>
        <v>SIN IDENTIFICACIÓN</v>
      </c>
      <c r="G1856" s="2" t="str">
        <f ca="1"/>
        <v>SIN IDENTIFICACIÓN</v>
      </c>
      <c r="H1856" s="4"/>
    </row>
    <row r="1857" spans="1:8">
      <c r="A1857" s="5" t="str">
        <f ca="1"/>
        <v/>
      </c>
      <c r="B1857" s="10"/>
      <c r="C1857" s="6" t="s">
        <v>2375</v>
      </c>
      <c r="D1857" s="10"/>
      <c r="E1857" s="3"/>
      <c r="F1857" s="6" t="str">
        <f ca="1"/>
        <v>SIN IDENTIFICACIÓN</v>
      </c>
      <c r="G1857" s="6" t="str">
        <f ca="1"/>
        <v>SIN IDENTIFICACIÓN</v>
      </c>
      <c r="H1857" s="10"/>
    </row>
    <row r="1858" spans="1:8">
      <c r="A1858" s="1" t="str">
        <f ca="1"/>
        <v/>
      </c>
      <c r="B1858" s="4"/>
      <c r="C1858" s="2" t="s">
        <v>2376</v>
      </c>
      <c r="D1858" s="4"/>
      <c r="E1858" s="3"/>
      <c r="F1858" s="2" t="str">
        <f ca="1"/>
        <v>SIN IDENTIFICACIÓN</v>
      </c>
      <c r="G1858" s="2" t="str">
        <f ca="1"/>
        <v>SIN IDENTIFICACIÓN</v>
      </c>
      <c r="H1858" s="4"/>
    </row>
    <row r="1859" spans="1:8">
      <c r="A1859" s="5" t="str">
        <f ca="1"/>
        <v/>
      </c>
      <c r="B1859" s="10"/>
      <c r="C1859" s="6" t="s">
        <v>2377</v>
      </c>
      <c r="D1859" s="10"/>
      <c r="E1859" s="3"/>
      <c r="F1859" s="6" t="str">
        <f ca="1"/>
        <v>SIN IDENTIFICACIÓN</v>
      </c>
      <c r="G1859" s="6" t="str">
        <f ca="1"/>
        <v>SIN IDENTIFICACIÓN</v>
      </c>
      <c r="H1859" s="10"/>
    </row>
    <row r="1860" spans="1:8">
      <c r="A1860" s="1" t="str">
        <f ca="1"/>
        <v/>
      </c>
      <c r="B1860" s="4"/>
      <c r="C1860" s="2" t="s">
        <v>2378</v>
      </c>
      <c r="D1860" s="4"/>
      <c r="E1860" s="3"/>
      <c r="F1860" s="2" t="str">
        <f ca="1"/>
        <v>SIN IDENTIFICACIÓN</v>
      </c>
      <c r="G1860" s="2" t="str">
        <f ca="1"/>
        <v>SIN IDENTIFICACIÓN</v>
      </c>
      <c r="H1860" s="4"/>
    </row>
    <row r="1861" spans="1:8">
      <c r="A1861" s="5" t="str">
        <f ca="1"/>
        <v/>
      </c>
      <c r="B1861" s="10"/>
      <c r="C1861" s="6" t="s">
        <v>2379</v>
      </c>
      <c r="D1861" s="10"/>
      <c r="E1861" s="3"/>
      <c r="F1861" s="6" t="str">
        <f ca="1"/>
        <v>SIN IDENTIFICACIÓN</v>
      </c>
      <c r="G1861" s="6" t="str">
        <f ca="1"/>
        <v>SIN IDENTIFICACIÓN</v>
      </c>
      <c r="H1861" s="10"/>
    </row>
    <row r="1862" spans="1:8">
      <c r="A1862" s="1" t="str">
        <f ca="1"/>
        <v/>
      </c>
      <c r="B1862" s="4"/>
      <c r="C1862" s="2" t="s">
        <v>2380</v>
      </c>
      <c r="D1862" s="4"/>
      <c r="E1862" s="3"/>
      <c r="F1862" s="2" t="str">
        <f ca="1"/>
        <v>SIN IDENTIFICACIÓN</v>
      </c>
      <c r="G1862" s="2" t="str">
        <f ca="1"/>
        <v>SIN IDENTIFICACIÓN</v>
      </c>
      <c r="H1862" s="4"/>
    </row>
    <row r="1863" spans="1:8">
      <c r="A1863" s="5" t="str">
        <f ca="1"/>
        <v/>
      </c>
      <c r="B1863" s="10"/>
      <c r="C1863" s="6" t="s">
        <v>2381</v>
      </c>
      <c r="D1863" s="10"/>
      <c r="E1863" s="3"/>
      <c r="F1863" s="6" t="str">
        <f ca="1"/>
        <v>SIN IDENTIFICACIÓN</v>
      </c>
      <c r="G1863" s="6" t="str">
        <f ca="1"/>
        <v>SIN IDENTIFICACIÓN</v>
      </c>
      <c r="H1863" s="10"/>
    </row>
    <row r="1864" spans="1:8">
      <c r="A1864" s="1" t="str">
        <f ca="1"/>
        <v/>
      </c>
      <c r="B1864" s="4"/>
      <c r="C1864" s="2" t="s">
        <v>2382</v>
      </c>
      <c r="D1864" s="4"/>
      <c r="E1864" s="3"/>
      <c r="F1864" s="2" t="str">
        <f ca="1"/>
        <v>SIN IDENTIFICACIÓN</v>
      </c>
      <c r="G1864" s="2" t="str">
        <f ca="1"/>
        <v>SIN IDENTIFICACIÓN</v>
      </c>
      <c r="H1864" s="4"/>
    </row>
    <row r="1865" spans="1:8">
      <c r="A1865" s="5" t="str">
        <f ca="1"/>
        <v/>
      </c>
      <c r="B1865" s="10"/>
      <c r="C1865" s="6" t="s">
        <v>2383</v>
      </c>
      <c r="D1865" s="10"/>
      <c r="E1865" s="3"/>
      <c r="F1865" s="6" t="str">
        <f ca="1"/>
        <v>SIN IDENTIFICACIÓN</v>
      </c>
      <c r="G1865" s="6" t="str">
        <f ca="1"/>
        <v>SIN IDENTIFICACIÓN</v>
      </c>
      <c r="H1865" s="10"/>
    </row>
    <row r="1866" spans="1:8">
      <c r="A1866" s="1" t="str">
        <f ca="1"/>
        <v/>
      </c>
      <c r="B1866" s="4"/>
      <c r="C1866" s="2" t="s">
        <v>2384</v>
      </c>
      <c r="D1866" s="4"/>
      <c r="E1866" s="3"/>
      <c r="F1866" s="2" t="str">
        <f ca="1"/>
        <v>SIN IDENTIFICACIÓN</v>
      </c>
      <c r="G1866" s="2" t="str">
        <f ca="1"/>
        <v>SIN IDENTIFICACIÓN</v>
      </c>
      <c r="H1866" s="4"/>
    </row>
    <row r="1867" spans="1:8">
      <c r="A1867" s="5" t="str">
        <f ca="1"/>
        <v/>
      </c>
      <c r="B1867" s="10"/>
      <c r="C1867" s="6" t="s">
        <v>2385</v>
      </c>
      <c r="D1867" s="10"/>
      <c r="E1867" s="3"/>
      <c r="F1867" s="6" t="str">
        <f ca="1"/>
        <v>SIN IDENTIFICACIÓN</v>
      </c>
      <c r="G1867" s="6" t="str">
        <f ca="1"/>
        <v>SIN IDENTIFICACIÓN</v>
      </c>
      <c r="H1867" s="10"/>
    </row>
    <row r="1868" spans="1:8">
      <c r="A1868" s="1" t="str">
        <f ca="1"/>
        <v/>
      </c>
      <c r="B1868" s="4"/>
      <c r="C1868" s="2" t="s">
        <v>2386</v>
      </c>
      <c r="D1868" s="4"/>
      <c r="E1868" s="3"/>
      <c r="F1868" s="2" t="str">
        <f ca="1"/>
        <v>SIN IDENTIFICACIÓN</v>
      </c>
      <c r="G1868" s="2" t="str">
        <f ca="1"/>
        <v>SIN IDENTIFICACIÓN</v>
      </c>
      <c r="H1868" s="4"/>
    </row>
    <row r="1869" spans="1:8">
      <c r="A1869" s="5" t="str">
        <f ca="1"/>
        <v/>
      </c>
      <c r="B1869" s="10"/>
      <c r="C1869" s="6" t="s">
        <v>2387</v>
      </c>
      <c r="D1869" s="10"/>
      <c r="E1869" s="3"/>
      <c r="F1869" s="6" t="str">
        <f ca="1"/>
        <v>SIN IDENTIFICACIÓN</v>
      </c>
      <c r="G1869" s="6" t="str">
        <f ca="1"/>
        <v>SIN IDENTIFICACIÓN</v>
      </c>
      <c r="H1869" s="10"/>
    </row>
    <row r="1870" spans="1:8">
      <c r="A1870" s="1" t="str">
        <f ca="1"/>
        <v/>
      </c>
      <c r="B1870" s="4"/>
      <c r="C1870" s="2" t="s">
        <v>2388</v>
      </c>
      <c r="D1870" s="4"/>
      <c r="E1870" s="3"/>
      <c r="F1870" s="2" t="str">
        <f ca="1"/>
        <v>SIN IDENTIFICACIÓN</v>
      </c>
      <c r="G1870" s="2" t="str">
        <f ca="1"/>
        <v>SIN IDENTIFICACIÓN</v>
      </c>
      <c r="H1870" s="4"/>
    </row>
    <row r="1871" spans="1:8">
      <c r="A1871" s="5" t="str">
        <f ca="1"/>
        <v/>
      </c>
      <c r="B1871" s="10"/>
      <c r="C1871" s="6" t="s">
        <v>2389</v>
      </c>
      <c r="D1871" s="10"/>
      <c r="E1871" s="3"/>
      <c r="F1871" s="6" t="str">
        <f ca="1"/>
        <v>SIN IDENTIFICACIÓN</v>
      </c>
      <c r="G1871" s="6" t="str">
        <f ca="1"/>
        <v>SIN IDENTIFICACIÓN</v>
      </c>
      <c r="H1871" s="10"/>
    </row>
    <row r="1872" spans="1:8">
      <c r="A1872" s="1" t="str">
        <f ca="1"/>
        <v/>
      </c>
      <c r="B1872" s="4"/>
      <c r="C1872" s="2" t="s">
        <v>2390</v>
      </c>
      <c r="D1872" s="4"/>
      <c r="E1872" s="3"/>
      <c r="F1872" s="2" t="str">
        <f ca="1"/>
        <v>SIN IDENTIFICACIÓN</v>
      </c>
      <c r="G1872" s="2" t="str">
        <f ca="1"/>
        <v>SIN IDENTIFICACIÓN</v>
      </c>
      <c r="H1872" s="4"/>
    </row>
    <row r="1873" spans="1:8">
      <c r="A1873" s="5" t="str">
        <f ca="1"/>
        <v/>
      </c>
      <c r="B1873" s="10"/>
      <c r="C1873" s="6" t="s">
        <v>2391</v>
      </c>
      <c r="D1873" s="10"/>
      <c r="E1873" s="3"/>
      <c r="F1873" s="6" t="str">
        <f ca="1"/>
        <v>SIN IDENTIFICACIÓN</v>
      </c>
      <c r="G1873" s="6" t="str">
        <f ca="1"/>
        <v>SIN IDENTIFICACIÓN</v>
      </c>
      <c r="H1873" s="10"/>
    </row>
    <row r="1874" spans="1:8">
      <c r="A1874" s="1" t="str">
        <f ca="1"/>
        <v/>
      </c>
      <c r="B1874" s="4"/>
      <c r="C1874" s="2" t="s">
        <v>2392</v>
      </c>
      <c r="D1874" s="4"/>
      <c r="E1874" s="3"/>
      <c r="F1874" s="2" t="str">
        <f ca="1"/>
        <v>SIN IDENTIFICACIÓN</v>
      </c>
      <c r="G1874" s="2" t="str">
        <f ca="1"/>
        <v>SIN IDENTIFICACIÓN</v>
      </c>
      <c r="H1874" s="4"/>
    </row>
    <row r="1875" spans="1:8">
      <c r="A1875" s="5" t="str">
        <f ca="1"/>
        <v/>
      </c>
      <c r="B1875" s="10"/>
      <c r="C1875" s="6" t="s">
        <v>2393</v>
      </c>
      <c r="D1875" s="10"/>
      <c r="E1875" s="3"/>
      <c r="F1875" s="6" t="str">
        <f ca="1"/>
        <v>SIN IDENTIFICACIÓN</v>
      </c>
      <c r="G1875" s="6" t="str">
        <f ca="1"/>
        <v>SIN IDENTIFICACIÓN</v>
      </c>
      <c r="H1875" s="10"/>
    </row>
    <row r="1876" spans="1:8">
      <c r="A1876" s="1" t="str">
        <f ca="1"/>
        <v/>
      </c>
      <c r="B1876" s="4"/>
      <c r="C1876" s="2" t="s">
        <v>2394</v>
      </c>
      <c r="D1876" s="4"/>
      <c r="E1876" s="3"/>
      <c r="F1876" s="2" t="str">
        <f ca="1"/>
        <v>SIN IDENTIFICACIÓN</v>
      </c>
      <c r="G1876" s="2" t="str">
        <f ca="1"/>
        <v>SIN IDENTIFICACIÓN</v>
      </c>
      <c r="H1876" s="4"/>
    </row>
    <row r="1877" spans="1:8">
      <c r="A1877" s="5" t="str">
        <f ca="1"/>
        <v/>
      </c>
      <c r="B1877" s="10"/>
      <c r="C1877" s="6" t="s">
        <v>2395</v>
      </c>
      <c r="D1877" s="10"/>
      <c r="E1877" s="3"/>
      <c r="F1877" s="6" t="str">
        <f ca="1"/>
        <v>SIN IDENTIFICACIÓN</v>
      </c>
      <c r="G1877" s="6" t="str">
        <f ca="1"/>
        <v>SIN IDENTIFICACIÓN</v>
      </c>
      <c r="H1877" s="10"/>
    </row>
    <row r="1878" spans="1:8">
      <c r="A1878" s="1" t="str">
        <f ca="1"/>
        <v/>
      </c>
      <c r="B1878" s="4"/>
      <c r="C1878" s="2" t="s">
        <v>2396</v>
      </c>
      <c r="D1878" s="4"/>
      <c r="E1878" s="3"/>
      <c r="F1878" s="2" t="str">
        <f ca="1"/>
        <v>SIN IDENTIFICACIÓN</v>
      </c>
      <c r="G1878" s="2" t="str">
        <f ca="1"/>
        <v>SIN IDENTIFICACIÓN</v>
      </c>
      <c r="H1878" s="4"/>
    </row>
    <row r="1879" spans="1:8">
      <c r="A1879" s="5" t="str">
        <f ca="1"/>
        <v/>
      </c>
      <c r="B1879" s="10"/>
      <c r="C1879" s="6" t="s">
        <v>2397</v>
      </c>
      <c r="D1879" s="10"/>
      <c r="E1879" s="3"/>
      <c r="F1879" s="6" t="str">
        <f ca="1"/>
        <v>SIN IDENTIFICACIÓN</v>
      </c>
      <c r="G1879" s="6" t="str">
        <f ca="1"/>
        <v>SIN IDENTIFICACIÓN</v>
      </c>
      <c r="H1879" s="10"/>
    </row>
    <row r="1880" spans="1:8">
      <c r="A1880" s="1" t="str">
        <f ca="1"/>
        <v/>
      </c>
      <c r="B1880" s="4"/>
      <c r="C1880" s="2" t="s">
        <v>2398</v>
      </c>
      <c r="D1880" s="4"/>
      <c r="E1880" s="3"/>
      <c r="F1880" s="2" t="str">
        <f ca="1"/>
        <v>SIN IDENTIFICACIÓN</v>
      </c>
      <c r="G1880" s="2" t="str">
        <f ca="1"/>
        <v>SIN IDENTIFICACIÓN</v>
      </c>
      <c r="H1880" s="4"/>
    </row>
    <row r="1881" spans="1:8">
      <c r="A1881" s="5" t="str">
        <f ca="1"/>
        <v/>
      </c>
      <c r="B1881" s="10"/>
      <c r="C1881" s="6" t="s">
        <v>2399</v>
      </c>
      <c r="D1881" s="10"/>
      <c r="E1881" s="3"/>
      <c r="F1881" s="6" t="str">
        <f ca="1"/>
        <v>SIN IDENTIFICACIÓN</v>
      </c>
      <c r="G1881" s="6" t="str">
        <f ca="1"/>
        <v>SIN IDENTIFICACIÓN</v>
      </c>
      <c r="H1881" s="10"/>
    </row>
    <row r="1882" spans="1:8">
      <c r="A1882" s="1" t="str">
        <f ca="1"/>
        <v/>
      </c>
      <c r="B1882" s="4"/>
      <c r="C1882" s="2" t="s">
        <v>2400</v>
      </c>
      <c r="D1882" s="4"/>
      <c r="E1882" s="3"/>
      <c r="F1882" s="2" t="str">
        <f ca="1"/>
        <v>SIN IDENTIFICACIÓN</v>
      </c>
      <c r="G1882" s="2" t="str">
        <f ca="1"/>
        <v>SIN IDENTIFICACIÓN</v>
      </c>
      <c r="H1882" s="4"/>
    </row>
    <row r="1883" spans="1:8">
      <c r="A1883" s="5" t="str">
        <f ca="1"/>
        <v/>
      </c>
      <c r="B1883" s="10"/>
      <c r="C1883" s="6" t="s">
        <v>2401</v>
      </c>
      <c r="D1883" s="10"/>
      <c r="E1883" s="3"/>
      <c r="F1883" s="6" t="str">
        <f ca="1"/>
        <v>SIN IDENTIFICACIÓN</v>
      </c>
      <c r="G1883" s="6" t="str">
        <f ca="1"/>
        <v>SIN IDENTIFICACIÓN</v>
      </c>
      <c r="H1883" s="10"/>
    </row>
    <row r="1884" spans="1:8">
      <c r="A1884" s="1" t="str">
        <f ca="1"/>
        <v/>
      </c>
      <c r="B1884" s="4"/>
      <c r="C1884" s="2" t="s">
        <v>2402</v>
      </c>
      <c r="D1884" s="4"/>
      <c r="E1884" s="3"/>
      <c r="F1884" s="2" t="str">
        <f ca="1"/>
        <v>SIN IDENTIFICACIÓN</v>
      </c>
      <c r="G1884" s="2" t="str">
        <f ca="1"/>
        <v>SIN IDENTIFICACIÓN</v>
      </c>
      <c r="H1884" s="4"/>
    </row>
    <row r="1885" spans="1:8">
      <c r="A1885" s="5" t="str">
        <f ca="1"/>
        <v/>
      </c>
      <c r="B1885" s="10"/>
      <c r="C1885" s="6" t="s">
        <v>2403</v>
      </c>
      <c r="D1885" s="10"/>
      <c r="E1885" s="3"/>
      <c r="F1885" s="6" t="str">
        <f ca="1"/>
        <v>SIN IDENTIFICACIÓN</v>
      </c>
      <c r="G1885" s="6" t="str">
        <f ca="1"/>
        <v>SIN IDENTIFICACIÓN</v>
      </c>
      <c r="H1885" s="10"/>
    </row>
    <row r="1886" spans="1:8">
      <c r="A1886" s="1" t="str">
        <f ca="1"/>
        <v/>
      </c>
      <c r="B1886" s="4"/>
      <c r="C1886" s="2" t="s">
        <v>2404</v>
      </c>
      <c r="D1886" s="4"/>
      <c r="E1886" s="3"/>
      <c r="F1886" s="2" t="str">
        <f ca="1"/>
        <v>SIN IDENTIFICACIÓN</v>
      </c>
      <c r="G1886" s="2" t="str">
        <f ca="1"/>
        <v>SIN IDENTIFICACIÓN</v>
      </c>
      <c r="H1886" s="4"/>
    </row>
    <row r="1887" spans="1:8">
      <c r="A1887" s="5" t="str">
        <f ca="1"/>
        <v/>
      </c>
      <c r="B1887" s="10"/>
      <c r="C1887" s="6" t="s">
        <v>2405</v>
      </c>
      <c r="D1887" s="10"/>
      <c r="E1887" s="3"/>
      <c r="F1887" s="6" t="str">
        <f ca="1"/>
        <v>SIN IDENTIFICACIÓN</v>
      </c>
      <c r="G1887" s="6" t="str">
        <f ca="1"/>
        <v>SIN IDENTIFICACIÓN</v>
      </c>
      <c r="H1887" s="10"/>
    </row>
    <row r="1888" spans="1:8">
      <c r="A1888" s="1" t="str">
        <f ca="1"/>
        <v/>
      </c>
      <c r="B1888" s="4"/>
      <c r="C1888" s="2" t="s">
        <v>2406</v>
      </c>
      <c r="D1888" s="4"/>
      <c r="E1888" s="3"/>
      <c r="F1888" s="2" t="str">
        <f ca="1"/>
        <v>SIN IDENTIFICACIÓN</v>
      </c>
      <c r="G1888" s="2" t="str">
        <f ca="1"/>
        <v>SIN IDENTIFICACIÓN</v>
      </c>
      <c r="H1888" s="4"/>
    </row>
    <row r="1889" spans="1:8">
      <c r="A1889" s="5" t="str">
        <f ca="1"/>
        <v/>
      </c>
      <c r="B1889" s="10"/>
      <c r="C1889" s="6" t="s">
        <v>2407</v>
      </c>
      <c r="D1889" s="10"/>
      <c r="E1889" s="3"/>
      <c r="F1889" s="6" t="str">
        <f ca="1"/>
        <v>SIN IDENTIFICACIÓN</v>
      </c>
      <c r="G1889" s="6" t="str">
        <f ca="1"/>
        <v>SIN IDENTIFICACIÓN</v>
      </c>
      <c r="H1889" s="10"/>
    </row>
    <row r="1890" spans="1:8">
      <c r="A1890" s="1" t="str">
        <f ca="1"/>
        <v/>
      </c>
      <c r="B1890" s="4"/>
      <c r="C1890" s="2" t="s">
        <v>2408</v>
      </c>
      <c r="D1890" s="4"/>
      <c r="E1890" s="3"/>
      <c r="F1890" s="2" t="str">
        <f ca="1"/>
        <v>SIN IDENTIFICACIÓN</v>
      </c>
      <c r="G1890" s="2" t="str">
        <f ca="1"/>
        <v>SIN IDENTIFICACIÓN</v>
      </c>
      <c r="H1890" s="4"/>
    </row>
    <row r="1891" spans="1:8">
      <c r="A1891" s="5" t="str">
        <f ca="1"/>
        <v/>
      </c>
      <c r="B1891" s="10"/>
      <c r="C1891" s="6" t="s">
        <v>2409</v>
      </c>
      <c r="D1891" s="10"/>
      <c r="E1891" s="3"/>
      <c r="F1891" s="6" t="str">
        <f ca="1"/>
        <v>SIN IDENTIFICACIÓN</v>
      </c>
      <c r="G1891" s="6" t="str">
        <f ca="1"/>
        <v>SIN IDENTIFICACIÓN</v>
      </c>
      <c r="H1891" s="10"/>
    </row>
    <row r="1892" spans="1:8">
      <c r="A1892" s="1" t="str">
        <f ca="1"/>
        <v/>
      </c>
      <c r="B1892" s="4"/>
      <c r="C1892" s="2" t="s">
        <v>2410</v>
      </c>
      <c r="D1892" s="4"/>
      <c r="E1892" s="3"/>
      <c r="F1892" s="2" t="str">
        <f ca="1"/>
        <v>SIN IDENTIFICACIÓN</v>
      </c>
      <c r="G1892" s="2" t="str">
        <f ca="1"/>
        <v>SIN IDENTIFICACIÓN</v>
      </c>
      <c r="H1892" s="4"/>
    </row>
    <row r="1893" spans="1:8">
      <c r="A1893" s="5" t="str">
        <f ca="1"/>
        <v/>
      </c>
      <c r="B1893" s="10"/>
      <c r="C1893" s="6" t="s">
        <v>2411</v>
      </c>
      <c r="D1893" s="10"/>
      <c r="E1893" s="3"/>
      <c r="F1893" s="6" t="str">
        <f ca="1"/>
        <v>SIN IDENTIFICACIÓN</v>
      </c>
      <c r="G1893" s="6" t="str">
        <f ca="1"/>
        <v>SIN IDENTIFICACIÓN</v>
      </c>
      <c r="H1893" s="10"/>
    </row>
    <row r="1894" spans="1:8">
      <c r="A1894" s="1" t="str">
        <f ca="1"/>
        <v/>
      </c>
      <c r="B1894" s="4"/>
      <c r="C1894" s="2" t="s">
        <v>2412</v>
      </c>
      <c r="D1894" s="4"/>
      <c r="E1894" s="3"/>
      <c r="F1894" s="2" t="str">
        <f ca="1"/>
        <v>SIN IDENTIFICACIÓN</v>
      </c>
      <c r="G1894" s="2" t="str">
        <f ca="1"/>
        <v>SIN IDENTIFICACIÓN</v>
      </c>
      <c r="H1894" s="4"/>
    </row>
    <row r="1895" spans="1:8">
      <c r="A1895" s="5" t="str">
        <f ca="1"/>
        <v/>
      </c>
      <c r="B1895" s="10"/>
      <c r="C1895" s="6" t="s">
        <v>2413</v>
      </c>
      <c r="D1895" s="10"/>
      <c r="E1895" s="3"/>
      <c r="F1895" s="6" t="str">
        <f ca="1"/>
        <v>SIN IDENTIFICACIÓN</v>
      </c>
      <c r="G1895" s="6" t="str">
        <f ca="1"/>
        <v>SIN IDENTIFICACIÓN</v>
      </c>
      <c r="H1895" s="10"/>
    </row>
    <row r="1896" spans="1:8">
      <c r="A1896" s="1" t="str">
        <f ca="1"/>
        <v/>
      </c>
      <c r="B1896" s="4"/>
      <c r="C1896" s="2" t="s">
        <v>2414</v>
      </c>
      <c r="D1896" s="4"/>
      <c r="E1896" s="3"/>
      <c r="F1896" s="2" t="str">
        <f ca="1"/>
        <v>SIN IDENTIFICACIÓN</v>
      </c>
      <c r="G1896" s="2" t="str">
        <f ca="1"/>
        <v>SIN IDENTIFICACIÓN</v>
      </c>
      <c r="H1896" s="4"/>
    </row>
    <row r="1897" spans="1:8">
      <c r="A1897" s="5" t="str">
        <f ca="1"/>
        <v/>
      </c>
      <c r="B1897" s="10"/>
      <c r="C1897" s="6" t="s">
        <v>2415</v>
      </c>
      <c r="D1897" s="10"/>
      <c r="E1897" s="3"/>
      <c r="F1897" s="6" t="str">
        <f ca="1"/>
        <v>SIN IDENTIFICACIÓN</v>
      </c>
      <c r="G1897" s="6" t="str">
        <f ca="1"/>
        <v>SIN IDENTIFICACIÓN</v>
      </c>
      <c r="H1897" s="10"/>
    </row>
    <row r="1898" spans="1:8">
      <c r="A1898" s="1" t="str">
        <f ca="1"/>
        <v/>
      </c>
      <c r="B1898" s="4"/>
      <c r="C1898" s="2" t="s">
        <v>2416</v>
      </c>
      <c r="D1898" s="4"/>
      <c r="E1898" s="3"/>
      <c r="F1898" s="2" t="str">
        <f ca="1"/>
        <v>SIN IDENTIFICACIÓN</v>
      </c>
      <c r="G1898" s="2" t="str">
        <f ca="1"/>
        <v>SIN IDENTIFICACIÓN</v>
      </c>
      <c r="H1898" s="4"/>
    </row>
    <row r="1899" spans="1:8">
      <c r="A1899" s="5" t="str">
        <f ca="1"/>
        <v/>
      </c>
      <c r="B1899" s="10"/>
      <c r="C1899" s="6" t="s">
        <v>2417</v>
      </c>
      <c r="D1899" s="10"/>
      <c r="E1899" s="3"/>
      <c r="F1899" s="6" t="str">
        <f ca="1"/>
        <v>SIN IDENTIFICACIÓN</v>
      </c>
      <c r="G1899" s="6" t="str">
        <f ca="1"/>
        <v>SIN IDENTIFICACIÓN</v>
      </c>
      <c r="H1899" s="10"/>
    </row>
    <row r="1900" spans="1:8">
      <c r="A1900" s="1" t="str">
        <f ca="1"/>
        <v/>
      </c>
      <c r="B1900" s="4"/>
      <c r="C1900" s="2" t="s">
        <v>2418</v>
      </c>
      <c r="D1900" s="4"/>
      <c r="E1900" s="3"/>
      <c r="F1900" s="2" t="str">
        <f ca="1"/>
        <v>SIN IDENTIFICACIÓN</v>
      </c>
      <c r="G1900" s="2" t="str">
        <f ca="1"/>
        <v>SIN IDENTIFICACIÓN</v>
      </c>
      <c r="H1900" s="4"/>
    </row>
    <row r="1901" spans="1:8">
      <c r="A1901" s="5" t="str">
        <f ca="1"/>
        <v/>
      </c>
      <c r="B1901" s="10"/>
      <c r="C1901" s="6" t="s">
        <v>2419</v>
      </c>
      <c r="D1901" s="10"/>
      <c r="E1901" s="3"/>
      <c r="F1901" s="6" t="str">
        <f ca="1"/>
        <v>SIN IDENTIFICACIÓN</v>
      </c>
      <c r="G1901" s="6" t="str">
        <f ca="1"/>
        <v>SIN IDENTIFICACIÓN</v>
      </c>
      <c r="H1901" s="10"/>
    </row>
    <row r="1902" spans="1:8">
      <c r="A1902" s="1" t="str">
        <f ca="1"/>
        <v/>
      </c>
      <c r="B1902" s="4"/>
      <c r="C1902" s="2" t="s">
        <v>2420</v>
      </c>
      <c r="D1902" s="4"/>
      <c r="E1902" s="3"/>
      <c r="F1902" s="2" t="str">
        <f ca="1"/>
        <v>SIN IDENTIFICACIÓN</v>
      </c>
      <c r="G1902" s="2" t="str">
        <f ca="1"/>
        <v>SIN IDENTIFICACIÓN</v>
      </c>
      <c r="H1902" s="4"/>
    </row>
    <row r="1903" spans="1:8">
      <c r="A1903" s="5" t="str">
        <f ca="1"/>
        <v/>
      </c>
      <c r="B1903" s="10"/>
      <c r="C1903" s="6" t="s">
        <v>2421</v>
      </c>
      <c r="D1903" s="10"/>
      <c r="E1903" s="3"/>
      <c r="F1903" s="6" t="str">
        <f ca="1"/>
        <v>SIN IDENTIFICACIÓN</v>
      </c>
      <c r="G1903" s="6" t="str">
        <f ca="1"/>
        <v>SIN IDENTIFICACIÓN</v>
      </c>
      <c r="H1903" s="10"/>
    </row>
    <row r="1904" spans="1:8">
      <c r="A1904" s="1" t="str">
        <f ca="1"/>
        <v/>
      </c>
      <c r="B1904" s="4"/>
      <c r="C1904" s="2" t="s">
        <v>2422</v>
      </c>
      <c r="D1904" s="4"/>
      <c r="E1904" s="3"/>
      <c r="F1904" s="2" t="str">
        <f ca="1"/>
        <v>SIN IDENTIFICACIÓN</v>
      </c>
      <c r="G1904" s="2" t="str">
        <f ca="1"/>
        <v>SIN IDENTIFICACIÓN</v>
      </c>
      <c r="H1904" s="4"/>
    </row>
    <row r="1905" spans="1:8">
      <c r="A1905" s="5" t="str">
        <f ca="1"/>
        <v/>
      </c>
      <c r="B1905" s="10"/>
      <c r="C1905" s="6" t="s">
        <v>2423</v>
      </c>
      <c r="D1905" s="10"/>
      <c r="E1905" s="3"/>
      <c r="F1905" s="6" t="str">
        <f ca="1"/>
        <v>SIN IDENTIFICACIÓN</v>
      </c>
      <c r="G1905" s="6" t="str">
        <f ca="1"/>
        <v>SIN IDENTIFICACIÓN</v>
      </c>
      <c r="H1905" s="10"/>
    </row>
    <row r="1906" spans="1:8">
      <c r="A1906" s="1" t="str">
        <f ca="1"/>
        <v/>
      </c>
      <c r="B1906" s="4"/>
      <c r="C1906" s="2" t="s">
        <v>2424</v>
      </c>
      <c r="D1906" s="4"/>
      <c r="E1906" s="3"/>
      <c r="F1906" s="2" t="str">
        <f ca="1"/>
        <v>SIN IDENTIFICACIÓN</v>
      </c>
      <c r="G1906" s="2" t="str">
        <f ca="1"/>
        <v>SIN IDENTIFICACIÓN</v>
      </c>
      <c r="H1906" s="4"/>
    </row>
    <row r="1907" spans="1:8">
      <c r="A1907" s="5" t="str">
        <f ca="1"/>
        <v/>
      </c>
      <c r="B1907" s="10"/>
      <c r="C1907" s="6" t="s">
        <v>2425</v>
      </c>
      <c r="D1907" s="10"/>
      <c r="E1907" s="3"/>
      <c r="F1907" s="6" t="str">
        <f ca="1"/>
        <v>SIN IDENTIFICACIÓN</v>
      </c>
      <c r="G1907" s="6" t="str">
        <f ca="1"/>
        <v>SIN IDENTIFICACIÓN</v>
      </c>
      <c r="H1907" s="10"/>
    </row>
    <row r="1908" spans="1:8">
      <c r="A1908" s="1" t="str">
        <f ca="1"/>
        <v/>
      </c>
      <c r="B1908" s="4"/>
      <c r="C1908" s="2" t="s">
        <v>2426</v>
      </c>
      <c r="D1908" s="4"/>
      <c r="E1908" s="3"/>
      <c r="F1908" s="2" t="str">
        <f ca="1"/>
        <v>SIN IDENTIFICACIÓN</v>
      </c>
      <c r="G1908" s="2" t="str">
        <f ca="1"/>
        <v>SIN IDENTIFICACIÓN</v>
      </c>
      <c r="H1908" s="4"/>
    </row>
    <row r="1909" spans="1:8">
      <c r="A1909" s="5" t="str">
        <f ca="1"/>
        <v/>
      </c>
      <c r="B1909" s="10"/>
      <c r="C1909" s="6" t="s">
        <v>2427</v>
      </c>
      <c r="D1909" s="10"/>
      <c r="E1909" s="3"/>
      <c r="F1909" s="6" t="str">
        <f ca="1"/>
        <v>SIN IDENTIFICACIÓN</v>
      </c>
      <c r="G1909" s="6" t="str">
        <f ca="1"/>
        <v>SIN IDENTIFICACIÓN</v>
      </c>
      <c r="H1909" s="10"/>
    </row>
    <row r="1910" spans="1:8">
      <c r="A1910" s="1" t="str">
        <f ca="1"/>
        <v/>
      </c>
      <c r="B1910" s="4"/>
      <c r="C1910" s="2" t="s">
        <v>2428</v>
      </c>
      <c r="D1910" s="4"/>
      <c r="E1910" s="3"/>
      <c r="F1910" s="2" t="str">
        <f ca="1"/>
        <v>SIN IDENTIFICACIÓN</v>
      </c>
      <c r="G1910" s="2" t="str">
        <f ca="1"/>
        <v>SIN IDENTIFICACIÓN</v>
      </c>
      <c r="H1910" s="4"/>
    </row>
    <row r="1911" spans="1:8">
      <c r="A1911" s="5" t="str">
        <f ca="1"/>
        <v/>
      </c>
      <c r="B1911" s="10"/>
      <c r="C1911" s="6" t="s">
        <v>2429</v>
      </c>
      <c r="D1911" s="10"/>
      <c r="E1911" s="3"/>
      <c r="F1911" s="6" t="str">
        <f ca="1"/>
        <v>SIN IDENTIFICACIÓN</v>
      </c>
      <c r="G1911" s="6" t="str">
        <f ca="1"/>
        <v>SIN IDENTIFICACIÓN</v>
      </c>
      <c r="H1911" s="10"/>
    </row>
    <row r="1912" spans="1:8">
      <c r="A1912" s="1" t="str">
        <f ca="1"/>
        <v/>
      </c>
      <c r="B1912" s="4"/>
      <c r="C1912" s="2" t="s">
        <v>2430</v>
      </c>
      <c r="D1912" s="4"/>
      <c r="E1912" s="3"/>
      <c r="F1912" s="2" t="str">
        <f ca="1"/>
        <v>SIN IDENTIFICACIÓN</v>
      </c>
      <c r="G1912" s="2" t="str">
        <f ca="1"/>
        <v>SIN IDENTIFICACIÓN</v>
      </c>
      <c r="H1912" s="4"/>
    </row>
    <row r="1913" spans="1:8">
      <c r="A1913" s="5" t="str">
        <f ca="1"/>
        <v/>
      </c>
      <c r="B1913" s="10"/>
      <c r="C1913" s="6" t="s">
        <v>2431</v>
      </c>
      <c r="D1913" s="10"/>
      <c r="E1913" s="3"/>
      <c r="F1913" s="6" t="str">
        <f ca="1"/>
        <v>SIN IDENTIFICACIÓN</v>
      </c>
      <c r="G1913" s="6" t="str">
        <f ca="1"/>
        <v>SIN IDENTIFICACIÓN</v>
      </c>
      <c r="H1913" s="10"/>
    </row>
    <row r="1914" spans="1:8">
      <c r="A1914" s="1" t="str">
        <f ca="1"/>
        <v/>
      </c>
      <c r="B1914" s="4"/>
      <c r="C1914" s="2" t="s">
        <v>2432</v>
      </c>
      <c r="D1914" s="4"/>
      <c r="E1914" s="3"/>
      <c r="F1914" s="2" t="str">
        <f ca="1"/>
        <v>SIN IDENTIFICACIÓN</v>
      </c>
      <c r="G1914" s="2" t="str">
        <f ca="1"/>
        <v>SIN IDENTIFICACIÓN</v>
      </c>
      <c r="H1914" s="4"/>
    </row>
    <row r="1915" spans="1:8">
      <c r="A1915" s="5" t="str">
        <f ca="1"/>
        <v/>
      </c>
      <c r="B1915" s="10"/>
      <c r="C1915" s="6" t="s">
        <v>2433</v>
      </c>
      <c r="D1915" s="10"/>
      <c r="E1915" s="3"/>
      <c r="F1915" s="6" t="str">
        <f ca="1"/>
        <v>SIN IDENTIFICACIÓN</v>
      </c>
      <c r="G1915" s="6" t="str">
        <f ca="1"/>
        <v>SIN IDENTIFICACIÓN</v>
      </c>
      <c r="H1915" s="10"/>
    </row>
    <row r="1916" spans="1:8">
      <c r="A1916" s="1" t="str">
        <f ca="1"/>
        <v/>
      </c>
      <c r="B1916" s="4"/>
      <c r="C1916" s="2" t="s">
        <v>2434</v>
      </c>
      <c r="D1916" s="4"/>
      <c r="E1916" s="3"/>
      <c r="F1916" s="2" t="str">
        <f ca="1"/>
        <v>SIN IDENTIFICACIÓN</v>
      </c>
      <c r="G1916" s="2" t="str">
        <f ca="1"/>
        <v>SIN IDENTIFICACIÓN</v>
      </c>
      <c r="H1916" s="4"/>
    </row>
    <row r="1917" spans="1:8">
      <c r="A1917" s="5" t="str">
        <f ca="1"/>
        <v/>
      </c>
      <c r="B1917" s="10"/>
      <c r="C1917" s="6" t="s">
        <v>2435</v>
      </c>
      <c r="D1917" s="10"/>
      <c r="E1917" s="3"/>
      <c r="F1917" s="6" t="str">
        <f ca="1"/>
        <v>SIN IDENTIFICACIÓN</v>
      </c>
      <c r="G1917" s="6" t="str">
        <f ca="1"/>
        <v>SIN IDENTIFICACIÓN</v>
      </c>
      <c r="H1917" s="10"/>
    </row>
    <row r="1918" spans="1:8">
      <c r="A1918" s="1" t="str">
        <f ca="1"/>
        <v/>
      </c>
      <c r="B1918" s="4"/>
      <c r="C1918" s="2" t="s">
        <v>2436</v>
      </c>
      <c r="D1918" s="4"/>
      <c r="E1918" s="3"/>
      <c r="F1918" s="2" t="str">
        <f ca="1"/>
        <v>SIN IDENTIFICACIÓN</v>
      </c>
      <c r="G1918" s="2" t="str">
        <f ca="1"/>
        <v>SIN IDENTIFICACIÓN</v>
      </c>
      <c r="H1918" s="4"/>
    </row>
    <row r="1919" spans="1:8">
      <c r="A1919" s="5" t="str">
        <f ca="1"/>
        <v/>
      </c>
      <c r="B1919" s="10"/>
      <c r="C1919" s="6" t="s">
        <v>2437</v>
      </c>
      <c r="D1919" s="10"/>
      <c r="E1919" s="3"/>
      <c r="F1919" s="6" t="str">
        <f ca="1"/>
        <v>SIN IDENTIFICACIÓN</v>
      </c>
      <c r="G1919" s="6" t="str">
        <f ca="1"/>
        <v>SIN IDENTIFICACIÓN</v>
      </c>
      <c r="H1919" s="10"/>
    </row>
    <row r="1920" spans="1:8">
      <c r="A1920" s="1" t="str">
        <f ca="1"/>
        <v/>
      </c>
      <c r="B1920" s="4"/>
      <c r="C1920" s="2" t="s">
        <v>2438</v>
      </c>
      <c r="D1920" s="4"/>
      <c r="E1920" s="3"/>
      <c r="F1920" s="2" t="str">
        <f ca="1"/>
        <v>SIN IDENTIFICACIÓN</v>
      </c>
      <c r="G1920" s="2" t="str">
        <f ca="1"/>
        <v>SIN IDENTIFICACIÓN</v>
      </c>
      <c r="H1920" s="4"/>
    </row>
    <row r="1921" spans="1:8">
      <c r="A1921" s="5" t="str">
        <f ca="1"/>
        <v/>
      </c>
      <c r="B1921" s="10"/>
      <c r="C1921" s="6" t="s">
        <v>2439</v>
      </c>
      <c r="D1921" s="10"/>
      <c r="E1921" s="3"/>
      <c r="F1921" s="6" t="str">
        <f ca="1"/>
        <v>SIN IDENTIFICACIÓN</v>
      </c>
      <c r="G1921" s="6" t="str">
        <f ca="1"/>
        <v>SIN IDENTIFICACIÓN</v>
      </c>
      <c r="H1921" s="10"/>
    </row>
    <row r="1922" spans="1:8">
      <c r="A1922" s="1" t="str">
        <f ca="1"/>
        <v/>
      </c>
      <c r="B1922" s="4"/>
      <c r="C1922" s="2" t="s">
        <v>2440</v>
      </c>
      <c r="D1922" s="4"/>
      <c r="E1922" s="3"/>
      <c r="F1922" s="2" t="str">
        <f ca="1"/>
        <v>SIN IDENTIFICACIÓN</v>
      </c>
      <c r="G1922" s="2" t="str">
        <f ca="1"/>
        <v>SIN IDENTIFICACIÓN</v>
      </c>
      <c r="H1922" s="4"/>
    </row>
    <row r="1923" spans="1:8">
      <c r="A1923" s="5" t="str">
        <f ca="1"/>
        <v/>
      </c>
      <c r="B1923" s="10"/>
      <c r="C1923" s="6" t="s">
        <v>2441</v>
      </c>
      <c r="D1923" s="10"/>
      <c r="E1923" s="3"/>
      <c r="F1923" s="6" t="str">
        <f ca="1"/>
        <v>SIN IDENTIFICACIÓN</v>
      </c>
      <c r="G1923" s="6" t="str">
        <f ca="1"/>
        <v>SIN IDENTIFICACIÓN</v>
      </c>
      <c r="H1923" s="10"/>
    </row>
    <row r="1924" spans="1:8">
      <c r="A1924" s="1" t="str">
        <f ca="1"/>
        <v/>
      </c>
      <c r="B1924" s="4"/>
      <c r="C1924" s="2" t="s">
        <v>2442</v>
      </c>
      <c r="D1924" s="4"/>
      <c r="E1924" s="3"/>
      <c r="F1924" s="2" t="str">
        <f ca="1"/>
        <v>SIN IDENTIFICACIÓN</v>
      </c>
      <c r="G1924" s="2" t="str">
        <f ca="1"/>
        <v>SIN IDENTIFICACIÓN</v>
      </c>
      <c r="H1924" s="4"/>
    </row>
    <row r="1925" spans="1:8">
      <c r="A1925" s="5" t="str">
        <f ca="1"/>
        <v/>
      </c>
      <c r="B1925" s="10"/>
      <c r="C1925" s="6" t="s">
        <v>2443</v>
      </c>
      <c r="D1925" s="10"/>
      <c r="E1925" s="3"/>
      <c r="F1925" s="6" t="str">
        <f ca="1"/>
        <v>SIN IDENTIFICACIÓN</v>
      </c>
      <c r="G1925" s="6" t="str">
        <f ca="1"/>
        <v>SIN IDENTIFICACIÓN</v>
      </c>
      <c r="H1925" s="10"/>
    </row>
    <row r="1926" spans="1:8">
      <c r="A1926" s="1" t="str">
        <f ca="1"/>
        <v/>
      </c>
      <c r="B1926" s="4"/>
      <c r="C1926" s="2" t="s">
        <v>2444</v>
      </c>
      <c r="D1926" s="4"/>
      <c r="E1926" s="3"/>
      <c r="F1926" s="2" t="str">
        <f ca="1"/>
        <v>SIN IDENTIFICACIÓN</v>
      </c>
      <c r="G1926" s="2" t="str">
        <f ca="1"/>
        <v>SIN IDENTIFICACIÓN</v>
      </c>
      <c r="H1926" s="4"/>
    </row>
    <row r="1927" spans="1:8">
      <c r="A1927" s="5" t="str">
        <f ca="1"/>
        <v/>
      </c>
      <c r="B1927" s="10"/>
      <c r="C1927" s="6" t="s">
        <v>2445</v>
      </c>
      <c r="D1927" s="10"/>
      <c r="E1927" s="3"/>
      <c r="F1927" s="6" t="str">
        <f ca="1"/>
        <v>SIN IDENTIFICACIÓN</v>
      </c>
      <c r="G1927" s="6" t="str">
        <f ca="1"/>
        <v>SIN IDENTIFICACIÓN</v>
      </c>
      <c r="H1927" s="10"/>
    </row>
    <row r="1928" spans="1:8">
      <c r="A1928" s="1" t="str">
        <f ca="1"/>
        <v/>
      </c>
      <c r="B1928" s="4"/>
      <c r="C1928" s="2" t="s">
        <v>2446</v>
      </c>
      <c r="D1928" s="4"/>
      <c r="E1928" s="3"/>
      <c r="F1928" s="2" t="str">
        <f ca="1"/>
        <v>SIN IDENTIFICACIÓN</v>
      </c>
      <c r="G1928" s="2" t="str">
        <f ca="1"/>
        <v>SIN IDENTIFICACIÓN</v>
      </c>
      <c r="H1928" s="4"/>
    </row>
    <row r="1929" spans="1:8">
      <c r="A1929" s="5" t="str">
        <f ca="1"/>
        <v/>
      </c>
      <c r="B1929" s="10"/>
      <c r="C1929" s="6" t="s">
        <v>2447</v>
      </c>
      <c r="D1929" s="10"/>
      <c r="E1929" s="3"/>
      <c r="F1929" s="6" t="str">
        <f ca="1"/>
        <v>SIN IDENTIFICACIÓN</v>
      </c>
      <c r="G1929" s="6" t="str">
        <f ca="1"/>
        <v>SIN IDENTIFICACIÓN</v>
      </c>
      <c r="H1929" s="10"/>
    </row>
    <row r="1930" spans="1:8">
      <c r="A1930" s="1" t="str">
        <f ca="1"/>
        <v/>
      </c>
      <c r="B1930" s="4"/>
      <c r="C1930" s="2" t="s">
        <v>2448</v>
      </c>
      <c r="D1930" s="4"/>
      <c r="E1930" s="3"/>
      <c r="F1930" s="2" t="str">
        <f ca="1"/>
        <v>SIN IDENTIFICACIÓN</v>
      </c>
      <c r="G1930" s="2" t="str">
        <f ca="1"/>
        <v>SIN IDENTIFICACIÓN</v>
      </c>
      <c r="H1930" s="4"/>
    </row>
    <row r="1931" spans="1:8">
      <c r="A1931" s="5" t="str">
        <f ca="1"/>
        <v/>
      </c>
      <c r="B1931" s="10"/>
      <c r="C1931" s="6" t="s">
        <v>2449</v>
      </c>
      <c r="D1931" s="10"/>
      <c r="E1931" s="3"/>
      <c r="F1931" s="6" t="str">
        <f ca="1"/>
        <v>SIN IDENTIFICACIÓN</v>
      </c>
      <c r="G1931" s="6" t="str">
        <f ca="1"/>
        <v>SIN IDENTIFICACIÓN</v>
      </c>
      <c r="H1931" s="10"/>
    </row>
    <row r="1932" spans="1:8">
      <c r="A1932" s="1" t="str">
        <f ca="1"/>
        <v/>
      </c>
      <c r="B1932" s="4"/>
      <c r="C1932" s="2" t="s">
        <v>2450</v>
      </c>
      <c r="D1932" s="4"/>
      <c r="E1932" s="3"/>
      <c r="F1932" s="2" t="str">
        <f ca="1"/>
        <v>SIN IDENTIFICACIÓN</v>
      </c>
      <c r="G1932" s="2" t="str">
        <f ca="1"/>
        <v>SIN IDENTIFICACIÓN</v>
      </c>
      <c r="H1932" s="4"/>
    </row>
    <row r="1933" spans="1:8">
      <c r="A1933" s="5" t="str">
        <f ca="1"/>
        <v/>
      </c>
      <c r="B1933" s="10"/>
      <c r="C1933" s="6" t="s">
        <v>2451</v>
      </c>
      <c r="D1933" s="10"/>
      <c r="E1933" s="3"/>
      <c r="F1933" s="6" t="str">
        <f ca="1"/>
        <v>SIN IDENTIFICACIÓN</v>
      </c>
      <c r="G1933" s="6" t="str">
        <f ca="1"/>
        <v>SIN IDENTIFICACIÓN</v>
      </c>
      <c r="H1933" s="10"/>
    </row>
    <row r="1934" spans="1:8">
      <c r="A1934" s="1" t="str">
        <f ca="1"/>
        <v/>
      </c>
      <c r="B1934" s="4"/>
      <c r="C1934" s="2" t="s">
        <v>2452</v>
      </c>
      <c r="D1934" s="4"/>
      <c r="E1934" s="3"/>
      <c r="F1934" s="2" t="str">
        <f ca="1"/>
        <v>SIN IDENTIFICACIÓN</v>
      </c>
      <c r="G1934" s="2" t="str">
        <f ca="1"/>
        <v>SIN IDENTIFICACIÓN</v>
      </c>
      <c r="H1934" s="4"/>
    </row>
    <row r="1935" spans="1:8">
      <c r="A1935" s="5" t="str">
        <f ca="1"/>
        <v/>
      </c>
      <c r="B1935" s="10"/>
      <c r="C1935" s="11" t="s">
        <v>1805</v>
      </c>
      <c r="D1935" s="10"/>
      <c r="E1935" s="3"/>
      <c r="F1935" s="6" t="str">
        <f ca="1"/>
        <v>SIN IDENTIFICACIÓN</v>
      </c>
      <c r="G1935" s="6" t="str">
        <f ca="1"/>
        <v>SIN IDENTIFICACIÓN</v>
      </c>
      <c r="H1935" s="10"/>
    </row>
    <row r="1936" spans="1:8">
      <c r="A1936" s="1" t="str">
        <f ca="1"/>
        <v/>
      </c>
      <c r="B1936" s="4"/>
      <c r="C1936" s="2" t="s">
        <v>2453</v>
      </c>
      <c r="D1936" s="4"/>
      <c r="E1936" s="3"/>
      <c r="F1936" s="2" t="str">
        <f ca="1"/>
        <v>SIN IDENTIFICACIÓN</v>
      </c>
      <c r="G1936" s="2" t="str">
        <f ca="1"/>
        <v>SIN IDENTIFICACIÓN</v>
      </c>
      <c r="H1936" s="4"/>
    </row>
    <row r="1937" spans="1:8">
      <c r="A1937" s="5" t="str">
        <f ca="1"/>
        <v/>
      </c>
      <c r="B1937" s="10"/>
      <c r="C1937" s="6" t="s">
        <v>2454</v>
      </c>
      <c r="D1937" s="10"/>
      <c r="E1937" s="3"/>
      <c r="F1937" s="6" t="str">
        <f ca="1"/>
        <v>SIN IDENTIFICACIÓN</v>
      </c>
      <c r="G1937" s="6" t="str">
        <f ca="1"/>
        <v>SIN IDENTIFICACIÓN</v>
      </c>
      <c r="H1937" s="10"/>
    </row>
    <row r="1938" spans="1:8">
      <c r="A1938" s="1" t="str">
        <f ca="1"/>
        <v/>
      </c>
      <c r="B1938" s="4"/>
      <c r="C1938" s="2" t="s">
        <v>2455</v>
      </c>
      <c r="D1938" s="4"/>
      <c r="E1938" s="3"/>
      <c r="F1938" s="2" t="str">
        <f ca="1"/>
        <v>SIN IDENTIFICACIÓN</v>
      </c>
      <c r="G1938" s="2" t="str">
        <f ca="1"/>
        <v>SIN IDENTIFICACIÓN</v>
      </c>
      <c r="H1938" s="4"/>
    </row>
    <row r="1939" spans="1:8">
      <c r="A1939" s="5" t="str">
        <f ca="1"/>
        <v/>
      </c>
      <c r="B1939" s="10"/>
      <c r="C1939" s="6" t="s">
        <v>2456</v>
      </c>
      <c r="D1939" s="10"/>
      <c r="E1939" s="3"/>
      <c r="F1939" s="6" t="str">
        <f ca="1"/>
        <v>SIN IDENTIFICACIÓN</v>
      </c>
      <c r="G1939" s="6" t="str">
        <f ca="1"/>
        <v>SIN IDENTIFICACIÓN</v>
      </c>
      <c r="H1939" s="10"/>
    </row>
    <row r="1940" spans="1:8">
      <c r="A1940" s="1" t="str">
        <f ca="1"/>
        <v/>
      </c>
      <c r="B1940" s="4"/>
      <c r="C1940" s="2" t="s">
        <v>2457</v>
      </c>
      <c r="D1940" s="4"/>
      <c r="E1940" s="3"/>
      <c r="F1940" s="2" t="str">
        <f ca="1"/>
        <v>SIN IDENTIFICACIÓN</v>
      </c>
      <c r="G1940" s="2" t="str">
        <f ca="1"/>
        <v>SIN IDENTIFICACIÓN</v>
      </c>
      <c r="H1940" s="4"/>
    </row>
    <row r="1941" spans="1:8">
      <c r="A1941" s="5" t="str">
        <f ca="1"/>
        <v/>
      </c>
      <c r="B1941" s="10"/>
      <c r="C1941" s="6" t="s">
        <v>2458</v>
      </c>
      <c r="D1941" s="10"/>
      <c r="E1941" s="3"/>
      <c r="F1941" s="6" t="str">
        <f ca="1"/>
        <v>SIN IDENTIFICACIÓN</v>
      </c>
      <c r="G1941" s="6" t="str">
        <f ca="1"/>
        <v>SIN IDENTIFICACIÓN</v>
      </c>
      <c r="H1941" s="10"/>
    </row>
    <row r="1942" spans="1:8">
      <c r="A1942" s="1" t="str">
        <f ca="1"/>
        <v/>
      </c>
      <c r="B1942" s="4"/>
      <c r="C1942" s="2" t="s">
        <v>2459</v>
      </c>
      <c r="D1942" s="4"/>
      <c r="E1942" s="3"/>
      <c r="F1942" s="2" t="str">
        <f ca="1"/>
        <v>SIN IDENTIFICACIÓN</v>
      </c>
      <c r="G1942" s="2" t="str">
        <f ca="1"/>
        <v>SIN IDENTIFICACIÓN</v>
      </c>
      <c r="H1942" s="4"/>
    </row>
    <row r="1943" spans="1:8">
      <c r="A1943" s="5" t="str">
        <f ca="1"/>
        <v/>
      </c>
      <c r="B1943" s="10"/>
      <c r="C1943" s="6" t="s">
        <v>2460</v>
      </c>
      <c r="D1943" s="10"/>
      <c r="E1943" s="3"/>
      <c r="F1943" s="6" t="str">
        <f ca="1"/>
        <v>SIN IDENTIFICACIÓN</v>
      </c>
      <c r="G1943" s="6" t="str">
        <f ca="1"/>
        <v>SIN IDENTIFICACIÓN</v>
      </c>
      <c r="H1943" s="10"/>
    </row>
    <row r="1944" spans="1:8">
      <c r="A1944" s="1" t="str">
        <f ca="1"/>
        <v/>
      </c>
      <c r="B1944" s="4"/>
      <c r="C1944" s="2" t="s">
        <v>2461</v>
      </c>
      <c r="D1944" s="4"/>
      <c r="E1944" s="3"/>
      <c r="F1944" s="2" t="str">
        <f ca="1"/>
        <v>SIN IDENTIFICACIÓN</v>
      </c>
      <c r="G1944" s="2" t="str">
        <f ca="1"/>
        <v>SIN IDENTIFICACIÓN</v>
      </c>
      <c r="H1944" s="4"/>
    </row>
    <row r="1945" spans="1:8">
      <c r="A1945" s="5" t="str">
        <f ca="1"/>
        <v/>
      </c>
      <c r="B1945" s="10"/>
      <c r="C1945" s="6" t="s">
        <v>2462</v>
      </c>
      <c r="D1945" s="10"/>
      <c r="E1945" s="3"/>
      <c r="F1945" s="6" t="str">
        <f ca="1"/>
        <v>SIN IDENTIFICACIÓN</v>
      </c>
      <c r="G1945" s="6" t="str">
        <f ca="1"/>
        <v>SIN IDENTIFICACIÓN</v>
      </c>
      <c r="H1945" s="10"/>
    </row>
    <row r="1946" spans="1:8">
      <c r="A1946" s="1" t="str">
        <f ca="1"/>
        <v/>
      </c>
      <c r="B1946" s="4"/>
      <c r="C1946" s="2" t="s">
        <v>2463</v>
      </c>
      <c r="D1946" s="4"/>
      <c r="E1946" s="3"/>
      <c r="F1946" s="2" t="str">
        <f ca="1"/>
        <v>SIN IDENTIFICACIÓN</v>
      </c>
      <c r="G1946" s="2" t="str">
        <f ca="1"/>
        <v>SIN IDENTIFICACIÓN</v>
      </c>
      <c r="H1946" s="4"/>
    </row>
    <row r="1947" spans="1:8">
      <c r="A1947" s="5" t="str">
        <f ca="1"/>
        <v/>
      </c>
      <c r="B1947" s="10"/>
      <c r="C1947" s="6" t="s">
        <v>2464</v>
      </c>
      <c r="D1947" s="10"/>
      <c r="E1947" s="3"/>
      <c r="F1947" s="6" t="str">
        <f ca="1"/>
        <v>SIN IDENTIFICACIÓN</v>
      </c>
      <c r="G1947" s="6" t="str">
        <f ca="1"/>
        <v>SIN IDENTIFICACIÓN</v>
      </c>
      <c r="H1947" s="10"/>
    </row>
    <row r="1948" spans="1:8">
      <c r="A1948" s="1" t="str">
        <f ca="1"/>
        <v/>
      </c>
      <c r="B1948" s="4"/>
      <c r="C1948" s="2" t="s">
        <v>2465</v>
      </c>
      <c r="D1948" s="4"/>
      <c r="E1948" s="3"/>
      <c r="F1948" s="2" t="str">
        <f ca="1"/>
        <v>SIN IDENTIFICACIÓN</v>
      </c>
      <c r="G1948" s="2" t="str">
        <f ca="1"/>
        <v>SIN IDENTIFICACIÓN</v>
      </c>
      <c r="H1948" s="4"/>
    </row>
    <row r="1949" spans="1:8">
      <c r="A1949" s="5" t="str">
        <f ca="1"/>
        <v/>
      </c>
      <c r="B1949" s="10"/>
      <c r="C1949" s="6" t="s">
        <v>2466</v>
      </c>
      <c r="D1949" s="10"/>
      <c r="E1949" s="3"/>
      <c r="F1949" s="6" t="str">
        <f ca="1"/>
        <v>SIN IDENTIFICACIÓN</v>
      </c>
      <c r="G1949" s="6" t="str">
        <f ca="1"/>
        <v>SIN IDENTIFICACIÓN</v>
      </c>
      <c r="H1949" s="10"/>
    </row>
    <row r="1950" spans="1:8">
      <c r="A1950" s="1" t="str">
        <f ca="1"/>
        <v/>
      </c>
      <c r="B1950" s="4"/>
      <c r="C1950" s="2" t="s">
        <v>2467</v>
      </c>
      <c r="D1950" s="4"/>
      <c r="E1950" s="3"/>
      <c r="F1950" s="2" t="str">
        <f ca="1"/>
        <v>SIN IDENTIFICACIÓN</v>
      </c>
      <c r="G1950" s="2" t="str">
        <f ca="1"/>
        <v>SIN IDENTIFICACIÓN</v>
      </c>
      <c r="H1950" s="4"/>
    </row>
    <row r="1951" spans="1:8">
      <c r="A1951" s="5" t="str">
        <f ca="1"/>
        <v/>
      </c>
      <c r="B1951" s="10"/>
      <c r="C1951" s="6" t="s">
        <v>2468</v>
      </c>
      <c r="D1951" s="10"/>
      <c r="E1951" s="3"/>
      <c r="F1951" s="6" t="str">
        <f ca="1"/>
        <v>SIN IDENTIFICACIÓN</v>
      </c>
      <c r="G1951" s="6" t="str">
        <f ca="1"/>
        <v>SIN IDENTIFICACIÓN</v>
      </c>
      <c r="H1951" s="10"/>
    </row>
    <row r="1952" spans="1:8">
      <c r="A1952" s="1" t="str">
        <f ca="1"/>
        <v/>
      </c>
      <c r="B1952" s="4"/>
      <c r="C1952" s="2" t="s">
        <v>2469</v>
      </c>
      <c r="D1952" s="4"/>
      <c r="E1952" s="3"/>
      <c r="F1952" s="2" t="str">
        <f ca="1"/>
        <v>SIN IDENTIFICACIÓN</v>
      </c>
      <c r="G1952" s="2" t="str">
        <f ca="1"/>
        <v>SIN IDENTIFICACIÓN</v>
      </c>
      <c r="H1952" s="4"/>
    </row>
    <row r="1953" spans="1:8">
      <c r="A1953" s="5" t="str">
        <f ca="1"/>
        <v/>
      </c>
      <c r="B1953" s="10"/>
      <c r="C1953" s="6" t="s">
        <v>2470</v>
      </c>
      <c r="D1953" s="10"/>
      <c r="E1953" s="3"/>
      <c r="F1953" s="6" t="str">
        <f ca="1"/>
        <v>SIN IDENTIFICACIÓN</v>
      </c>
      <c r="G1953" s="6" t="str">
        <f ca="1"/>
        <v>SIN IDENTIFICACIÓN</v>
      </c>
      <c r="H1953" s="10"/>
    </row>
    <row r="1954" spans="1:8">
      <c r="A1954" s="1" t="str">
        <f ca="1"/>
        <v/>
      </c>
      <c r="B1954" s="4"/>
      <c r="C1954" s="2" t="s">
        <v>2471</v>
      </c>
      <c r="D1954" s="4"/>
      <c r="E1954" s="3"/>
      <c r="F1954" s="2" t="str">
        <f ca="1"/>
        <v>SIN IDENTIFICACIÓN</v>
      </c>
      <c r="G1954" s="2" t="str">
        <f ca="1"/>
        <v>SIN IDENTIFICACIÓN</v>
      </c>
      <c r="H1954" s="4"/>
    </row>
    <row r="1955" spans="1:8">
      <c r="A1955" s="5" t="str">
        <f ca="1"/>
        <v/>
      </c>
      <c r="B1955" s="10"/>
      <c r="C1955" s="6" t="s">
        <v>2472</v>
      </c>
      <c r="D1955" s="10"/>
      <c r="E1955" s="3"/>
      <c r="F1955" s="6" t="str">
        <f ca="1"/>
        <v>SIN IDENTIFICACIÓN</v>
      </c>
      <c r="G1955" s="6" t="str">
        <f ca="1"/>
        <v>SIN IDENTIFICACIÓN</v>
      </c>
      <c r="H1955" s="10"/>
    </row>
    <row r="1956" spans="1:8">
      <c r="A1956" s="1" t="str">
        <f ca="1"/>
        <v/>
      </c>
      <c r="B1956" s="4"/>
      <c r="C1956" s="2" t="s">
        <v>2473</v>
      </c>
      <c r="D1956" s="4"/>
      <c r="E1956" s="3"/>
      <c r="F1956" s="2" t="str">
        <f ca="1"/>
        <v>SIN IDENTIFICACIÓN</v>
      </c>
      <c r="G1956" s="2" t="str">
        <f ca="1"/>
        <v>SIN IDENTIFICACIÓN</v>
      </c>
      <c r="H1956" s="4"/>
    </row>
    <row r="1957" spans="1:8">
      <c r="A1957" s="5" t="str">
        <f ca="1"/>
        <v/>
      </c>
      <c r="B1957" s="10"/>
      <c r="C1957" s="6" t="s">
        <v>2474</v>
      </c>
      <c r="D1957" s="10"/>
      <c r="E1957" s="3"/>
      <c r="F1957" s="6" t="str">
        <f ca="1"/>
        <v>SIN IDENTIFICACIÓN</v>
      </c>
      <c r="G1957" s="6" t="str">
        <f ca="1"/>
        <v>SIN IDENTIFICACIÓN</v>
      </c>
      <c r="H1957" s="10"/>
    </row>
    <row r="1958" spans="1:8">
      <c r="A1958" s="1" t="str">
        <f ca="1"/>
        <v/>
      </c>
      <c r="B1958" s="4"/>
      <c r="C1958" s="2" t="s">
        <v>2475</v>
      </c>
      <c r="D1958" s="4"/>
      <c r="E1958" s="3"/>
      <c r="F1958" s="2" t="str">
        <f ca="1"/>
        <v>SIN IDENTIFICACIÓN</v>
      </c>
      <c r="G1958" s="2" t="str">
        <f ca="1"/>
        <v>SIN IDENTIFICACIÓN</v>
      </c>
      <c r="H1958" s="4"/>
    </row>
    <row r="1959" spans="1:8">
      <c r="A1959" s="5" t="str">
        <f ca="1"/>
        <v/>
      </c>
      <c r="B1959" s="10"/>
      <c r="C1959" s="6" t="s">
        <v>2476</v>
      </c>
      <c r="D1959" s="10"/>
      <c r="E1959" s="3"/>
      <c r="F1959" s="6" t="str">
        <f ca="1"/>
        <v>SIN IDENTIFICACIÓN</v>
      </c>
      <c r="G1959" s="6" t="str">
        <f ca="1"/>
        <v>SIN IDENTIFICACIÓN</v>
      </c>
      <c r="H1959" s="10"/>
    </row>
    <row r="1960" spans="1:8">
      <c r="A1960" s="1" t="str">
        <f ca="1"/>
        <v/>
      </c>
      <c r="B1960" s="4"/>
      <c r="C1960" s="2" t="s">
        <v>2477</v>
      </c>
      <c r="D1960" s="4"/>
      <c r="E1960" s="3"/>
      <c r="F1960" s="2" t="str">
        <f ca="1"/>
        <v>SIN IDENTIFICACIÓN</v>
      </c>
      <c r="G1960" s="2" t="str">
        <f ca="1"/>
        <v>SIN IDENTIFICACIÓN</v>
      </c>
      <c r="H1960" s="4"/>
    </row>
    <row r="1961" spans="1:8">
      <c r="A1961" s="5" t="str">
        <f ca="1"/>
        <v/>
      </c>
      <c r="B1961" s="10"/>
      <c r="C1961" s="6" t="s">
        <v>2478</v>
      </c>
      <c r="D1961" s="10"/>
      <c r="E1961" s="3"/>
      <c r="F1961" s="6" t="str">
        <f ca="1"/>
        <v>SIN IDENTIFICACIÓN</v>
      </c>
      <c r="G1961" s="6" t="str">
        <f ca="1"/>
        <v>SIN IDENTIFICACIÓN</v>
      </c>
      <c r="H1961" s="10"/>
    </row>
    <row r="1962" spans="1:8">
      <c r="A1962" s="1" t="str">
        <f ca="1"/>
        <v/>
      </c>
      <c r="B1962" s="4"/>
      <c r="C1962" s="2" t="s">
        <v>2479</v>
      </c>
      <c r="D1962" s="4"/>
      <c r="E1962" s="3"/>
      <c r="F1962" s="2" t="str">
        <f ca="1"/>
        <v>SIN IDENTIFICACIÓN</v>
      </c>
      <c r="G1962" s="2" t="str">
        <f ca="1"/>
        <v>SIN IDENTIFICACIÓN</v>
      </c>
      <c r="H1962" s="4"/>
    </row>
    <row r="1963" spans="1:8">
      <c r="A1963" s="5" t="str">
        <f ca="1"/>
        <v/>
      </c>
      <c r="B1963" s="10"/>
      <c r="C1963" s="6" t="s">
        <v>2480</v>
      </c>
      <c r="D1963" s="10"/>
      <c r="E1963" s="3"/>
      <c r="F1963" s="6" t="str">
        <f ca="1"/>
        <v>SIN IDENTIFICACIÓN</v>
      </c>
      <c r="G1963" s="6" t="str">
        <f ca="1"/>
        <v>SIN IDENTIFICACIÓN</v>
      </c>
      <c r="H1963" s="10"/>
    </row>
    <row r="1964" spans="1:8">
      <c r="A1964" s="1" t="str">
        <f ca="1"/>
        <v/>
      </c>
      <c r="B1964" s="4"/>
      <c r="C1964" s="2" t="s">
        <v>2481</v>
      </c>
      <c r="D1964" s="4"/>
      <c r="E1964" s="3"/>
      <c r="F1964" s="2" t="str">
        <f ca="1"/>
        <v>SIN IDENTIFICACIÓN</v>
      </c>
      <c r="G1964" s="2" t="str">
        <f ca="1"/>
        <v>SIN IDENTIFICACIÓN</v>
      </c>
      <c r="H1964" s="4"/>
    </row>
    <row r="1965" spans="1:8">
      <c r="A1965" s="5" t="str">
        <f ca="1"/>
        <v/>
      </c>
      <c r="B1965" s="10"/>
      <c r="C1965" s="6" t="s">
        <v>2482</v>
      </c>
      <c r="D1965" s="10"/>
      <c r="E1965" s="3"/>
      <c r="F1965" s="6" t="str">
        <f ca="1"/>
        <v>SIN IDENTIFICACIÓN</v>
      </c>
      <c r="G1965" s="6" t="str">
        <f ca="1"/>
        <v>SIN IDENTIFICACIÓN</v>
      </c>
      <c r="H1965" s="10"/>
    </row>
    <row r="1966" spans="1:8">
      <c r="A1966" s="1" t="str">
        <f ca="1"/>
        <v/>
      </c>
      <c r="B1966" s="4"/>
      <c r="C1966" s="2" t="s">
        <v>2483</v>
      </c>
      <c r="D1966" s="4"/>
      <c r="E1966" s="3"/>
      <c r="F1966" s="2" t="str">
        <f ca="1"/>
        <v>SIN IDENTIFICACIÓN</v>
      </c>
      <c r="G1966" s="2" t="str">
        <f ca="1"/>
        <v>SIN IDENTIFICACIÓN</v>
      </c>
      <c r="H1966" s="4"/>
    </row>
    <row r="1967" spans="1:8">
      <c r="A1967" s="5" t="str">
        <f ca="1"/>
        <v/>
      </c>
      <c r="B1967" s="10"/>
      <c r="C1967" s="6" t="s">
        <v>2484</v>
      </c>
      <c r="D1967" s="10"/>
      <c r="E1967" s="3"/>
      <c r="F1967" s="6" t="str">
        <f ca="1"/>
        <v>SIN IDENTIFICACIÓN</v>
      </c>
      <c r="G1967" s="6" t="str">
        <f ca="1"/>
        <v>SIN IDENTIFICACIÓN</v>
      </c>
      <c r="H1967" s="10"/>
    </row>
    <row r="1968" spans="1:8">
      <c r="A1968" s="1" t="str">
        <f ca="1"/>
        <v/>
      </c>
      <c r="B1968" s="4"/>
      <c r="C1968" s="2" t="s">
        <v>2485</v>
      </c>
      <c r="D1968" s="4"/>
      <c r="E1968" s="3"/>
      <c r="F1968" s="2" t="str">
        <f ca="1"/>
        <v>SIN IDENTIFICACIÓN</v>
      </c>
      <c r="G1968" s="2" t="str">
        <f ca="1"/>
        <v>SIN IDENTIFICACIÓN</v>
      </c>
      <c r="H1968" s="4"/>
    </row>
    <row r="1969" spans="1:8">
      <c r="A1969" s="5" t="str">
        <f ca="1"/>
        <v/>
      </c>
      <c r="B1969" s="10"/>
      <c r="C1969" s="6" t="s">
        <v>2486</v>
      </c>
      <c r="D1969" s="10"/>
      <c r="E1969" s="3"/>
      <c r="F1969" s="6" t="str">
        <f ca="1"/>
        <v>SIN IDENTIFICACIÓN</v>
      </c>
      <c r="G1969" s="6" t="str">
        <f ca="1"/>
        <v>SIN IDENTIFICACIÓN</v>
      </c>
      <c r="H1969" s="10"/>
    </row>
    <row r="1970" spans="1:8">
      <c r="A1970" s="1" t="str">
        <f ca="1"/>
        <v/>
      </c>
      <c r="B1970" s="4"/>
      <c r="C1970" s="2" t="s">
        <v>2487</v>
      </c>
      <c r="D1970" s="4"/>
      <c r="E1970" s="3"/>
      <c r="F1970" s="2" t="str">
        <f ca="1"/>
        <v>SIN IDENTIFICACIÓN</v>
      </c>
      <c r="G1970" s="2" t="str">
        <f ca="1"/>
        <v>SIN IDENTIFICACIÓN</v>
      </c>
      <c r="H1970" s="4"/>
    </row>
    <row r="1971" spans="1:8">
      <c r="A1971" s="5" t="str">
        <f ca="1"/>
        <v/>
      </c>
      <c r="B1971" s="10"/>
      <c r="C1971" s="6" t="s">
        <v>2488</v>
      </c>
      <c r="D1971" s="10"/>
      <c r="E1971" s="3"/>
      <c r="F1971" s="6" t="str">
        <f ca="1"/>
        <v>SIN IDENTIFICACIÓN</v>
      </c>
      <c r="G1971" s="6" t="str">
        <f ca="1"/>
        <v>SIN IDENTIFICACIÓN</v>
      </c>
      <c r="H1971" s="10"/>
    </row>
    <row r="1972" spans="1:8">
      <c r="A1972" s="1" t="str">
        <f ca="1"/>
        <v/>
      </c>
      <c r="B1972" s="4"/>
      <c r="C1972" s="2" t="s">
        <v>2489</v>
      </c>
      <c r="D1972" s="4"/>
      <c r="E1972" s="3"/>
      <c r="F1972" s="2" t="str">
        <f ca="1"/>
        <v>SIN IDENTIFICACIÓN</v>
      </c>
      <c r="G1972" s="2" t="str">
        <f ca="1"/>
        <v>SIN IDENTIFICACIÓN</v>
      </c>
      <c r="H1972" s="4"/>
    </row>
    <row r="1973" spans="1:8">
      <c r="A1973" s="5" t="str">
        <f ca="1"/>
        <v/>
      </c>
      <c r="B1973" s="10"/>
      <c r="C1973" s="6" t="s">
        <v>2490</v>
      </c>
      <c r="D1973" s="10"/>
      <c r="E1973" s="3"/>
      <c r="F1973" s="6" t="str">
        <f ca="1"/>
        <v>SIN IDENTIFICACIÓN</v>
      </c>
      <c r="G1973" s="6" t="str">
        <f ca="1"/>
        <v>SIN IDENTIFICACIÓN</v>
      </c>
      <c r="H1973" s="10"/>
    </row>
    <row r="1974" spans="1:8">
      <c r="A1974" s="1" t="str">
        <f ca="1"/>
        <v/>
      </c>
      <c r="B1974" s="4"/>
      <c r="C1974" s="2" t="s">
        <v>2491</v>
      </c>
      <c r="D1974" s="4"/>
      <c r="E1974" s="3"/>
      <c r="F1974" s="2" t="str">
        <f ca="1"/>
        <v>SIN IDENTIFICACIÓN</v>
      </c>
      <c r="G1974" s="2" t="str">
        <f ca="1"/>
        <v>SIN IDENTIFICACIÓN</v>
      </c>
      <c r="H1974" s="4"/>
    </row>
    <row r="1975" spans="1:8">
      <c r="A1975" s="5" t="str">
        <f ca="1"/>
        <v/>
      </c>
      <c r="B1975" s="10"/>
      <c r="C1975" s="6" t="s">
        <v>2492</v>
      </c>
      <c r="D1975" s="10"/>
      <c r="E1975" s="3"/>
      <c r="F1975" s="6" t="str">
        <f ca="1"/>
        <v>SIN IDENTIFICACIÓN</v>
      </c>
      <c r="G1975" s="6" t="str">
        <f ca="1"/>
        <v>SIN IDENTIFICACIÓN</v>
      </c>
      <c r="H1975" s="10"/>
    </row>
    <row r="1976" spans="1:8">
      <c r="A1976" s="1" t="str">
        <f ca="1"/>
        <v/>
      </c>
      <c r="B1976" s="4"/>
      <c r="C1976" s="2" t="s">
        <v>2493</v>
      </c>
      <c r="D1976" s="4"/>
      <c r="E1976" s="3"/>
      <c r="F1976" s="2" t="str">
        <f ca="1"/>
        <v>SIN IDENTIFICACIÓN</v>
      </c>
      <c r="G1976" s="2" t="str">
        <f ca="1"/>
        <v>SIN IDENTIFICACIÓN</v>
      </c>
      <c r="H1976" s="4"/>
    </row>
    <row r="1977" spans="1:8">
      <c r="A1977" s="5" t="str">
        <f ca="1"/>
        <v/>
      </c>
      <c r="B1977" s="10"/>
      <c r="C1977" s="6" t="s">
        <v>2494</v>
      </c>
      <c r="D1977" s="10"/>
      <c r="E1977" s="3"/>
      <c r="F1977" s="6" t="str">
        <f ca="1"/>
        <v>SIN IDENTIFICACIÓN</v>
      </c>
      <c r="G1977" s="6" t="str">
        <f ca="1"/>
        <v>SIN IDENTIFICACIÓN</v>
      </c>
      <c r="H1977" s="10"/>
    </row>
    <row r="1978" spans="1:8">
      <c r="A1978" s="1" t="str">
        <f ca="1"/>
        <v/>
      </c>
      <c r="B1978" s="4"/>
      <c r="C1978" s="2" t="s">
        <v>2495</v>
      </c>
      <c r="D1978" s="4"/>
      <c r="E1978" s="3"/>
      <c r="F1978" s="2" t="str">
        <f ca="1"/>
        <v>SIN IDENTIFICACIÓN</v>
      </c>
      <c r="G1978" s="2" t="str">
        <f ca="1"/>
        <v>SIN IDENTIFICACIÓN</v>
      </c>
      <c r="H1978" s="4"/>
    </row>
    <row r="1979" spans="1:8">
      <c r="A1979" s="5" t="str">
        <f ca="1"/>
        <v/>
      </c>
      <c r="B1979" s="10"/>
      <c r="C1979" s="6" t="s">
        <v>2496</v>
      </c>
      <c r="D1979" s="10"/>
      <c r="E1979" s="3"/>
      <c r="F1979" s="6" t="str">
        <f ca="1"/>
        <v>SIN IDENTIFICACIÓN</v>
      </c>
      <c r="G1979" s="6" t="str">
        <f ca="1"/>
        <v>SIN IDENTIFICACIÓN</v>
      </c>
      <c r="H1979" s="10"/>
    </row>
    <row r="1980" spans="1:8">
      <c r="A1980" s="1" t="str">
        <f ca="1"/>
        <v/>
      </c>
      <c r="B1980" s="4"/>
      <c r="C1980" s="2" t="s">
        <v>2497</v>
      </c>
      <c r="D1980" s="4"/>
      <c r="E1980" s="3"/>
      <c r="F1980" s="2" t="str">
        <f ca="1"/>
        <v>SIN IDENTIFICACIÓN</v>
      </c>
      <c r="G1980" s="2" t="str">
        <f ca="1"/>
        <v>SIN IDENTIFICACIÓN</v>
      </c>
      <c r="H1980" s="4"/>
    </row>
    <row r="1981" spans="1:8">
      <c r="A1981" s="5" t="str">
        <f ca="1"/>
        <v/>
      </c>
      <c r="B1981" s="10"/>
      <c r="C1981" s="6" t="s">
        <v>2498</v>
      </c>
      <c r="D1981" s="10"/>
      <c r="E1981" s="3"/>
      <c r="F1981" s="6" t="str">
        <f ca="1"/>
        <v>SIN IDENTIFICACIÓN</v>
      </c>
      <c r="G1981" s="6" t="str">
        <f ca="1"/>
        <v>SIN IDENTIFICACIÓN</v>
      </c>
      <c r="H1981" s="10"/>
    </row>
    <row r="1982" spans="1:8">
      <c r="A1982" s="1" t="str">
        <f ca="1"/>
        <v/>
      </c>
      <c r="B1982" s="4"/>
      <c r="C1982" s="2" t="s">
        <v>2499</v>
      </c>
      <c r="D1982" s="4"/>
      <c r="E1982" s="3"/>
      <c r="F1982" s="2" t="str">
        <f ca="1"/>
        <v>SIN IDENTIFICACIÓN</v>
      </c>
      <c r="G1982" s="2" t="str">
        <f ca="1"/>
        <v>SIN IDENTIFICACIÓN</v>
      </c>
      <c r="H1982" s="4"/>
    </row>
    <row r="1983" spans="1:8">
      <c r="A1983" s="5" t="str">
        <f ca="1"/>
        <v/>
      </c>
      <c r="B1983" s="10"/>
      <c r="C1983" s="6" t="s">
        <v>2500</v>
      </c>
      <c r="D1983" s="10"/>
      <c r="E1983" s="3"/>
      <c r="F1983" s="6" t="str">
        <f ca="1"/>
        <v>SIN IDENTIFICACIÓN</v>
      </c>
      <c r="G1983" s="6" t="str">
        <f ca="1"/>
        <v>SIN IDENTIFICACIÓN</v>
      </c>
      <c r="H1983" s="10"/>
    </row>
    <row r="1984" spans="1:8">
      <c r="A1984" s="1" t="str">
        <f ca="1"/>
        <v/>
      </c>
      <c r="B1984" s="4"/>
      <c r="C1984" s="2" t="s">
        <v>2501</v>
      </c>
      <c r="D1984" s="4"/>
      <c r="E1984" s="3"/>
      <c r="F1984" s="2" t="str">
        <f ca="1"/>
        <v>SIN IDENTIFICACIÓN</v>
      </c>
      <c r="G1984" s="2" t="str">
        <f ca="1"/>
        <v>SIN IDENTIFICACIÓN</v>
      </c>
      <c r="H1984" s="4"/>
    </row>
    <row r="1985" spans="1:8">
      <c r="A1985" s="5" t="str">
        <f ca="1"/>
        <v/>
      </c>
      <c r="B1985" s="10"/>
      <c r="C1985" s="6" t="s">
        <v>2502</v>
      </c>
      <c r="D1985" s="10"/>
      <c r="E1985" s="3"/>
      <c r="F1985" s="6" t="str">
        <f ca="1"/>
        <v>SIN IDENTIFICACIÓN</v>
      </c>
      <c r="G1985" s="6" t="str">
        <f ca="1"/>
        <v>SIN IDENTIFICACIÓN</v>
      </c>
      <c r="H1985" s="10"/>
    </row>
    <row r="1986" spans="1:8">
      <c r="A1986" s="1" t="str">
        <f ca="1"/>
        <v/>
      </c>
      <c r="B1986" s="4"/>
      <c r="C1986" s="2" t="s">
        <v>2503</v>
      </c>
      <c r="D1986" s="4"/>
      <c r="E1986" s="3"/>
      <c r="F1986" s="2" t="str">
        <f ca="1"/>
        <v>SIN IDENTIFICACIÓN</v>
      </c>
      <c r="G1986" s="2" t="str">
        <f ca="1"/>
        <v>SIN IDENTIFICACIÓN</v>
      </c>
      <c r="H1986" s="4"/>
    </row>
    <row r="1987" spans="1:8">
      <c r="A1987" s="5" t="str">
        <f ca="1"/>
        <v/>
      </c>
      <c r="B1987" s="10"/>
      <c r="C1987" s="6" t="s">
        <v>2504</v>
      </c>
      <c r="D1987" s="10"/>
      <c r="E1987" s="3"/>
      <c r="F1987" s="6" t="str">
        <f ca="1"/>
        <v>SIN IDENTIFICACIÓN</v>
      </c>
      <c r="G1987" s="6" t="str">
        <f ca="1"/>
        <v>SIN IDENTIFICACIÓN</v>
      </c>
      <c r="H1987" s="10"/>
    </row>
    <row r="1988" spans="1:8">
      <c r="A1988" s="1" t="str">
        <f ca="1"/>
        <v/>
      </c>
      <c r="B1988" s="4"/>
      <c r="C1988" s="2" t="s">
        <v>2505</v>
      </c>
      <c r="D1988" s="4"/>
      <c r="E1988" s="3"/>
      <c r="F1988" s="2" t="str">
        <f ca="1"/>
        <v>SIN IDENTIFICACIÓN</v>
      </c>
      <c r="G1988" s="2" t="str">
        <f ca="1"/>
        <v>SIN IDENTIFICACIÓN</v>
      </c>
      <c r="H1988" s="4"/>
    </row>
    <row r="1989" spans="1:8">
      <c r="A1989" s="5" t="str">
        <f ca="1"/>
        <v/>
      </c>
      <c r="B1989" s="10"/>
      <c r="C1989" s="6" t="s">
        <v>2506</v>
      </c>
      <c r="D1989" s="10"/>
      <c r="E1989" s="3"/>
      <c r="F1989" s="6" t="str">
        <f ca="1"/>
        <v>SIN IDENTIFICACIÓN</v>
      </c>
      <c r="G1989" s="6" t="str">
        <f ca="1"/>
        <v>SIN IDENTIFICACIÓN</v>
      </c>
      <c r="H1989" s="10"/>
    </row>
    <row r="1990" spans="1:8">
      <c r="A1990" s="1" t="str">
        <f ca="1"/>
        <v/>
      </c>
      <c r="B1990" s="4"/>
      <c r="C1990" s="2" t="s">
        <v>2507</v>
      </c>
      <c r="D1990" s="4"/>
      <c r="E1990" s="3"/>
      <c r="F1990" s="2" t="str">
        <f ca="1"/>
        <v>SIN IDENTIFICACIÓN</v>
      </c>
      <c r="G1990" s="2" t="str">
        <f ca="1"/>
        <v>SIN IDENTIFICACIÓN</v>
      </c>
      <c r="H1990" s="4"/>
    </row>
    <row r="1991" spans="1:8">
      <c r="A1991" s="5" t="str">
        <f ca="1"/>
        <v/>
      </c>
      <c r="B1991" s="10"/>
      <c r="C1991" s="6" t="s">
        <v>2508</v>
      </c>
      <c r="D1991" s="10"/>
      <c r="E1991" s="3"/>
      <c r="F1991" s="6" t="str">
        <f ca="1"/>
        <v>SIN IDENTIFICACIÓN</v>
      </c>
      <c r="G1991" s="6" t="str">
        <f ca="1"/>
        <v>SIN IDENTIFICACIÓN</v>
      </c>
      <c r="H1991" s="10"/>
    </row>
    <row r="1992" spans="1:8">
      <c r="A1992" s="1" t="str">
        <f ca="1"/>
        <v/>
      </c>
      <c r="B1992" s="4"/>
      <c r="C1992" s="2" t="s">
        <v>2509</v>
      </c>
      <c r="D1992" s="4"/>
      <c r="E1992" s="3"/>
      <c r="F1992" s="2" t="str">
        <f ca="1"/>
        <v>SIN IDENTIFICACIÓN</v>
      </c>
      <c r="G1992" s="2" t="str">
        <f ca="1"/>
        <v>SIN IDENTIFICACIÓN</v>
      </c>
      <c r="H1992" s="4"/>
    </row>
    <row r="1993" spans="1:8">
      <c r="A1993" s="5" t="str">
        <f ca="1"/>
        <v/>
      </c>
      <c r="B1993" s="10"/>
      <c r="C1993" s="6" t="s">
        <v>2510</v>
      </c>
      <c r="D1993" s="10"/>
      <c r="E1993" s="3"/>
      <c r="F1993" s="6" t="str">
        <f ca="1"/>
        <v>SIN IDENTIFICACIÓN</v>
      </c>
      <c r="G1993" s="6" t="str">
        <f ca="1"/>
        <v>SIN IDENTIFICACIÓN</v>
      </c>
      <c r="H1993" s="10"/>
    </row>
    <row r="1994" spans="1:8">
      <c r="A1994" s="1" t="str">
        <f ca="1"/>
        <v/>
      </c>
      <c r="B1994" s="4"/>
      <c r="C1994" s="2" t="s">
        <v>2511</v>
      </c>
      <c r="D1994" s="4"/>
      <c r="E1994" s="3"/>
      <c r="F1994" s="2" t="str">
        <f ca="1"/>
        <v>SIN IDENTIFICACIÓN</v>
      </c>
      <c r="G1994" s="2" t="str">
        <f ca="1"/>
        <v>SIN IDENTIFICACIÓN</v>
      </c>
      <c r="H1994" s="4"/>
    </row>
    <row r="1995" spans="1:8">
      <c r="A1995" s="5" t="str">
        <f ca="1"/>
        <v/>
      </c>
      <c r="B1995" s="10"/>
      <c r="C1995" s="6" t="s">
        <v>2512</v>
      </c>
      <c r="D1995" s="10"/>
      <c r="E1995" s="3"/>
      <c r="F1995" s="6" t="str">
        <f ca="1"/>
        <v>SIN IDENTIFICACIÓN</v>
      </c>
      <c r="G1995" s="6" t="str">
        <f ca="1"/>
        <v>SIN IDENTIFICACIÓN</v>
      </c>
      <c r="H1995" s="10"/>
    </row>
    <row r="1996" spans="1:8">
      <c r="A1996" s="1" t="str">
        <f ca="1"/>
        <v/>
      </c>
      <c r="B1996" s="4"/>
      <c r="C1996" s="2" t="s">
        <v>2513</v>
      </c>
      <c r="D1996" s="4"/>
      <c r="E1996" s="3"/>
      <c r="F1996" s="2" t="str">
        <f ca="1"/>
        <v>SIN IDENTIFICACIÓN</v>
      </c>
      <c r="G1996" s="2" t="str">
        <f ca="1"/>
        <v>SIN IDENTIFICACIÓN</v>
      </c>
      <c r="H1996" s="4"/>
    </row>
    <row r="1997" spans="1:8">
      <c r="A1997" s="5" t="str">
        <f ca="1"/>
        <v/>
      </c>
      <c r="B1997" s="10"/>
      <c r="C1997" s="6" t="s">
        <v>2514</v>
      </c>
      <c r="D1997" s="10"/>
      <c r="E1997" s="3"/>
      <c r="F1997" s="6" t="str">
        <f ca="1"/>
        <v>SIN IDENTIFICACIÓN</v>
      </c>
      <c r="G1997" s="6" t="str">
        <f ca="1"/>
        <v>SIN IDENTIFICACIÓN</v>
      </c>
      <c r="H1997" s="10"/>
    </row>
    <row r="1998" spans="1:8">
      <c r="A1998" s="1" t="str">
        <f ca="1"/>
        <v/>
      </c>
      <c r="B1998" s="4"/>
      <c r="C1998" s="2" t="s">
        <v>2515</v>
      </c>
      <c r="D1998" s="4"/>
      <c r="E1998" s="3"/>
      <c r="F1998" s="2" t="str">
        <f ca="1"/>
        <v>SIN IDENTIFICACIÓN</v>
      </c>
      <c r="G1998" s="2" t="str">
        <f ca="1"/>
        <v>SIN IDENTIFICACIÓN</v>
      </c>
      <c r="H1998" s="4"/>
    </row>
    <row r="1999" spans="1:8">
      <c r="A1999" s="5" t="str">
        <f ca="1"/>
        <v/>
      </c>
      <c r="B1999" s="10"/>
      <c r="C1999" s="6" t="s">
        <v>2516</v>
      </c>
      <c r="D1999" s="10"/>
      <c r="E1999" s="3"/>
      <c r="F1999" s="6" t="str">
        <f ca="1"/>
        <v>SIN IDENTIFICACIÓN</v>
      </c>
      <c r="G1999" s="6" t="str">
        <f ca="1"/>
        <v>SIN IDENTIFICACIÓN</v>
      </c>
      <c r="H1999" s="10"/>
    </row>
    <row r="2000" spans="1:8">
      <c r="A2000" s="1" t="str">
        <f ca="1"/>
        <v/>
      </c>
      <c r="B2000" s="4"/>
      <c r="C2000" s="2" t="s">
        <v>2517</v>
      </c>
      <c r="D2000" s="4"/>
      <c r="E2000" s="3"/>
      <c r="F2000" s="2" t="str">
        <f ca="1"/>
        <v>SIN IDENTIFICACIÓN</v>
      </c>
      <c r="G2000" s="2" t="str">
        <f ca="1"/>
        <v>SIN IDENTIFICACIÓN</v>
      </c>
      <c r="H2000" s="4"/>
    </row>
    <row r="2001" spans="1:8">
      <c r="A2001" s="5" t="str">
        <f ca="1"/>
        <v/>
      </c>
      <c r="B2001" s="10"/>
      <c r="C2001" s="6" t="s">
        <v>2518</v>
      </c>
      <c r="D2001" s="10"/>
      <c r="E2001" s="3"/>
      <c r="F2001" s="6" t="str">
        <f ca="1"/>
        <v>SIN IDENTIFICACIÓN</v>
      </c>
      <c r="G2001" s="6" t="str">
        <f ca="1"/>
        <v>SIN IDENTIFICACIÓN</v>
      </c>
      <c r="H2001" s="10"/>
    </row>
    <row r="2002" spans="1:8">
      <c r="A2002" s="1" t="str">
        <f ca="1"/>
        <v/>
      </c>
      <c r="B2002" s="4"/>
      <c r="C2002" s="2" t="s">
        <v>2519</v>
      </c>
      <c r="D2002" s="4"/>
      <c r="E2002" s="3"/>
      <c r="F2002" s="2" t="str">
        <f ca="1"/>
        <v>SIN IDENTIFICACIÓN</v>
      </c>
      <c r="G2002" s="2" t="str">
        <f ca="1"/>
        <v>SIN IDENTIFICACIÓN</v>
      </c>
      <c r="H2002" s="4"/>
    </row>
    <row r="2003" spans="1:8">
      <c r="A2003" s="5" t="str">
        <f ca="1"/>
        <v/>
      </c>
      <c r="B2003" s="10"/>
      <c r="C2003" s="6" t="s">
        <v>2520</v>
      </c>
      <c r="D2003" s="10"/>
      <c r="E2003" s="3"/>
      <c r="F2003" s="6" t="str">
        <f ca="1"/>
        <v>SIN IDENTIFICACIÓN</v>
      </c>
      <c r="G2003" s="6" t="str">
        <f ca="1"/>
        <v>SIN IDENTIFICACIÓN</v>
      </c>
      <c r="H2003" s="10"/>
    </row>
    <row r="2004" spans="1:8">
      <c r="A2004" s="1" t="str">
        <f ca="1"/>
        <v/>
      </c>
      <c r="B2004" s="4"/>
      <c r="C2004" s="2" t="s">
        <v>2521</v>
      </c>
      <c r="D2004" s="4"/>
      <c r="E2004" s="3"/>
      <c r="F2004" s="2" t="str">
        <f ca="1"/>
        <v>SIN IDENTIFICACIÓN</v>
      </c>
      <c r="G2004" s="2" t="str">
        <f ca="1"/>
        <v>SIN IDENTIFICACIÓN</v>
      </c>
      <c r="H2004" s="4"/>
    </row>
    <row r="2005" spans="1:8">
      <c r="A2005" s="5" t="str">
        <f ca="1"/>
        <v/>
      </c>
      <c r="B2005" s="10"/>
      <c r="C2005" s="6" t="s">
        <v>2522</v>
      </c>
      <c r="D2005" s="10"/>
      <c r="E2005" s="3"/>
      <c r="F2005" s="6" t="str">
        <f ca="1"/>
        <v>SIN IDENTIFICACIÓN</v>
      </c>
      <c r="G2005" s="6" t="str">
        <f ca="1"/>
        <v>SIN IDENTIFICACIÓN</v>
      </c>
      <c r="H2005" s="10"/>
    </row>
    <row r="2006" spans="1:8">
      <c r="A2006" s="1" t="str">
        <f ca="1"/>
        <v/>
      </c>
      <c r="B2006" s="4"/>
      <c r="C2006" s="2" t="s">
        <v>2523</v>
      </c>
      <c r="D2006" s="4"/>
      <c r="E2006" s="3"/>
      <c r="F2006" s="2" t="str">
        <f ca="1"/>
        <v>SIN IDENTIFICACIÓN</v>
      </c>
      <c r="G2006" s="2" t="str">
        <f ca="1"/>
        <v>SIN IDENTIFICACIÓN</v>
      </c>
      <c r="H2006" s="4"/>
    </row>
    <row r="2007" spans="1:8">
      <c r="A2007" s="5" t="str">
        <f ca="1"/>
        <v/>
      </c>
      <c r="B2007" s="10"/>
      <c r="C2007" s="6" t="s">
        <v>2524</v>
      </c>
      <c r="D2007" s="10"/>
      <c r="E2007" s="3"/>
      <c r="F2007" s="6" t="str">
        <f ca="1"/>
        <v>SIN IDENTIFICACIÓN</v>
      </c>
      <c r="G2007" s="6" t="str">
        <f ca="1"/>
        <v>SIN IDENTIFICACIÓN</v>
      </c>
      <c r="H2007" s="10"/>
    </row>
    <row r="2008" spans="1:8">
      <c r="A2008" s="1" t="str">
        <f ca="1"/>
        <v/>
      </c>
      <c r="B2008" s="4"/>
      <c r="C2008" s="2" t="s">
        <v>2525</v>
      </c>
      <c r="D2008" s="4"/>
      <c r="E2008" s="3"/>
      <c r="F2008" s="2" t="str">
        <f ca="1"/>
        <v>SIN IDENTIFICACIÓN</v>
      </c>
      <c r="G2008" s="2" t="str">
        <f ca="1"/>
        <v>SIN IDENTIFICACIÓN</v>
      </c>
      <c r="H2008" s="4"/>
    </row>
    <row r="2009" spans="1:8">
      <c r="A2009" s="5" t="str">
        <f ca="1"/>
        <v/>
      </c>
      <c r="B2009" s="10"/>
      <c r="C2009" s="6" t="s">
        <v>2526</v>
      </c>
      <c r="D2009" s="10"/>
      <c r="E2009" s="3"/>
      <c r="F2009" s="6" t="str">
        <f ca="1"/>
        <v>SIN IDENTIFICACIÓN</v>
      </c>
      <c r="G2009" s="6" t="str">
        <f ca="1"/>
        <v>SIN IDENTIFICACIÓN</v>
      </c>
      <c r="H2009" s="10"/>
    </row>
    <row r="2010" spans="1:8">
      <c r="A2010" s="1" t="str">
        <f ca="1"/>
        <v/>
      </c>
      <c r="B2010" s="4"/>
      <c r="C2010" s="2" t="s">
        <v>2527</v>
      </c>
      <c r="D2010" s="4"/>
      <c r="E2010" s="3"/>
      <c r="F2010" s="2" t="str">
        <f ca="1"/>
        <v>SIN IDENTIFICACIÓN</v>
      </c>
      <c r="G2010" s="2" t="str">
        <f ca="1"/>
        <v>SIN IDENTIFICACIÓN</v>
      </c>
      <c r="H2010" s="4"/>
    </row>
    <row r="2011" spans="1:8">
      <c r="A2011" s="5" t="str">
        <f ca="1"/>
        <v/>
      </c>
      <c r="B2011" s="10"/>
      <c r="C2011" s="6" t="s">
        <v>2528</v>
      </c>
      <c r="D2011" s="10"/>
      <c r="E2011" s="3"/>
      <c r="F2011" s="6" t="str">
        <f ca="1"/>
        <v>SIN IDENTIFICACIÓN</v>
      </c>
      <c r="G2011" s="6" t="str">
        <f ca="1"/>
        <v>SIN IDENTIFICACIÓN</v>
      </c>
      <c r="H2011" s="10"/>
    </row>
    <row r="2012" spans="1:8">
      <c r="A2012" s="1" t="str">
        <f ca="1"/>
        <v/>
      </c>
      <c r="B2012" s="4"/>
      <c r="C2012" s="2" t="s">
        <v>2529</v>
      </c>
      <c r="D2012" s="4"/>
      <c r="E2012" s="3"/>
      <c r="F2012" s="2" t="str">
        <f ca="1"/>
        <v>SIN IDENTIFICACIÓN</v>
      </c>
      <c r="G2012" s="2" t="str">
        <f ca="1"/>
        <v>SIN IDENTIFICACIÓN</v>
      </c>
      <c r="H2012" s="4"/>
    </row>
    <row r="2013" spans="1:8">
      <c r="A2013" s="5" t="str">
        <f ca="1"/>
        <v/>
      </c>
      <c r="B2013" s="10"/>
      <c r="C2013" s="6" t="s">
        <v>2530</v>
      </c>
      <c r="D2013" s="10"/>
      <c r="E2013" s="3"/>
      <c r="F2013" s="6" t="str">
        <f ca="1"/>
        <v>SIN IDENTIFICACIÓN</v>
      </c>
      <c r="G2013" s="6" t="str">
        <f ca="1"/>
        <v>SIN IDENTIFICACIÓN</v>
      </c>
      <c r="H2013" s="10"/>
    </row>
    <row r="2014" spans="1:8">
      <c r="A2014" s="1" t="str">
        <f ca="1"/>
        <v/>
      </c>
      <c r="B2014" s="4"/>
      <c r="C2014" s="2" t="s">
        <v>2531</v>
      </c>
      <c r="D2014" s="4"/>
      <c r="E2014" s="3"/>
      <c r="F2014" s="2" t="str">
        <f ca="1"/>
        <v>SIN IDENTIFICACIÓN</v>
      </c>
      <c r="G2014" s="2" t="str">
        <f ca="1"/>
        <v>SIN IDENTIFICACIÓN</v>
      </c>
      <c r="H2014" s="4"/>
    </row>
    <row r="2015" spans="1:8">
      <c r="A2015" s="5" t="str">
        <f ca="1"/>
        <v/>
      </c>
      <c r="B2015" s="10"/>
      <c r="C2015" s="6" t="s">
        <v>2532</v>
      </c>
      <c r="D2015" s="10"/>
      <c r="E2015" s="3"/>
      <c r="F2015" s="6" t="str">
        <f ca="1"/>
        <v>SIN IDENTIFICACIÓN</v>
      </c>
      <c r="G2015" s="6" t="str">
        <f ca="1"/>
        <v>SIN IDENTIFICACIÓN</v>
      </c>
      <c r="H2015" s="10"/>
    </row>
    <row r="2016" spans="1:8">
      <c r="A2016" s="1" t="str">
        <f ca="1"/>
        <v/>
      </c>
      <c r="B2016" s="4"/>
      <c r="C2016" s="2" t="s">
        <v>2533</v>
      </c>
      <c r="D2016" s="4"/>
      <c r="E2016" s="3"/>
      <c r="F2016" s="2" t="str">
        <f ca="1"/>
        <v>SIN IDENTIFICACIÓN</v>
      </c>
      <c r="G2016" s="2" t="str">
        <f ca="1"/>
        <v>SIN IDENTIFICACIÓN</v>
      </c>
      <c r="H2016" s="4"/>
    </row>
    <row r="2017" spans="1:8">
      <c r="A2017" s="5" t="str">
        <f ca="1"/>
        <v/>
      </c>
      <c r="B2017" s="10"/>
      <c r="C2017" s="6" t="s">
        <v>2534</v>
      </c>
      <c r="D2017" s="10"/>
      <c r="E2017" s="3"/>
      <c r="F2017" s="6" t="str">
        <f ca="1"/>
        <v>SIN IDENTIFICACIÓN</v>
      </c>
      <c r="G2017" s="6" t="str">
        <f ca="1"/>
        <v>SIN IDENTIFICACIÓN</v>
      </c>
      <c r="H2017" s="10"/>
    </row>
    <row r="2018" spans="1:8">
      <c r="A2018" s="1" t="str">
        <f ca="1"/>
        <v/>
      </c>
      <c r="B2018" s="4"/>
      <c r="C2018" s="2" t="s">
        <v>2535</v>
      </c>
      <c r="D2018" s="4"/>
      <c r="E2018" s="3"/>
      <c r="F2018" s="2" t="str">
        <f ca="1"/>
        <v>SIN IDENTIFICACIÓN</v>
      </c>
      <c r="G2018" s="2" t="str">
        <f ca="1"/>
        <v>SIN IDENTIFICACIÓN</v>
      </c>
      <c r="H2018" s="4"/>
    </row>
    <row r="2019" spans="1:8">
      <c r="A2019" s="5" t="str">
        <f ca="1"/>
        <v/>
      </c>
      <c r="B2019" s="10"/>
      <c r="C2019" s="6" t="s">
        <v>2536</v>
      </c>
      <c r="D2019" s="10"/>
      <c r="E2019" s="3"/>
      <c r="F2019" s="6" t="str">
        <f ca="1"/>
        <v>SIN IDENTIFICACIÓN</v>
      </c>
      <c r="G2019" s="6" t="str">
        <f ca="1"/>
        <v>SIN IDENTIFICACIÓN</v>
      </c>
      <c r="H2019" s="10"/>
    </row>
    <row r="2020" spans="1:8">
      <c r="A2020" s="1" t="str">
        <f ca="1"/>
        <v/>
      </c>
      <c r="B2020" s="4"/>
      <c r="C2020" s="2" t="s">
        <v>2537</v>
      </c>
      <c r="D2020" s="4"/>
      <c r="E2020" s="3"/>
      <c r="F2020" s="2" t="str">
        <f ca="1"/>
        <v>SIN IDENTIFICACIÓN</v>
      </c>
      <c r="G2020" s="2" t="str">
        <f ca="1"/>
        <v>SIN IDENTIFICACIÓN</v>
      </c>
      <c r="H2020" s="4"/>
    </row>
    <row r="2021" spans="1:8">
      <c r="A2021" s="5" t="str">
        <f ca="1"/>
        <v/>
      </c>
      <c r="B2021" s="10"/>
      <c r="C2021" s="11" t="s">
        <v>2133</v>
      </c>
      <c r="D2021" s="10"/>
      <c r="E2021" s="3"/>
      <c r="F2021" s="6" t="str">
        <f ca="1"/>
        <v>SIN IDENTIFICACIÓN</v>
      </c>
      <c r="G2021" s="6" t="str">
        <f ca="1"/>
        <v>SIN IDENTIFICACIÓN</v>
      </c>
      <c r="H2021" s="10"/>
    </row>
    <row r="2022" spans="1:8">
      <c r="A2022" s="1" t="str">
        <f ca="1"/>
        <v/>
      </c>
      <c r="B2022" s="4"/>
      <c r="C2022" s="2" t="s">
        <v>2538</v>
      </c>
      <c r="D2022" s="4"/>
      <c r="E2022" s="3"/>
      <c r="F2022" s="2" t="str">
        <f ca="1"/>
        <v>SIN IDENTIFICACIÓN</v>
      </c>
      <c r="G2022" s="2" t="str">
        <f ca="1"/>
        <v>SIN IDENTIFICACIÓN</v>
      </c>
      <c r="H2022" s="4"/>
    </row>
    <row r="2023" spans="1:8">
      <c r="A2023" s="5" t="str">
        <f ca="1"/>
        <v/>
      </c>
      <c r="B2023" s="10"/>
      <c r="C2023" s="6" t="s">
        <v>2539</v>
      </c>
      <c r="D2023" s="10"/>
      <c r="E2023" s="3"/>
      <c r="F2023" s="6" t="str">
        <f ca="1"/>
        <v>SIN IDENTIFICACIÓN</v>
      </c>
      <c r="G2023" s="6" t="str">
        <f ca="1"/>
        <v>SIN IDENTIFICACIÓN</v>
      </c>
      <c r="H2023" s="10"/>
    </row>
    <row r="2024" spans="1:8">
      <c r="A2024" s="1" t="str">
        <f ca="1"/>
        <v/>
      </c>
      <c r="B2024" s="4"/>
      <c r="C2024" s="2" t="s">
        <v>2540</v>
      </c>
      <c r="D2024" s="4"/>
      <c r="E2024" s="3"/>
      <c r="F2024" s="2" t="str">
        <f ca="1"/>
        <v>SIN IDENTIFICACIÓN</v>
      </c>
      <c r="G2024" s="2" t="str">
        <f ca="1"/>
        <v>SIN IDENTIFICACIÓN</v>
      </c>
      <c r="H2024" s="4"/>
    </row>
    <row r="2025" spans="1:8">
      <c r="A2025" s="5" t="str">
        <f ca="1"/>
        <v/>
      </c>
      <c r="B2025" s="10"/>
      <c r="C2025" s="6" t="s">
        <v>2541</v>
      </c>
      <c r="D2025" s="10"/>
      <c r="E2025" s="3"/>
      <c r="F2025" s="6" t="str">
        <f ca="1"/>
        <v>SIN IDENTIFICACIÓN</v>
      </c>
      <c r="G2025" s="6" t="str">
        <f ca="1"/>
        <v>SIN IDENTIFICACIÓN</v>
      </c>
      <c r="H2025" s="10"/>
    </row>
  </sheetData>
  <dataValidations count="1">
    <dataValidation type="list" allowBlank="1" showErrorMessage="1" sqref="E2:E2025" xr:uid="{00000000-0002-0000-0000-000000000000}">
      <formula1>"Cliente Desiste,FALTA RED,Duplicidad,Domicilio Equivocado,Cancelado Prevención de Fraude,Cumplida"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Cèspedes</cp:lastModifiedBy>
  <dcterms:modified xsi:type="dcterms:W3CDTF">2024-02-24T11:24:09Z</dcterms:modified>
</cp:coreProperties>
</file>